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drawings/drawing4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5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6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drawings/drawing7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8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drawings/drawing9.xml" ContentType="application/vnd.openxmlformats-officedocument.drawing+xml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0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LAN NABAVKI 2022\PLAN JN 2022\OSMA IZMENA PJN\"/>
    </mc:Choice>
  </mc:AlternateContent>
  <xr:revisionPtr revIDLastSave="0" documentId="13_ncr:1_{BD1A5233-F5D3-4C1C-B81B-D1599410D790}" xr6:coauthVersionLast="47" xr6:coauthVersionMax="47" xr10:uidLastSave="{00000000-0000-0000-0000-000000000000}"/>
  <bookViews>
    <workbookView xWindow="-120" yWindow="-120" windowWidth="29040" windowHeight="15840" tabRatio="672" firstSheet="7" activeTab="7" xr2:uid="{00000000-000D-0000-FFFF-FFFF00000000}"/>
  </bookViews>
  <sheets>
    <sheet name="CPV" sheetId="27" r:id="rId1"/>
    <sheet name="NUTS" sheetId="28" r:id="rId2"/>
    <sheet name="vrste postupka1" sheetId="29" r:id="rId3"/>
    <sheet name="OKVIRNO VREME POKRETANJA POSTUP" sheetId="30" r:id="rId4"/>
    <sheet name="sprovodi telo za centralizovane" sheetId="31" r:id="rId5"/>
    <sheet name="EKLAS" sheetId="32" r:id="rId6"/>
    <sheet name="Plan JN ЗБИРНО СВЕ-2022" sheetId="34" r:id="rId7"/>
    <sheet name="Plan JN 2022 VIII izmana" sheetId="41" r:id="rId8"/>
    <sheet name="Sheet4" sheetId="60" r:id="rId9"/>
    <sheet name="Sheet5" sheetId="62" r:id="rId10"/>
    <sheet name="Sheet1" sheetId="56" r:id="rId11"/>
    <sheet name="Sheet2" sheetId="57" r:id="rId12"/>
    <sheet name="Sheet3" sheetId="58" r:id="rId13"/>
    <sheet name="OBLIKOVANO PO PARTIJAMA" sheetId="33" r:id="rId14"/>
    <sheet name="PARTIJE1" sheetId="36" r:id="rId15"/>
    <sheet name="НАЗИВ СПЈ1" sheetId="37" r:id="rId16"/>
    <sheet name="ОСНОВ ИЗ ЗЈН" sheetId="38" r:id="rId17"/>
    <sheet name="упр" sheetId="39" r:id="rId18"/>
    <sheet name="VRSTA PREDMETA 1" sheetId="40" r:id="rId19"/>
    <sheet name="statusi postupaka" sheetId="43" r:id="rId20"/>
    <sheet name="prva izmena i dopuna" sheetId="44" r:id="rId21"/>
    <sheet name="druga izmena i dopuna" sheetId="45" r:id="rId22"/>
    <sheet name="treća izmena i dopuna" sheetId="52" r:id="rId23"/>
    <sheet name="cetvrta izmena i dopuna" sheetId="54" r:id="rId24"/>
    <sheet name="peta izmena i dopuna" sheetId="55" r:id="rId25"/>
    <sheet name="šesta izmena" sheetId="59" r:id="rId26"/>
    <sheet name="sedma izmena" sheetId="61" r:id="rId27"/>
    <sheet name="osma izmena" sheetId="64" r:id="rId28"/>
  </sheets>
  <externalReferences>
    <externalReference r:id="rId29"/>
    <externalReference r:id="rId30"/>
  </externalReferences>
  <definedNames>
    <definedName name="_xlnm._FilterDatabase" localSheetId="7" hidden="1">'Plan JN 2022 VIII izmana'!$A$12:$Y$192</definedName>
    <definedName name="_xlnm._FilterDatabase" localSheetId="6" hidden="1">'Plan JN ЗБИРНО СВЕ-2022'!$A$10:$W$267</definedName>
    <definedName name="_xlnm._FilterDatabase" localSheetId="20" hidden="1">'prva izmena i dopuna'!$A$1:$Y$55</definedName>
    <definedName name="_Hlk100214147" localSheetId="7">'Plan JN 2022 VIII izmana'!$D$192</definedName>
    <definedName name="_Hlk69217538" localSheetId="6">'Plan JN ЗБИРНО СВЕ-2022'!#REF!</definedName>
    <definedName name="_Hlk71205175" localSheetId="7">'Plan JN 2022 VIII izmana'!$D$203</definedName>
    <definedName name="CJN">'sprovodi telo za centralizovane'!$B$1:$B$2</definedName>
    <definedName name="CPV">CPV!$F$1:$F$9454</definedName>
    <definedName name="CVP">CPV!$F$1:$F$9454</definedName>
    <definedName name="EK">EKLAS!$B$1:$B$48</definedName>
    <definedName name="EKLAS">EKLAS!$B$1:$B$48</definedName>
    <definedName name="NAZIVSPJ">'НАЗИВ СПЈ1'!$B$1:$B$5</definedName>
    <definedName name="NAZIVSPJ1">'НАЗИВ СПЈ1'!$B$1:$B$5</definedName>
    <definedName name="NUTS">NUTS!$E$1:$E$42</definedName>
    <definedName name="NUTS1">NUTS!$I$1:$I$42</definedName>
    <definedName name="OBLIKOVANOPOPRTIJAMA">'OBLIKOVANO PO PARTIJAMA'!$B$1:$B$2</definedName>
    <definedName name="OKVIRNOVREME">'OKVIRNO VREME POKRETANJA POSTUP'!$B$1:$B$4</definedName>
    <definedName name="OKVIRNOVREMEPOKRETANJEPOSTUP">'OKVIRNO VREME POKRETANJA POSTUP'!$B$1:$B$4</definedName>
    <definedName name="OPP">'OBLIKOVANO PO PARTIJAMA'!$B$1:$B$2</definedName>
    <definedName name="osnov1">'ОСНОВ ИЗ ЗЈН'!$B$1:$B$2</definedName>
    <definedName name="osnov2">'ОСНОВ ИЗ ЗЈН'!$B$1:$B$8</definedName>
    <definedName name="OSNOVIZZJN">'ОСНОВ ИЗ ЗЈН'!$B$1:$B$1</definedName>
    <definedName name="OVPP">'OKVIRNO VREME POKRETANJA POSTUP'!$B$1:$B$4</definedName>
    <definedName name="PARTIJA1">PARTIJE1!$B$1:$B$45</definedName>
    <definedName name="PARTIJE">PARTIJE1!$B$1:$B$25</definedName>
    <definedName name="PARTIJE1">PARTIJE1!$B$1:$B$25</definedName>
    <definedName name="PLAN_CODE_LIST_CPV" localSheetId="0" hidden="1">CPV!$A$1:$C$9455</definedName>
    <definedName name="PLAN_CODE_LIST_NUTS" localSheetId="1" hidden="1">NUTS!$A$1:$C$43</definedName>
    <definedName name="_xlnm.Print_Area" localSheetId="7">'Plan JN 2022 VIII izmana'!$A$1:$P$209</definedName>
    <definedName name="_xlnm.Print_Area" localSheetId="20">'prva izmena i dopuna'!$A$1:$Y$53</definedName>
    <definedName name="_xlnm.Print_Titles" localSheetId="7">'Plan JN 2022 VIII izmana'!$12:$13</definedName>
    <definedName name="_xlnm.Print_Titles" localSheetId="6">'Plan JN ЗБИРНО СВЕ-2022'!$A:$D,'Plan JN ЗБИРНО СВЕ-2022'!$10:$11</definedName>
    <definedName name="_xlnm.Print_Titles" localSheetId="20">'prva izmena i dopuna'!$10:$11</definedName>
    <definedName name="UPR">упр!$B$1:$B$2</definedName>
    <definedName name="VrednostPredmeta">#REF!</definedName>
    <definedName name="vrstaPostukpa1">'vrste postupka1'!$B$1:$B$8</definedName>
    <definedName name="vrstaPostupka">'vrste postupka1'!$B$1:$B$8</definedName>
    <definedName name="vrstaPOSTUPKA1">'vrste postupka1'!$B$1:$B$8</definedName>
    <definedName name="VrstaPredmeta">#REF!</definedName>
    <definedName name="VRSTAPREDMETA1">'VRSTA PREDMETA 1'!$B$1:$B$3</definedName>
    <definedName name="VrstePostupka">'vrste postupka1'!$B$1:$B$7</definedName>
    <definedName name="vrstepostupka1">'vrste postupka1'!$B$1:$B$7</definedName>
    <definedName name="vrstepostupka2">'vrste postupka1'!$B$1:$B$8</definedName>
    <definedName name="vrstepostupka3">'vrste postupka1'!$B$1:$B$8</definedName>
    <definedName name="vrstepostupka4">'vrste postupka1'!$D$1:$D$9</definedName>
    <definedName name="ЕКЛАС1">EKLAS!$B$1:$B$48</definedName>
    <definedName name="СПЈ">'НАЗИВ СПЈ1'!$C$1:$C$5</definedName>
    <definedName name="ЦПВ">CPV!$Q$1:$Q$9454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1" i="64" l="1"/>
  <c r="F18" i="64"/>
  <c r="F17" i="64"/>
  <c r="F16" i="64"/>
  <c r="G79" i="41"/>
  <c r="F15" i="64" l="1"/>
  <c r="F17" i="61"/>
  <c r="G188" i="41"/>
  <c r="F18" i="59"/>
  <c r="G16" i="59"/>
  <c r="F16" i="59" s="1"/>
  <c r="K27" i="55" l="1"/>
  <c r="J27" i="55"/>
  <c r="I27" i="55"/>
  <c r="H27" i="55"/>
  <c r="G27" i="55" s="1"/>
  <c r="E27" i="55"/>
  <c r="G26" i="55"/>
  <c r="E26" i="55"/>
  <c r="I25" i="55"/>
  <c r="I21" i="55" s="1"/>
  <c r="H25" i="55"/>
  <c r="G25" i="55" s="1"/>
  <c r="E25" i="55"/>
  <c r="H24" i="55"/>
  <c r="J24" i="55" s="1"/>
  <c r="J21" i="55" s="1"/>
  <c r="K23" i="55"/>
  <c r="H23" i="55"/>
  <c r="G23" i="55" s="1"/>
  <c r="K22" i="55"/>
  <c r="K21" i="55" s="1"/>
  <c r="H22" i="55"/>
  <c r="G22" i="55" s="1"/>
  <c r="H21" i="55"/>
  <c r="E21" i="55" s="1"/>
  <c r="E22" i="55" l="1"/>
  <c r="E23" i="55"/>
  <c r="E24" i="55"/>
  <c r="G24" i="55"/>
  <c r="G21" i="55" s="1"/>
  <c r="G20" i="55" s="1"/>
  <c r="G50" i="41"/>
  <c r="G51" i="41"/>
  <c r="G52" i="41"/>
  <c r="G53" i="41"/>
  <c r="H54" i="41"/>
  <c r="G54" i="41" s="1"/>
  <c r="G57" i="41"/>
  <c r="G78" i="41"/>
  <c r="K187" i="41"/>
  <c r="J187" i="41"/>
  <c r="I187" i="41"/>
  <c r="H187" i="41"/>
  <c r="E187" i="41" s="1"/>
  <c r="G187" i="41" l="1"/>
  <c r="E20" i="55"/>
  <c r="G19" i="55"/>
  <c r="H17" i="55"/>
  <c r="G17" i="55" s="1"/>
  <c r="G18" i="55"/>
  <c r="G16" i="55"/>
  <c r="G15" i="55"/>
  <c r="G14" i="55"/>
  <c r="G13" i="55"/>
  <c r="G12" i="55" l="1"/>
  <c r="E12" i="55"/>
  <c r="H15" i="54"/>
  <c r="G15" i="54" s="1"/>
  <c r="G14" i="54"/>
  <c r="K13" i="54"/>
  <c r="J13" i="54"/>
  <c r="I13" i="54"/>
  <c r="G13" i="54" l="1"/>
  <c r="H13" i="54"/>
  <c r="J20" i="54"/>
  <c r="I20" i="54"/>
  <c r="H20" i="54"/>
  <c r="G17" i="54"/>
  <c r="H16" i="54"/>
  <c r="G16" i="54" s="1"/>
  <c r="G77" i="41"/>
  <c r="H41" i="41"/>
  <c r="J147" i="41"/>
  <c r="I147" i="41"/>
  <c r="H147" i="41"/>
  <c r="G20" i="54" l="1"/>
  <c r="E20" i="54"/>
  <c r="E12" i="54"/>
  <c r="I60" i="41"/>
  <c r="J60" i="41"/>
  <c r="K60" i="41"/>
  <c r="H62" i="41"/>
  <c r="G62" i="41" s="1"/>
  <c r="G61" i="41"/>
  <c r="E19" i="54" l="1"/>
  <c r="G60" i="41"/>
  <c r="H60" i="41"/>
  <c r="F12" i="52"/>
  <c r="F11" i="52"/>
  <c r="G192" i="41" l="1"/>
  <c r="G76" i="41" l="1"/>
  <c r="H191" i="41"/>
  <c r="G191" i="41" s="1"/>
  <c r="G190" i="41" s="1"/>
  <c r="J183" i="41" l="1"/>
  <c r="H17" i="45"/>
  <c r="G17" i="45" s="1"/>
  <c r="G16" i="45" s="1"/>
  <c r="E16" i="45"/>
  <c r="G14" i="45"/>
  <c r="G13" i="45" s="1"/>
  <c r="G186" i="41"/>
  <c r="H21" i="44" l="1"/>
  <c r="G21" i="44" s="1"/>
  <c r="H75" i="41" l="1"/>
  <c r="G75" i="41" s="1"/>
  <c r="G51" i="44"/>
  <c r="G49" i="44"/>
  <c r="J48" i="44"/>
  <c r="G48" i="44" s="1"/>
  <c r="G47" i="44"/>
  <c r="G185" i="41"/>
  <c r="J160" i="41"/>
  <c r="I28" i="44"/>
  <c r="I24" i="44" s="1"/>
  <c r="H28" i="44"/>
  <c r="E28" i="44" s="1"/>
  <c r="H27" i="44"/>
  <c r="J27" i="44" s="1"/>
  <c r="K26" i="44"/>
  <c r="H26" i="44"/>
  <c r="E26" i="44" s="1"/>
  <c r="K25" i="44"/>
  <c r="H25" i="44"/>
  <c r="E25" i="44" s="1"/>
  <c r="G30" i="44"/>
  <c r="E30" i="44"/>
  <c r="H118" i="41"/>
  <c r="J118" i="41" s="1"/>
  <c r="G118" i="41" s="1"/>
  <c r="E27" i="44" l="1"/>
  <c r="G28" i="44"/>
  <c r="G26" i="44"/>
  <c r="H24" i="44"/>
  <c r="E24" i="44" s="1"/>
  <c r="G25" i="44"/>
  <c r="K24" i="44"/>
  <c r="E118" i="41"/>
  <c r="J24" i="44"/>
  <c r="G27" i="44"/>
  <c r="G46" i="44"/>
  <c r="G184" i="41"/>
  <c r="G24" i="44" l="1"/>
  <c r="G45" i="44"/>
  <c r="H44" i="44"/>
  <c r="G44" i="44" s="1"/>
  <c r="K43" i="44"/>
  <c r="J43" i="44"/>
  <c r="I43" i="44"/>
  <c r="G42" i="44"/>
  <c r="G41" i="44"/>
  <c r="E41" i="44"/>
  <c r="G40" i="44"/>
  <c r="E40" i="44"/>
  <c r="I39" i="44"/>
  <c r="H39" i="44"/>
  <c r="I38" i="44"/>
  <c r="H38" i="44"/>
  <c r="E38" i="44" s="1"/>
  <c r="I37" i="44"/>
  <c r="H37" i="44"/>
  <c r="I36" i="44"/>
  <c r="H36" i="44"/>
  <c r="E36" i="44" s="1"/>
  <c r="I35" i="44"/>
  <c r="G35" i="44" s="1"/>
  <c r="E35" i="44"/>
  <c r="H34" i="44"/>
  <c r="G34" i="44" s="1"/>
  <c r="G33" i="44"/>
  <c r="E33" i="44"/>
  <c r="I32" i="44"/>
  <c r="J32" i="44" s="1"/>
  <c r="G31" i="44"/>
  <c r="E31" i="44"/>
  <c r="G29" i="44"/>
  <c r="E29" i="44"/>
  <c r="G20" i="44"/>
  <c r="G19" i="44"/>
  <c r="H18" i="44"/>
  <c r="G18" i="44" s="1"/>
  <c r="G17" i="44"/>
  <c r="E17" i="44"/>
  <c r="E16" i="44" s="1"/>
  <c r="E13" i="44" s="1"/>
  <c r="G43" i="44" l="1"/>
  <c r="H43" i="44"/>
  <c r="G39" i="44"/>
  <c r="E34" i="44"/>
  <c r="G37" i="44"/>
  <c r="G36" i="44"/>
  <c r="E37" i="44"/>
  <c r="G38" i="44"/>
  <c r="E39" i="44"/>
  <c r="G32" i="44"/>
  <c r="E23" i="44" l="1"/>
  <c r="E14" i="44" s="1"/>
  <c r="E12" i="44" s="1"/>
  <c r="I119" i="41" l="1"/>
  <c r="I115" i="41" s="1"/>
  <c r="H119" i="41"/>
  <c r="E119" i="41" s="1"/>
  <c r="J115" i="41"/>
  <c r="K117" i="41"/>
  <c r="H117" i="41"/>
  <c r="E117" i="41" s="1"/>
  <c r="K116" i="41"/>
  <c r="H116" i="41"/>
  <c r="H39" i="41"/>
  <c r="H115" i="41" l="1"/>
  <c r="G119" i="41"/>
  <c r="E116" i="41"/>
  <c r="G116" i="41"/>
  <c r="G117" i="41"/>
  <c r="K115" i="41"/>
  <c r="G115" i="41" l="1"/>
  <c r="J20" i="41"/>
  <c r="G182" i="41" l="1"/>
  <c r="G178" i="41" l="1"/>
  <c r="G179" i="41"/>
  <c r="G173" i="41"/>
  <c r="G174" i="41"/>
  <c r="G176" i="41"/>
  <c r="G177" i="41"/>
  <c r="G169" i="41"/>
  <c r="G170" i="41"/>
  <c r="G171" i="41"/>
  <c r="G168" i="41"/>
  <c r="G167" i="41"/>
  <c r="H166" i="41"/>
  <c r="I166" i="41"/>
  <c r="J166" i="41"/>
  <c r="K166" i="41"/>
  <c r="G161" i="41"/>
  <c r="G162" i="41"/>
  <c r="G163" i="41"/>
  <c r="G164" i="41"/>
  <c r="G160" i="41"/>
  <c r="I157" i="41"/>
  <c r="J157" i="41"/>
  <c r="K157" i="41"/>
  <c r="G151" i="41"/>
  <c r="G156" i="41"/>
  <c r="G145" i="41"/>
  <c r="G146" i="41"/>
  <c r="G147" i="41"/>
  <c r="G149" i="41"/>
  <c r="G150" i="41"/>
  <c r="G141" i="41"/>
  <c r="G136" i="41"/>
  <c r="G137" i="41"/>
  <c r="G134" i="41"/>
  <c r="G124" i="41"/>
  <c r="G131" i="41"/>
  <c r="G113" i="41"/>
  <c r="G111" i="41"/>
  <c r="G110" i="41"/>
  <c r="H109" i="41"/>
  <c r="I109" i="41"/>
  <c r="J109" i="41"/>
  <c r="K109" i="41"/>
  <c r="G108" i="41"/>
  <c r="G107" i="41"/>
  <c r="H106" i="41"/>
  <c r="I106" i="41"/>
  <c r="J106" i="41"/>
  <c r="K106" i="41"/>
  <c r="G105" i="41"/>
  <c r="H104" i="41"/>
  <c r="I104" i="41"/>
  <c r="J104" i="41"/>
  <c r="K104" i="41"/>
  <c r="G103" i="41"/>
  <c r="H102" i="41"/>
  <c r="I102" i="41"/>
  <c r="J102" i="41"/>
  <c r="K102" i="41"/>
  <c r="G101" i="41"/>
  <c r="G100" i="41"/>
  <c r="H99" i="41"/>
  <c r="I99" i="41"/>
  <c r="J99" i="41"/>
  <c r="K99" i="41"/>
  <c r="G93" i="41"/>
  <c r="G94" i="41"/>
  <c r="G95" i="41"/>
  <c r="G96" i="41"/>
  <c r="G97" i="41"/>
  <c r="G98" i="41"/>
  <c r="G92" i="41"/>
  <c r="H91" i="41"/>
  <c r="I91" i="41"/>
  <c r="J91" i="41"/>
  <c r="K91" i="41"/>
  <c r="G90" i="41"/>
  <c r="G89" i="41"/>
  <c r="G86" i="41"/>
  <c r="G87" i="41"/>
  <c r="G85" i="41"/>
  <c r="H84" i="41"/>
  <c r="I84" i="41"/>
  <c r="J84" i="41"/>
  <c r="K84" i="41"/>
  <c r="G83" i="41"/>
  <c r="H82" i="41"/>
  <c r="I82" i="41"/>
  <c r="J82" i="41"/>
  <c r="K82" i="41"/>
  <c r="G73" i="41"/>
  <c r="G37" i="41"/>
  <c r="G38" i="41"/>
  <c r="G39" i="41"/>
  <c r="G40" i="41"/>
  <c r="G33" i="41"/>
  <c r="G32" i="41"/>
  <c r="H31" i="41"/>
  <c r="I31" i="41"/>
  <c r="J31" i="41"/>
  <c r="K31" i="41"/>
  <c r="G30" i="41"/>
  <c r="G29" i="41"/>
  <c r="G27" i="41"/>
  <c r="G22" i="41"/>
  <c r="G23" i="41"/>
  <c r="G24" i="41"/>
  <c r="G25" i="41"/>
  <c r="G26" i="41"/>
  <c r="G21" i="41"/>
  <c r="H20" i="41"/>
  <c r="I20" i="41"/>
  <c r="K20" i="41"/>
  <c r="G99" i="41" l="1"/>
  <c r="G84" i="41"/>
  <c r="G91" i="41"/>
  <c r="G166" i="41"/>
  <c r="G106" i="41"/>
  <c r="G31" i="41"/>
  <c r="G20" i="41"/>
  <c r="G126" i="41" l="1"/>
  <c r="H74" i="41"/>
  <c r="G74" i="41" s="1"/>
  <c r="E190" i="41"/>
  <c r="E17" i="41" s="1"/>
  <c r="E266" i="34"/>
  <c r="E15" i="34" s="1"/>
  <c r="E156" i="34"/>
  <c r="H181" i="41" l="1"/>
  <c r="G181" i="41" s="1"/>
  <c r="H180" i="41"/>
  <c r="G180" i="41" s="1"/>
  <c r="E179" i="41"/>
  <c r="J175" i="41"/>
  <c r="I175" i="41"/>
  <c r="E175" i="41"/>
  <c r="E173" i="41"/>
  <c r="E172" i="41"/>
  <c r="E171" i="41"/>
  <c r="E170" i="41"/>
  <c r="E169" i="41"/>
  <c r="E168" i="41"/>
  <c r="E167" i="41"/>
  <c r="H165" i="41"/>
  <c r="G165" i="41" s="1"/>
  <c r="E164" i="41"/>
  <c r="E163" i="41"/>
  <c r="E162" i="41"/>
  <c r="E161" i="41"/>
  <c r="H159" i="41"/>
  <c r="G159" i="41" s="1"/>
  <c r="H158" i="41"/>
  <c r="H155" i="41"/>
  <c r="G155" i="41" s="1"/>
  <c r="H154" i="41"/>
  <c r="G154" i="41" s="1"/>
  <c r="H153" i="41"/>
  <c r="G153" i="41" s="1"/>
  <c r="I152" i="41"/>
  <c r="H152" i="41"/>
  <c r="E150" i="41"/>
  <c r="H148" i="41"/>
  <c r="G148" i="41" s="1"/>
  <c r="E147" i="41"/>
  <c r="E146" i="41"/>
  <c r="E145" i="41"/>
  <c r="I144" i="41"/>
  <c r="H144" i="41"/>
  <c r="I143" i="41"/>
  <c r="H143" i="41"/>
  <c r="I142" i="41"/>
  <c r="H142" i="41"/>
  <c r="E141" i="41"/>
  <c r="I140" i="41"/>
  <c r="H140" i="41"/>
  <c r="I139" i="41"/>
  <c r="I138" i="41"/>
  <c r="H138" i="41"/>
  <c r="E137" i="41"/>
  <c r="E136" i="41"/>
  <c r="I135" i="41"/>
  <c r="G135" i="41" s="1"/>
  <c r="E135" i="41"/>
  <c r="E134" i="41"/>
  <c r="I133" i="41"/>
  <c r="H133" i="41"/>
  <c r="H132" i="41"/>
  <c r="E131" i="41"/>
  <c r="I130" i="41"/>
  <c r="I129" i="41"/>
  <c r="H129" i="41"/>
  <c r="I128" i="41"/>
  <c r="H128" i="41"/>
  <c r="H127" i="41"/>
  <c r="G127" i="41" s="1"/>
  <c r="I125" i="41"/>
  <c r="H125" i="41"/>
  <c r="E124" i="41"/>
  <c r="G121" i="41"/>
  <c r="K120" i="41"/>
  <c r="E120" i="41"/>
  <c r="H114" i="41"/>
  <c r="G114" i="41" s="1"/>
  <c r="E113" i="41"/>
  <c r="I112" i="41"/>
  <c r="H112" i="41"/>
  <c r="E111" i="41"/>
  <c r="E110" i="41"/>
  <c r="E109" i="41"/>
  <c r="G109" i="41"/>
  <c r="E108" i="41"/>
  <c r="E107" i="41"/>
  <c r="E106" i="41"/>
  <c r="E105" i="41"/>
  <c r="E104" i="41"/>
  <c r="G104" i="41"/>
  <c r="E103" i="41"/>
  <c r="E102" i="41"/>
  <c r="G102" i="41"/>
  <c r="E101" i="41"/>
  <c r="E100" i="41"/>
  <c r="E99" i="41"/>
  <c r="E98" i="41"/>
  <c r="E97" i="41"/>
  <c r="E96" i="41"/>
  <c r="E95" i="41"/>
  <c r="E94" i="41"/>
  <c r="E93" i="41"/>
  <c r="E92" i="41"/>
  <c r="E91" i="41"/>
  <c r="E90" i="41"/>
  <c r="E89" i="41"/>
  <c r="K88" i="41"/>
  <c r="J88" i="41"/>
  <c r="I88" i="41"/>
  <c r="H88" i="41"/>
  <c r="E87" i="41"/>
  <c r="E86" i="41"/>
  <c r="E85" i="41"/>
  <c r="E84" i="41"/>
  <c r="G82" i="41"/>
  <c r="E83" i="41"/>
  <c r="E82" i="41"/>
  <c r="E73" i="41"/>
  <c r="H72" i="41"/>
  <c r="G72" i="41" s="1"/>
  <c r="H71" i="41"/>
  <c r="G71" i="41" s="1"/>
  <c r="H70" i="41"/>
  <c r="G70" i="41" s="1"/>
  <c r="H69" i="41"/>
  <c r="G69" i="41" s="1"/>
  <c r="H68" i="41"/>
  <c r="G68" i="41" s="1"/>
  <c r="H67" i="41"/>
  <c r="G67" i="41" s="1"/>
  <c r="H66" i="41"/>
  <c r="G66" i="41" s="1"/>
  <c r="H65" i="41"/>
  <c r="G65" i="41" s="1"/>
  <c r="H64" i="41"/>
  <c r="G64" i="41" s="1"/>
  <c r="H63" i="41"/>
  <c r="G63" i="41" s="1"/>
  <c r="H59" i="41"/>
  <c r="G59" i="41" s="1"/>
  <c r="H58" i="41"/>
  <c r="G58" i="41" s="1"/>
  <c r="H56" i="41"/>
  <c r="G56" i="41" s="1"/>
  <c r="H55" i="41"/>
  <c r="G55" i="41" s="1"/>
  <c r="H49" i="41"/>
  <c r="G49" i="41" s="1"/>
  <c r="H48" i="41"/>
  <c r="G48" i="41" s="1"/>
  <c r="H47" i="41"/>
  <c r="G47" i="41" s="1"/>
  <c r="H46" i="41"/>
  <c r="G46" i="41" s="1"/>
  <c r="H45" i="41"/>
  <c r="G45" i="41" s="1"/>
  <c r="H44" i="41"/>
  <c r="G44" i="41" s="1"/>
  <c r="H43" i="41"/>
  <c r="G43" i="41" s="1"/>
  <c r="H42" i="41"/>
  <c r="G42" i="41" s="1"/>
  <c r="G41" i="41"/>
  <c r="E38" i="41"/>
  <c r="E37" i="41"/>
  <c r="I36" i="41"/>
  <c r="H36" i="41"/>
  <c r="H35" i="41"/>
  <c r="G35" i="41" s="1"/>
  <c r="E33" i="41"/>
  <c r="E32" i="41"/>
  <c r="E30" i="41"/>
  <c r="E29" i="41"/>
  <c r="J28" i="41"/>
  <c r="I28" i="41"/>
  <c r="H28" i="41"/>
  <c r="E27" i="41"/>
  <c r="E26" i="41"/>
  <c r="E25" i="41"/>
  <c r="E24" i="41"/>
  <c r="E23" i="41"/>
  <c r="E22" i="41"/>
  <c r="E21" i="41"/>
  <c r="E131" i="34"/>
  <c r="E130" i="34"/>
  <c r="E125" i="34"/>
  <c r="E123" i="34"/>
  <c r="E121" i="34"/>
  <c r="E120" i="34"/>
  <c r="E128" i="34"/>
  <c r="E127" i="34"/>
  <c r="E118" i="34"/>
  <c r="G36" i="41" l="1"/>
  <c r="G112" i="41"/>
  <c r="G122" i="41"/>
  <c r="E123" i="41"/>
  <c r="G123" i="41"/>
  <c r="E142" i="41"/>
  <c r="G142" i="41"/>
  <c r="E143" i="41"/>
  <c r="G143" i="41"/>
  <c r="E144" i="41"/>
  <c r="G144" i="41"/>
  <c r="G152" i="41"/>
  <c r="G175" i="41"/>
  <c r="E125" i="41"/>
  <c r="G125" i="41"/>
  <c r="E132" i="41"/>
  <c r="G132" i="41"/>
  <c r="E138" i="41"/>
  <c r="G138" i="41"/>
  <c r="E139" i="41"/>
  <c r="G139" i="41"/>
  <c r="E140" i="41"/>
  <c r="G140" i="41"/>
  <c r="H157" i="41"/>
  <c r="G158" i="41"/>
  <c r="G157" i="41" s="1"/>
  <c r="G28" i="41"/>
  <c r="E88" i="41"/>
  <c r="G88" i="41"/>
  <c r="G120" i="41"/>
  <c r="E166" i="41"/>
  <c r="E20" i="41"/>
  <c r="G17" i="41"/>
  <c r="E159" i="41"/>
  <c r="E155" i="41"/>
  <c r="E114" i="41"/>
  <c r="E127" i="41"/>
  <c r="J133" i="41"/>
  <c r="G133" i="41" s="1"/>
  <c r="E31" i="41"/>
  <c r="E36" i="41"/>
  <c r="E148" i="41"/>
  <c r="E153" i="41"/>
  <c r="E158" i="41"/>
  <c r="E165" i="41"/>
  <c r="E122" i="41"/>
  <c r="E28" i="41"/>
  <c r="E35" i="41"/>
  <c r="E152" i="41"/>
  <c r="E115" i="41"/>
  <c r="E121" i="41"/>
  <c r="E126" i="41"/>
  <c r="J128" i="41"/>
  <c r="G128" i="41" s="1"/>
  <c r="J129" i="41"/>
  <c r="G129" i="41" s="1"/>
  <c r="J130" i="41"/>
  <c r="G130" i="41" s="1"/>
  <c r="H267" i="34"/>
  <c r="G267" i="34" s="1"/>
  <c r="G266" i="34" s="1"/>
  <c r="G15" i="34" s="1"/>
  <c r="H85" i="34"/>
  <c r="G19" i="41" l="1"/>
  <c r="G15" i="41" s="1"/>
  <c r="E19" i="41"/>
  <c r="E15" i="41" s="1"/>
  <c r="E157" i="41"/>
  <c r="E81" i="41" s="1"/>
  <c r="E16" i="41" s="1"/>
  <c r="E14" i="41" l="1"/>
  <c r="E98" i="34" l="1"/>
  <c r="G98" i="34"/>
  <c r="E133" i="34" l="1"/>
  <c r="G201" i="34" l="1"/>
  <c r="G202" i="34"/>
  <c r="G214" i="34"/>
  <c r="G216" i="34"/>
  <c r="H96" i="34" l="1"/>
  <c r="G96" i="34" s="1"/>
  <c r="H95" i="34"/>
  <c r="G95" i="34" s="1"/>
  <c r="H97" i="34"/>
  <c r="G97" i="34" s="1"/>
  <c r="H94" i="34"/>
  <c r="G94" i="34" s="1"/>
  <c r="H93" i="34" l="1"/>
  <c r="G93" i="34" s="1"/>
  <c r="I132" i="34" l="1"/>
  <c r="I153" i="34"/>
  <c r="H153" i="34"/>
  <c r="I149" i="34"/>
  <c r="H149" i="34"/>
  <c r="I148" i="34"/>
  <c r="H148" i="34"/>
  <c r="I150" i="34"/>
  <c r="H150" i="34"/>
  <c r="J153" i="34" l="1"/>
  <c r="G153" i="34" s="1"/>
  <c r="G133" i="34"/>
  <c r="J148" i="34"/>
  <c r="G148" i="34" s="1"/>
  <c r="J149" i="34"/>
  <c r="G149" i="34" s="1"/>
  <c r="J150" i="34"/>
  <c r="G150" i="34" s="1"/>
  <c r="J226" i="34"/>
  <c r="I226" i="34"/>
  <c r="H89" i="34" l="1"/>
  <c r="G89" i="34" s="1"/>
  <c r="H90" i="34"/>
  <c r="G90" i="34" s="1"/>
  <c r="H91" i="34"/>
  <c r="G91" i="34" s="1"/>
  <c r="H92" i="34"/>
  <c r="G92" i="34" s="1"/>
  <c r="H80" i="34"/>
  <c r="G80" i="34" s="1"/>
  <c r="H81" i="34"/>
  <c r="G81" i="34" s="1"/>
  <c r="H82" i="34"/>
  <c r="G82" i="34" s="1"/>
  <c r="H83" i="34"/>
  <c r="G83" i="34" s="1"/>
  <c r="H84" i="34"/>
  <c r="G84" i="34" s="1"/>
  <c r="G85" i="34"/>
  <c r="H86" i="34"/>
  <c r="G86" i="34" s="1"/>
  <c r="H87" i="34"/>
  <c r="G87" i="34" s="1"/>
  <c r="H88" i="34"/>
  <c r="G88" i="34" s="1"/>
  <c r="H264" i="34"/>
  <c r="G264" i="34" s="1"/>
  <c r="H263" i="34"/>
  <c r="G263" i="34" s="1"/>
  <c r="H145" i="34" l="1"/>
  <c r="H79" i="34" l="1"/>
  <c r="G79" i="34" s="1"/>
  <c r="H78" i="34"/>
  <c r="H63" i="34"/>
  <c r="G63" i="34" s="1"/>
  <c r="H75" i="34"/>
  <c r="G75" i="34" s="1"/>
  <c r="H74" i="34"/>
  <c r="G74" i="34" s="1"/>
  <c r="H72" i="34"/>
  <c r="H65" i="34"/>
  <c r="H66" i="34"/>
  <c r="H67" i="34"/>
  <c r="H68" i="34"/>
  <c r="H69" i="34"/>
  <c r="H70" i="34"/>
  <c r="H71" i="34"/>
  <c r="G78" i="34" l="1"/>
  <c r="H77" i="34"/>
  <c r="G77" i="34" s="1"/>
  <c r="H76" i="34"/>
  <c r="G76" i="34" s="1"/>
  <c r="H73" i="34"/>
  <c r="G73" i="34" s="1"/>
  <c r="G72" i="34"/>
  <c r="G71" i="34"/>
  <c r="G70" i="34"/>
  <c r="G69" i="34"/>
  <c r="G68" i="34"/>
  <c r="G67" i="34"/>
  <c r="G66" i="34"/>
  <c r="G65" i="34"/>
  <c r="H64" i="34"/>
  <c r="G64" i="34" s="1"/>
  <c r="H62" i="34"/>
  <c r="G62" i="34" s="1"/>
  <c r="H203" i="34" l="1"/>
  <c r="G203" i="34" s="1"/>
  <c r="E203" i="34" l="1"/>
  <c r="E202" i="34"/>
  <c r="H205" i="34" l="1"/>
  <c r="G205" i="34" s="1"/>
  <c r="H206" i="34"/>
  <c r="G206" i="34" s="1"/>
  <c r="H204" i="34"/>
  <c r="G204" i="34" s="1"/>
  <c r="G226" i="34"/>
  <c r="E226" i="34"/>
  <c r="E262" i="34" l="1"/>
  <c r="G262" i="34"/>
  <c r="G224" i="34" l="1"/>
  <c r="E224" i="34"/>
  <c r="G223" i="34"/>
  <c r="E223" i="34"/>
  <c r="G222" i="34"/>
  <c r="E222" i="34"/>
  <c r="G221" i="34"/>
  <c r="E221" i="34"/>
  <c r="G220" i="34"/>
  <c r="E220" i="34"/>
  <c r="G219" i="34"/>
  <c r="E219" i="34"/>
  <c r="G218" i="34"/>
  <c r="E218" i="34"/>
  <c r="G217" i="34"/>
  <c r="E217" i="34"/>
  <c r="E216" i="34"/>
  <c r="G215" i="34"/>
  <c r="G213" i="34" s="1"/>
  <c r="E215" i="34"/>
  <c r="E214" i="34"/>
  <c r="J213" i="34"/>
  <c r="I213" i="34"/>
  <c r="H213" i="34"/>
  <c r="G58" i="34"/>
  <c r="E58" i="34"/>
  <c r="G57" i="34"/>
  <c r="E57" i="34"/>
  <c r="G56" i="34"/>
  <c r="E56" i="34"/>
  <c r="J55" i="34"/>
  <c r="I55" i="34"/>
  <c r="H55" i="34"/>
  <c r="E55" i="34" l="1"/>
  <c r="E213" i="34"/>
  <c r="G55" i="34"/>
  <c r="E200" i="34"/>
  <c r="G200" i="34"/>
  <c r="G212" i="34"/>
  <c r="E212" i="34"/>
  <c r="G211" i="34"/>
  <c r="E211" i="34"/>
  <c r="G210" i="34"/>
  <c r="E210" i="34"/>
  <c r="G209" i="34"/>
  <c r="E209" i="34"/>
  <c r="G208" i="34"/>
  <c r="E208" i="34"/>
  <c r="G207" i="34"/>
  <c r="E207" i="34"/>
  <c r="E201" i="34"/>
  <c r="G199" i="34"/>
  <c r="E199" i="34"/>
  <c r="G54" i="34"/>
  <c r="E54" i="34"/>
  <c r="I191" i="34" l="1"/>
  <c r="H191" i="34"/>
  <c r="E191" i="34" s="1"/>
  <c r="H190" i="34"/>
  <c r="E190" i="34" s="1"/>
  <c r="H189" i="34"/>
  <c r="G189" i="34" s="1"/>
  <c r="J188" i="34"/>
  <c r="I188" i="34"/>
  <c r="I182" i="34"/>
  <c r="H182" i="34"/>
  <c r="G190" i="34" l="1"/>
  <c r="G188" i="34" s="1"/>
  <c r="G191" i="34"/>
  <c r="H188" i="34"/>
  <c r="E189" i="34"/>
  <c r="E188" i="34" s="1"/>
  <c r="E52" i="34"/>
  <c r="G52" i="34"/>
  <c r="I144" i="34" l="1"/>
  <c r="H144" i="34"/>
  <c r="H146" i="34"/>
  <c r="E146" i="34" s="1"/>
  <c r="G144" i="34" l="1"/>
  <c r="G146" i="34"/>
  <c r="E143" i="34"/>
  <c r="G49" i="34"/>
  <c r="H50" i="34"/>
  <c r="G50" i="34" s="1"/>
  <c r="H51" i="34"/>
  <c r="G51" i="34" s="1"/>
  <c r="I187" i="34"/>
  <c r="H187" i="34"/>
  <c r="E51" i="34" l="1"/>
  <c r="E50" i="34"/>
  <c r="G187" i="34"/>
  <c r="E187" i="34"/>
  <c r="H185" i="34"/>
  <c r="E185" i="34" s="1"/>
  <c r="H184" i="34"/>
  <c r="G184" i="34" s="1"/>
  <c r="H183" i="34"/>
  <c r="E183" i="34" s="1"/>
  <c r="G182" i="34"/>
  <c r="E182" i="34"/>
  <c r="G185" i="34" l="1"/>
  <c r="G183" i="34"/>
  <c r="G180" i="34" l="1"/>
  <c r="E180" i="34"/>
  <c r="G179" i="34"/>
  <c r="E179" i="34"/>
  <c r="G178" i="34"/>
  <c r="E178" i="34"/>
  <c r="G177" i="34"/>
  <c r="E177" i="34"/>
  <c r="G176" i="34"/>
  <c r="E176" i="34"/>
  <c r="G175" i="34"/>
  <c r="E175" i="34"/>
  <c r="H168" i="34" l="1"/>
  <c r="E167" i="34"/>
  <c r="G166" i="34"/>
  <c r="G165" i="34"/>
  <c r="I164" i="34"/>
  <c r="G164" i="34" s="1"/>
  <c r="H164" i="34"/>
  <c r="E164" i="34" s="1"/>
  <c r="G167" i="34"/>
  <c r="E166" i="34"/>
  <c r="E165" i="34"/>
  <c r="I163" i="34"/>
  <c r="G163" i="34" s="1"/>
  <c r="H163" i="34"/>
  <c r="E163" i="34" s="1"/>
  <c r="I162" i="34"/>
  <c r="G162" i="34" s="1"/>
  <c r="H162" i="34"/>
  <c r="E162" i="34" s="1"/>
  <c r="E161" i="34"/>
  <c r="G161" i="34"/>
  <c r="I160" i="34"/>
  <c r="G160" i="34" s="1"/>
  <c r="H160" i="34"/>
  <c r="E160" i="34" s="1"/>
  <c r="H159" i="34"/>
  <c r="E159" i="34" s="1"/>
  <c r="I159" i="34"/>
  <c r="G159" i="34" s="1"/>
  <c r="I158" i="34"/>
  <c r="G158" i="34" s="1"/>
  <c r="H158" i="34"/>
  <c r="E158" i="34" s="1"/>
  <c r="G157" i="34"/>
  <c r="E157" i="34"/>
  <c r="G156" i="34"/>
  <c r="E168" i="34" l="1"/>
  <c r="G168" i="34"/>
  <c r="I155" i="34"/>
  <c r="G155" i="34" s="1"/>
  <c r="E155" i="34"/>
  <c r="G154" i="34"/>
  <c r="E154" i="34"/>
  <c r="G152" i="34"/>
  <c r="H152" i="34" l="1"/>
  <c r="E152" i="34" s="1"/>
  <c r="E151" i="34"/>
  <c r="G151" i="34" l="1"/>
  <c r="H47" i="34"/>
  <c r="E47" i="34" s="1"/>
  <c r="I46" i="34"/>
  <c r="H46" i="34"/>
  <c r="E46" i="34" s="1"/>
  <c r="G47" i="34" l="1"/>
  <c r="G46" i="34"/>
  <c r="H45" i="34"/>
  <c r="E45" i="34" s="1"/>
  <c r="E44" i="34"/>
  <c r="E31" i="34"/>
  <c r="E30" i="34"/>
  <c r="E28" i="34"/>
  <c r="E27" i="34"/>
  <c r="E25" i="34"/>
  <c r="E24" i="34"/>
  <c r="E23" i="34"/>
  <c r="E22" i="34"/>
  <c r="E21" i="34"/>
  <c r="E20" i="34"/>
  <c r="E19" i="34"/>
  <c r="E145" i="34"/>
  <c r="E144" i="34"/>
  <c r="E142" i="34"/>
  <c r="E117" i="34"/>
  <c r="E116" i="34"/>
  <c r="E115" i="34"/>
  <c r="E114" i="34"/>
  <c r="E113" i="34"/>
  <c r="E112" i="34"/>
  <c r="E111" i="34"/>
  <c r="E109" i="34"/>
  <c r="E108" i="34"/>
  <c r="E106" i="34"/>
  <c r="E105" i="34"/>
  <c r="E104" i="34"/>
  <c r="E102" i="34"/>
  <c r="H147" i="34"/>
  <c r="E147" i="34" s="1"/>
  <c r="E18" i="34" l="1"/>
  <c r="G147" i="34"/>
  <c r="G45" i="34"/>
  <c r="G44" i="34" l="1"/>
  <c r="G145" i="34"/>
  <c r="G143" i="34"/>
  <c r="G142" i="34"/>
  <c r="I141" i="34"/>
  <c r="H141" i="34"/>
  <c r="E141" i="34" s="1"/>
  <c r="I140" i="34"/>
  <c r="H140" i="34"/>
  <c r="I139" i="34"/>
  <c r="H139" i="34"/>
  <c r="E139" i="34" s="1"/>
  <c r="H138" i="34"/>
  <c r="E140" i="34" l="1"/>
  <c r="G140" i="34"/>
  <c r="G141" i="34"/>
  <c r="J138" i="34"/>
  <c r="G138" i="34" s="1"/>
  <c r="E138" i="34"/>
  <c r="G139" i="34"/>
  <c r="H137" i="34" l="1"/>
  <c r="E137" i="34" s="1"/>
  <c r="H136" i="34"/>
  <c r="E136" i="34" s="1"/>
  <c r="K137" i="34"/>
  <c r="G137" i="34" l="1"/>
  <c r="K136" i="34"/>
  <c r="G136" i="34" s="1"/>
  <c r="I135" i="34"/>
  <c r="H135" i="34"/>
  <c r="E135" i="34" s="1"/>
  <c r="G135" i="34" l="1"/>
  <c r="I43" i="34" l="1"/>
  <c r="H43" i="34"/>
  <c r="E43" i="34" s="1"/>
  <c r="I42" i="34"/>
  <c r="H42" i="34"/>
  <c r="E42" i="34" s="1"/>
  <c r="I40" i="34"/>
  <c r="H40" i="34"/>
  <c r="E40" i="34" s="1"/>
  <c r="I39" i="34"/>
  <c r="H39" i="34"/>
  <c r="E39" i="34" s="1"/>
  <c r="H134" i="34"/>
  <c r="G134" i="34" l="1"/>
  <c r="E134" i="34"/>
  <c r="J42" i="34"/>
  <c r="G42" i="34" s="1"/>
  <c r="J40" i="34"/>
  <c r="G40" i="34" s="1"/>
  <c r="J43" i="34"/>
  <c r="G43" i="34" s="1"/>
  <c r="J39" i="34"/>
  <c r="G39" i="34" s="1"/>
  <c r="H38" i="34"/>
  <c r="E38" i="34" s="1"/>
  <c r="I37" i="34"/>
  <c r="H37" i="34"/>
  <c r="E37" i="34" s="1"/>
  <c r="H36" i="34"/>
  <c r="E36" i="34" s="1"/>
  <c r="I35" i="34"/>
  <c r="H35" i="34"/>
  <c r="E35" i="34" s="1"/>
  <c r="I34" i="34"/>
  <c r="H34" i="34"/>
  <c r="E34" i="34" s="1"/>
  <c r="H33" i="34"/>
  <c r="E33" i="34" s="1"/>
  <c r="H32" i="34"/>
  <c r="E32" i="34" s="1"/>
  <c r="G34" i="34" l="1"/>
  <c r="G33" i="34"/>
  <c r="G35" i="34"/>
  <c r="G36" i="34"/>
  <c r="G38" i="34"/>
  <c r="G32" i="34"/>
  <c r="G37" i="34"/>
  <c r="H129" i="34" l="1"/>
  <c r="E129" i="34" s="1"/>
  <c r="I129" i="34"/>
  <c r="J129" i="34"/>
  <c r="K129" i="34"/>
  <c r="G129" i="34"/>
  <c r="H126" i="34"/>
  <c r="E126" i="34" s="1"/>
  <c r="I126" i="34"/>
  <c r="J126" i="34"/>
  <c r="K126" i="34"/>
  <c r="G126" i="34"/>
  <c r="H124" i="34"/>
  <c r="E124" i="34" s="1"/>
  <c r="I124" i="34"/>
  <c r="J124" i="34"/>
  <c r="K124" i="34"/>
  <c r="G124" i="34"/>
  <c r="H122" i="34"/>
  <c r="E122" i="34" s="1"/>
  <c r="I122" i="34"/>
  <c r="J122" i="34"/>
  <c r="K122" i="34"/>
  <c r="G122" i="34"/>
  <c r="H119" i="34"/>
  <c r="E119" i="34" s="1"/>
  <c r="I119" i="34"/>
  <c r="J119" i="34"/>
  <c r="K119" i="34"/>
  <c r="G121" i="34"/>
  <c r="G120" i="34"/>
  <c r="H110" i="34"/>
  <c r="E110" i="34" s="1"/>
  <c r="I110" i="34"/>
  <c r="J110" i="34"/>
  <c r="K110" i="34"/>
  <c r="G112" i="34"/>
  <c r="G113" i="34"/>
  <c r="G114" i="34"/>
  <c r="G115" i="34"/>
  <c r="G116" i="34"/>
  <c r="G117" i="34"/>
  <c r="G111" i="34"/>
  <c r="G109" i="34"/>
  <c r="G108" i="34"/>
  <c r="H107" i="34"/>
  <c r="E107" i="34" s="1"/>
  <c r="I107" i="34"/>
  <c r="J107" i="34"/>
  <c r="K107" i="34"/>
  <c r="H103" i="34"/>
  <c r="E103" i="34" s="1"/>
  <c r="I103" i="34"/>
  <c r="J103" i="34"/>
  <c r="K103" i="34"/>
  <c r="G105" i="34"/>
  <c r="G106" i="34"/>
  <c r="G104" i="34"/>
  <c r="G102" i="34"/>
  <c r="G101" i="34" s="1"/>
  <c r="I101" i="34"/>
  <c r="J101" i="34"/>
  <c r="K101" i="34"/>
  <c r="H101" i="34"/>
  <c r="E101" i="34" s="1"/>
  <c r="E100" i="34" l="1"/>
  <c r="E14" i="34" s="1"/>
  <c r="G107" i="34"/>
  <c r="G103" i="34"/>
  <c r="G110" i="34"/>
  <c r="G119" i="34"/>
  <c r="I29" i="34"/>
  <c r="J29" i="34"/>
  <c r="H29" i="34"/>
  <c r="E29" i="34" s="1"/>
  <c r="G30" i="34"/>
  <c r="G31" i="34"/>
  <c r="G27" i="34"/>
  <c r="G28" i="34"/>
  <c r="H26" i="34"/>
  <c r="E26" i="34" s="1"/>
  <c r="E17" i="34" s="1"/>
  <c r="I26" i="34"/>
  <c r="J26" i="34"/>
  <c r="G19" i="34"/>
  <c r="G20" i="34"/>
  <c r="G21" i="34"/>
  <c r="G22" i="34"/>
  <c r="G23" i="34"/>
  <c r="G24" i="34"/>
  <c r="G25" i="34"/>
  <c r="G18" i="34"/>
  <c r="E13" i="34" l="1"/>
  <c r="E12" i="34" s="1"/>
  <c r="G29" i="34"/>
  <c r="G26" i="34"/>
  <c r="G17" i="34" l="1"/>
  <c r="G13" i="34" s="1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I7" i="28"/>
  <c r="I6" i="28"/>
  <c r="I5" i="28"/>
  <c r="I4" i="28"/>
  <c r="I3" i="28"/>
  <c r="I2" i="28"/>
  <c r="I1" i="28"/>
  <c r="Q9454" i="27"/>
  <c r="Q9453" i="27"/>
  <c r="Q9452" i="27"/>
  <c r="Q9451" i="27"/>
  <c r="Q9450" i="27"/>
  <c r="Q9449" i="27"/>
  <c r="Q9448" i="27"/>
  <c r="Q9447" i="27"/>
  <c r="Q9446" i="27"/>
  <c r="Q9445" i="27"/>
  <c r="Q9444" i="27"/>
  <c r="Q9443" i="27"/>
  <c r="Q9442" i="27"/>
  <c r="Q9441" i="27"/>
  <c r="Q9440" i="27"/>
  <c r="Q9439" i="27"/>
  <c r="Q9438" i="27"/>
  <c r="Q9437" i="27"/>
  <c r="Q9436" i="27"/>
  <c r="Q9435" i="27"/>
  <c r="Q9434" i="27"/>
  <c r="Q9433" i="27"/>
  <c r="Q9432" i="27"/>
  <c r="Q9431" i="27"/>
  <c r="Q9430" i="27"/>
  <c r="Q9429" i="27"/>
  <c r="Q9428" i="27"/>
  <c r="Q9427" i="27"/>
  <c r="Q9426" i="27"/>
  <c r="Q9425" i="27"/>
  <c r="Q9424" i="27"/>
  <c r="Q9423" i="27"/>
  <c r="Q9422" i="27"/>
  <c r="Q9421" i="27"/>
  <c r="Q9420" i="27"/>
  <c r="Q9419" i="27"/>
  <c r="Q9418" i="27"/>
  <c r="Q9417" i="27"/>
  <c r="Q9416" i="27"/>
  <c r="Q9415" i="27"/>
  <c r="Q9414" i="27"/>
  <c r="Q9413" i="27"/>
  <c r="Q9412" i="27"/>
  <c r="Q9411" i="27"/>
  <c r="Q9410" i="27"/>
  <c r="Q9409" i="27"/>
  <c r="Q9408" i="27"/>
  <c r="Q9407" i="27"/>
  <c r="Q9406" i="27"/>
  <c r="Q9405" i="27"/>
  <c r="Q9404" i="27"/>
  <c r="Q9403" i="27"/>
  <c r="Q9402" i="27"/>
  <c r="Q9401" i="27"/>
  <c r="Q9400" i="27"/>
  <c r="Q9399" i="27"/>
  <c r="Q9398" i="27"/>
  <c r="Q9397" i="27"/>
  <c r="Q9396" i="27"/>
  <c r="Q9395" i="27"/>
  <c r="Q9394" i="27"/>
  <c r="Q9393" i="27"/>
  <c r="Q9392" i="27"/>
  <c r="Q9391" i="27"/>
  <c r="Q9390" i="27"/>
  <c r="Q9389" i="27"/>
  <c r="Q9388" i="27"/>
  <c r="Q9387" i="27"/>
  <c r="Q9386" i="27"/>
  <c r="Q9385" i="27"/>
  <c r="Q9384" i="27"/>
  <c r="Q9383" i="27"/>
  <c r="Q9382" i="27"/>
  <c r="Q9381" i="27"/>
  <c r="Q9380" i="27"/>
  <c r="Q9379" i="27"/>
  <c r="Q9378" i="27"/>
  <c r="Q9377" i="27"/>
  <c r="Q9376" i="27"/>
  <c r="Q9375" i="27"/>
  <c r="Q9374" i="27"/>
  <c r="Q9373" i="27"/>
  <c r="Q9372" i="27"/>
  <c r="Q9371" i="27"/>
  <c r="Q9370" i="27"/>
  <c r="Q9369" i="27"/>
  <c r="Q9368" i="27"/>
  <c r="Q9367" i="27"/>
  <c r="Q9366" i="27"/>
  <c r="Q9365" i="27"/>
  <c r="Q9364" i="27"/>
  <c r="Q9363" i="27"/>
  <c r="Q9362" i="27"/>
  <c r="Q9361" i="27"/>
  <c r="Q9360" i="27"/>
  <c r="Q9359" i="27"/>
  <c r="Q9358" i="27"/>
  <c r="Q9357" i="27"/>
  <c r="Q9356" i="27"/>
  <c r="Q9355" i="27"/>
  <c r="Q9354" i="27"/>
  <c r="Q9353" i="27"/>
  <c r="Q9352" i="27"/>
  <c r="Q9351" i="27"/>
  <c r="Q9350" i="27"/>
  <c r="Q9349" i="27"/>
  <c r="Q9348" i="27"/>
  <c r="Q9347" i="27"/>
  <c r="Q9346" i="27"/>
  <c r="Q9345" i="27"/>
  <c r="Q9344" i="27"/>
  <c r="Q9343" i="27"/>
  <c r="Q9342" i="27"/>
  <c r="Q9341" i="27"/>
  <c r="Q9340" i="27"/>
  <c r="Q9339" i="27"/>
  <c r="Q9338" i="27"/>
  <c r="Q9337" i="27"/>
  <c r="Q9336" i="27"/>
  <c r="Q9335" i="27"/>
  <c r="Q9334" i="27"/>
  <c r="Q9333" i="27"/>
  <c r="Q9332" i="27"/>
  <c r="Q9331" i="27"/>
  <c r="Q9330" i="27"/>
  <c r="Q9329" i="27"/>
  <c r="Q9328" i="27"/>
  <c r="Q9327" i="27"/>
  <c r="Q9326" i="27"/>
  <c r="Q9325" i="27"/>
  <c r="Q9324" i="27"/>
  <c r="Q9323" i="27"/>
  <c r="Q9322" i="27"/>
  <c r="Q9321" i="27"/>
  <c r="Q9320" i="27"/>
  <c r="Q9319" i="27"/>
  <c r="Q9318" i="27"/>
  <c r="Q9317" i="27"/>
  <c r="Q9316" i="27"/>
  <c r="Q9315" i="27"/>
  <c r="Q9314" i="27"/>
  <c r="Q9313" i="27"/>
  <c r="Q9312" i="27"/>
  <c r="Q9311" i="27"/>
  <c r="Q9310" i="27"/>
  <c r="Q9309" i="27"/>
  <c r="Q9308" i="27"/>
  <c r="Q9307" i="27"/>
  <c r="Q9306" i="27"/>
  <c r="Q9305" i="27"/>
  <c r="Q9304" i="27"/>
  <c r="Q9303" i="27"/>
  <c r="Q9302" i="27"/>
  <c r="Q9301" i="27"/>
  <c r="Q9300" i="27"/>
  <c r="Q9299" i="27"/>
  <c r="Q9298" i="27"/>
  <c r="Q9297" i="27"/>
  <c r="Q9296" i="27"/>
  <c r="Q9295" i="27"/>
  <c r="Q9294" i="27"/>
  <c r="Q9293" i="27"/>
  <c r="Q9292" i="27"/>
  <c r="Q9291" i="27"/>
  <c r="Q9290" i="27"/>
  <c r="Q9289" i="27"/>
  <c r="Q9288" i="27"/>
  <c r="Q9287" i="27"/>
  <c r="Q9286" i="27"/>
  <c r="Q9285" i="27"/>
  <c r="Q9284" i="27"/>
  <c r="Q9283" i="27"/>
  <c r="Q9282" i="27"/>
  <c r="Q9281" i="27"/>
  <c r="Q9280" i="27"/>
  <c r="Q9279" i="27"/>
  <c r="Q9278" i="27"/>
  <c r="Q9277" i="27"/>
  <c r="Q9276" i="27"/>
  <c r="Q9275" i="27"/>
  <c r="Q9274" i="27"/>
  <c r="Q9273" i="27"/>
  <c r="Q9272" i="27"/>
  <c r="Q9271" i="27"/>
  <c r="Q9270" i="27"/>
  <c r="Q9269" i="27"/>
  <c r="Q9268" i="27"/>
  <c r="Q9267" i="27"/>
  <c r="Q9266" i="27"/>
  <c r="Q9265" i="27"/>
  <c r="Q9264" i="27"/>
  <c r="Q9263" i="27"/>
  <c r="Q9262" i="27"/>
  <c r="Q9261" i="27"/>
  <c r="Q9260" i="27"/>
  <c r="Q9259" i="27"/>
  <c r="Q9258" i="27"/>
  <c r="Q9257" i="27"/>
  <c r="Q9256" i="27"/>
  <c r="Q9255" i="27"/>
  <c r="Q9254" i="27"/>
  <c r="Q9253" i="27"/>
  <c r="Q9252" i="27"/>
  <c r="Q9251" i="27"/>
  <c r="Q9250" i="27"/>
  <c r="Q9249" i="27"/>
  <c r="Q9248" i="27"/>
  <c r="Q9247" i="27"/>
  <c r="Q9246" i="27"/>
  <c r="Q9245" i="27"/>
  <c r="Q9244" i="27"/>
  <c r="Q9243" i="27"/>
  <c r="Q9242" i="27"/>
  <c r="Q9241" i="27"/>
  <c r="Q9240" i="27"/>
  <c r="Q9239" i="27"/>
  <c r="Q9238" i="27"/>
  <c r="Q9237" i="27"/>
  <c r="Q9236" i="27"/>
  <c r="Q9235" i="27"/>
  <c r="Q9234" i="27"/>
  <c r="Q9233" i="27"/>
  <c r="Q9232" i="27"/>
  <c r="Q9231" i="27"/>
  <c r="Q9230" i="27"/>
  <c r="Q9229" i="27"/>
  <c r="Q9228" i="27"/>
  <c r="Q9227" i="27"/>
  <c r="Q9226" i="27"/>
  <c r="Q9225" i="27"/>
  <c r="Q9224" i="27"/>
  <c r="Q9223" i="27"/>
  <c r="Q9222" i="27"/>
  <c r="Q9221" i="27"/>
  <c r="Q9220" i="27"/>
  <c r="Q9219" i="27"/>
  <c r="Q9218" i="27"/>
  <c r="Q9217" i="27"/>
  <c r="Q9216" i="27"/>
  <c r="Q9215" i="27"/>
  <c r="Q9214" i="27"/>
  <c r="Q9213" i="27"/>
  <c r="Q9212" i="27"/>
  <c r="Q9211" i="27"/>
  <c r="Q9210" i="27"/>
  <c r="Q9209" i="27"/>
  <c r="Q9208" i="27"/>
  <c r="Q9207" i="27"/>
  <c r="Q9206" i="27"/>
  <c r="Q9205" i="27"/>
  <c r="Q9204" i="27"/>
  <c r="Q9203" i="27"/>
  <c r="Q9202" i="27"/>
  <c r="Q9201" i="27"/>
  <c r="Q9200" i="27"/>
  <c r="Q9199" i="27"/>
  <c r="Q9198" i="27"/>
  <c r="Q9197" i="27"/>
  <c r="Q9196" i="27"/>
  <c r="Q9195" i="27"/>
  <c r="Q9194" i="27"/>
  <c r="Q9193" i="27"/>
  <c r="Q9192" i="27"/>
  <c r="Q9191" i="27"/>
  <c r="Q9190" i="27"/>
  <c r="Q9189" i="27"/>
  <c r="Q9188" i="27"/>
  <c r="Q9187" i="27"/>
  <c r="Q9186" i="27"/>
  <c r="Q9185" i="27"/>
  <c r="Q9184" i="27"/>
  <c r="Q9183" i="27"/>
  <c r="Q9182" i="27"/>
  <c r="Q9181" i="27"/>
  <c r="Q9180" i="27"/>
  <c r="Q9179" i="27"/>
  <c r="Q9178" i="27"/>
  <c r="Q9177" i="27"/>
  <c r="Q9176" i="27"/>
  <c r="Q9175" i="27"/>
  <c r="Q9174" i="27"/>
  <c r="Q9173" i="27"/>
  <c r="Q9172" i="27"/>
  <c r="Q9171" i="27"/>
  <c r="Q9170" i="27"/>
  <c r="Q9169" i="27"/>
  <c r="Q9168" i="27"/>
  <c r="Q9167" i="27"/>
  <c r="Q9166" i="27"/>
  <c r="Q9165" i="27"/>
  <c r="Q9164" i="27"/>
  <c r="Q9163" i="27"/>
  <c r="Q9162" i="27"/>
  <c r="Q9161" i="27"/>
  <c r="Q9160" i="27"/>
  <c r="Q9159" i="27"/>
  <c r="Q9158" i="27"/>
  <c r="Q9157" i="27"/>
  <c r="Q9156" i="27"/>
  <c r="Q9155" i="27"/>
  <c r="Q9154" i="27"/>
  <c r="Q9153" i="27"/>
  <c r="Q9152" i="27"/>
  <c r="Q9151" i="27"/>
  <c r="Q9150" i="27"/>
  <c r="Q9149" i="27"/>
  <c r="Q9148" i="27"/>
  <c r="Q9147" i="27"/>
  <c r="Q9146" i="27"/>
  <c r="Q9145" i="27"/>
  <c r="Q9144" i="27"/>
  <c r="Q9143" i="27"/>
  <c r="Q9142" i="27"/>
  <c r="Q9141" i="27"/>
  <c r="Q9140" i="27"/>
  <c r="Q9139" i="27"/>
  <c r="Q9138" i="27"/>
  <c r="Q9137" i="27"/>
  <c r="Q9136" i="27"/>
  <c r="Q9135" i="27"/>
  <c r="Q9134" i="27"/>
  <c r="Q9133" i="27"/>
  <c r="Q9132" i="27"/>
  <c r="Q9131" i="27"/>
  <c r="Q9130" i="27"/>
  <c r="Q9129" i="27"/>
  <c r="Q9128" i="27"/>
  <c r="Q9127" i="27"/>
  <c r="Q9126" i="27"/>
  <c r="Q9125" i="27"/>
  <c r="Q9124" i="27"/>
  <c r="Q9123" i="27"/>
  <c r="Q9122" i="27"/>
  <c r="Q9121" i="27"/>
  <c r="Q9120" i="27"/>
  <c r="Q9119" i="27"/>
  <c r="Q9118" i="27"/>
  <c r="Q9117" i="27"/>
  <c r="Q9116" i="27"/>
  <c r="Q9115" i="27"/>
  <c r="Q9114" i="27"/>
  <c r="Q9113" i="27"/>
  <c r="Q9112" i="27"/>
  <c r="Q9111" i="27"/>
  <c r="Q9110" i="27"/>
  <c r="Q9109" i="27"/>
  <c r="Q9108" i="27"/>
  <c r="Q9107" i="27"/>
  <c r="Q9106" i="27"/>
  <c r="Q9105" i="27"/>
  <c r="Q9104" i="27"/>
  <c r="Q9103" i="27"/>
  <c r="Q9102" i="27"/>
  <c r="Q9101" i="27"/>
  <c r="Q9100" i="27"/>
  <c r="Q9099" i="27"/>
  <c r="Q9098" i="27"/>
  <c r="Q9097" i="27"/>
  <c r="Q9096" i="27"/>
  <c r="Q9095" i="27"/>
  <c r="Q9094" i="27"/>
  <c r="Q9093" i="27"/>
  <c r="Q9092" i="27"/>
  <c r="Q9091" i="27"/>
  <c r="Q9090" i="27"/>
  <c r="Q9089" i="27"/>
  <c r="Q9088" i="27"/>
  <c r="Q9087" i="27"/>
  <c r="Q9086" i="27"/>
  <c r="Q9085" i="27"/>
  <c r="Q9084" i="27"/>
  <c r="Q9083" i="27"/>
  <c r="Q9082" i="27"/>
  <c r="Q9081" i="27"/>
  <c r="Q9080" i="27"/>
  <c r="Q9079" i="27"/>
  <c r="Q9078" i="27"/>
  <c r="Q9077" i="27"/>
  <c r="Q9076" i="27"/>
  <c r="Q9075" i="27"/>
  <c r="Q9074" i="27"/>
  <c r="Q9073" i="27"/>
  <c r="Q9072" i="27"/>
  <c r="Q9071" i="27"/>
  <c r="Q9070" i="27"/>
  <c r="Q9069" i="27"/>
  <c r="Q9068" i="27"/>
  <c r="Q9067" i="27"/>
  <c r="Q9066" i="27"/>
  <c r="Q9065" i="27"/>
  <c r="Q9064" i="27"/>
  <c r="Q9063" i="27"/>
  <c r="Q9062" i="27"/>
  <c r="Q9061" i="27"/>
  <c r="Q9060" i="27"/>
  <c r="Q9059" i="27"/>
  <c r="Q9058" i="27"/>
  <c r="Q9057" i="27"/>
  <c r="Q9056" i="27"/>
  <c r="Q9055" i="27"/>
  <c r="Q9054" i="27"/>
  <c r="Q9053" i="27"/>
  <c r="Q9052" i="27"/>
  <c r="Q9051" i="27"/>
  <c r="Q9050" i="27"/>
  <c r="Q9049" i="27"/>
  <c r="Q9048" i="27"/>
  <c r="Q9047" i="27"/>
  <c r="Q9046" i="27"/>
  <c r="Q9045" i="27"/>
  <c r="Q9044" i="27"/>
  <c r="Q9043" i="27"/>
  <c r="Q9042" i="27"/>
  <c r="Q9041" i="27"/>
  <c r="Q9040" i="27"/>
  <c r="Q9039" i="27"/>
  <c r="Q9038" i="27"/>
  <c r="Q9037" i="27"/>
  <c r="Q9036" i="27"/>
  <c r="Q9035" i="27"/>
  <c r="Q9034" i="27"/>
  <c r="Q9033" i="27"/>
  <c r="Q9032" i="27"/>
  <c r="Q9031" i="27"/>
  <c r="Q9030" i="27"/>
  <c r="Q9029" i="27"/>
  <c r="Q9028" i="27"/>
  <c r="Q9027" i="27"/>
  <c r="Q9026" i="27"/>
  <c r="Q9025" i="27"/>
  <c r="Q9024" i="27"/>
  <c r="Q9023" i="27"/>
  <c r="Q9022" i="27"/>
  <c r="Q9021" i="27"/>
  <c r="Q9020" i="27"/>
  <c r="Q9019" i="27"/>
  <c r="Q9018" i="27"/>
  <c r="Q9017" i="27"/>
  <c r="Q9016" i="27"/>
  <c r="Q9015" i="27"/>
  <c r="Q9014" i="27"/>
  <c r="Q9013" i="27"/>
  <c r="Q9012" i="27"/>
  <c r="Q9011" i="27"/>
  <c r="Q9010" i="27"/>
  <c r="Q9009" i="27"/>
  <c r="Q9008" i="27"/>
  <c r="Q9007" i="27"/>
  <c r="Q9006" i="27"/>
  <c r="Q9005" i="27"/>
  <c r="Q9004" i="27"/>
  <c r="Q9003" i="27"/>
  <c r="Q9002" i="27"/>
  <c r="Q9001" i="27"/>
  <c r="Q9000" i="27"/>
  <c r="Q8999" i="27"/>
  <c r="Q8998" i="27"/>
  <c r="Q8997" i="27"/>
  <c r="Q8996" i="27"/>
  <c r="Q8995" i="27"/>
  <c r="Q8994" i="27"/>
  <c r="Q8993" i="27"/>
  <c r="Q8992" i="27"/>
  <c r="Q8991" i="27"/>
  <c r="Q8990" i="27"/>
  <c r="Q8989" i="27"/>
  <c r="Q8988" i="27"/>
  <c r="Q8987" i="27"/>
  <c r="Q8986" i="27"/>
  <c r="Q8985" i="27"/>
  <c r="Q8984" i="27"/>
  <c r="Q8983" i="27"/>
  <c r="Q8982" i="27"/>
  <c r="Q8981" i="27"/>
  <c r="Q8980" i="27"/>
  <c r="Q8979" i="27"/>
  <c r="Q8978" i="27"/>
  <c r="Q8977" i="27"/>
  <c r="Q8976" i="27"/>
  <c r="Q8975" i="27"/>
  <c r="Q8974" i="27"/>
  <c r="Q8973" i="27"/>
  <c r="Q8972" i="27"/>
  <c r="Q8971" i="27"/>
  <c r="Q8970" i="27"/>
  <c r="Q8969" i="27"/>
  <c r="Q8968" i="27"/>
  <c r="Q8967" i="27"/>
  <c r="Q8966" i="27"/>
  <c r="Q8965" i="27"/>
  <c r="Q8964" i="27"/>
  <c r="Q8963" i="27"/>
  <c r="Q8962" i="27"/>
  <c r="Q8961" i="27"/>
  <c r="Q8960" i="27"/>
  <c r="Q8959" i="27"/>
  <c r="Q8958" i="27"/>
  <c r="Q8957" i="27"/>
  <c r="Q8956" i="27"/>
  <c r="Q8955" i="27"/>
  <c r="Q8954" i="27"/>
  <c r="Q8953" i="27"/>
  <c r="Q8952" i="27"/>
  <c r="Q8951" i="27"/>
  <c r="Q8950" i="27"/>
  <c r="Q8949" i="27"/>
  <c r="Q8948" i="27"/>
  <c r="Q8947" i="27"/>
  <c r="Q8946" i="27"/>
  <c r="Q8945" i="27"/>
  <c r="Q8944" i="27"/>
  <c r="Q8943" i="27"/>
  <c r="Q8942" i="27"/>
  <c r="Q8941" i="27"/>
  <c r="Q8940" i="27"/>
  <c r="Q8939" i="27"/>
  <c r="Q8938" i="27"/>
  <c r="Q8937" i="27"/>
  <c r="Q8936" i="27"/>
  <c r="Q8935" i="27"/>
  <c r="Q8934" i="27"/>
  <c r="Q8933" i="27"/>
  <c r="Q8932" i="27"/>
  <c r="Q8931" i="27"/>
  <c r="Q8930" i="27"/>
  <c r="Q8929" i="27"/>
  <c r="Q8928" i="27"/>
  <c r="Q8927" i="27"/>
  <c r="Q8926" i="27"/>
  <c r="Q8925" i="27"/>
  <c r="Q8924" i="27"/>
  <c r="Q8923" i="27"/>
  <c r="Q8922" i="27"/>
  <c r="Q8921" i="27"/>
  <c r="Q8920" i="27"/>
  <c r="Q8919" i="27"/>
  <c r="Q8918" i="27"/>
  <c r="Q8917" i="27"/>
  <c r="Q8916" i="27"/>
  <c r="Q8915" i="27"/>
  <c r="Q8914" i="27"/>
  <c r="Q8913" i="27"/>
  <c r="Q8912" i="27"/>
  <c r="Q8911" i="27"/>
  <c r="Q8910" i="27"/>
  <c r="Q8909" i="27"/>
  <c r="Q8908" i="27"/>
  <c r="Q8907" i="27"/>
  <c r="Q8906" i="27"/>
  <c r="Q8905" i="27"/>
  <c r="Q8904" i="27"/>
  <c r="Q8903" i="27"/>
  <c r="Q8902" i="27"/>
  <c r="Q8901" i="27"/>
  <c r="Q8900" i="27"/>
  <c r="Q8899" i="27"/>
  <c r="Q8898" i="27"/>
  <c r="Q8897" i="27"/>
  <c r="Q8896" i="27"/>
  <c r="Q8895" i="27"/>
  <c r="Q8894" i="27"/>
  <c r="Q8893" i="27"/>
  <c r="Q8892" i="27"/>
  <c r="Q8891" i="27"/>
  <c r="Q8890" i="27"/>
  <c r="Q8889" i="27"/>
  <c r="Q8888" i="27"/>
  <c r="Q8887" i="27"/>
  <c r="Q8886" i="27"/>
  <c r="Q8885" i="27"/>
  <c r="Q8884" i="27"/>
  <c r="Q8883" i="27"/>
  <c r="Q8882" i="27"/>
  <c r="Q8881" i="27"/>
  <c r="Q8880" i="27"/>
  <c r="Q8879" i="27"/>
  <c r="Q8878" i="27"/>
  <c r="Q8877" i="27"/>
  <c r="Q8876" i="27"/>
  <c r="Q8875" i="27"/>
  <c r="Q8874" i="27"/>
  <c r="Q8873" i="27"/>
  <c r="Q8872" i="27"/>
  <c r="Q8871" i="27"/>
  <c r="Q8870" i="27"/>
  <c r="Q8869" i="27"/>
  <c r="Q8868" i="27"/>
  <c r="Q8867" i="27"/>
  <c r="Q8866" i="27"/>
  <c r="Q8865" i="27"/>
  <c r="Q8864" i="27"/>
  <c r="Q8863" i="27"/>
  <c r="Q8862" i="27"/>
  <c r="Q8861" i="27"/>
  <c r="Q8860" i="27"/>
  <c r="Q8859" i="27"/>
  <c r="Q8858" i="27"/>
  <c r="Q8857" i="27"/>
  <c r="Q8856" i="27"/>
  <c r="Q8855" i="27"/>
  <c r="Q8854" i="27"/>
  <c r="Q8853" i="27"/>
  <c r="Q8852" i="27"/>
  <c r="Q8851" i="27"/>
  <c r="Q8850" i="27"/>
  <c r="Q8849" i="27"/>
  <c r="Q8848" i="27"/>
  <c r="Q8847" i="27"/>
  <c r="Q8846" i="27"/>
  <c r="Q8845" i="27"/>
  <c r="Q8844" i="27"/>
  <c r="Q8843" i="27"/>
  <c r="Q8842" i="27"/>
  <c r="Q8841" i="27"/>
  <c r="Q8840" i="27"/>
  <c r="Q8839" i="27"/>
  <c r="Q8838" i="27"/>
  <c r="Q8837" i="27"/>
  <c r="Q8836" i="27"/>
  <c r="Q8835" i="27"/>
  <c r="Q8834" i="27"/>
  <c r="Q8833" i="27"/>
  <c r="Q8832" i="27"/>
  <c r="Q8831" i="27"/>
  <c r="Q8830" i="27"/>
  <c r="Q8829" i="27"/>
  <c r="Q8828" i="27"/>
  <c r="Q8827" i="27"/>
  <c r="Q8826" i="27"/>
  <c r="Q8825" i="27"/>
  <c r="Q8824" i="27"/>
  <c r="Q8823" i="27"/>
  <c r="Q8822" i="27"/>
  <c r="Q8821" i="27"/>
  <c r="Q8820" i="27"/>
  <c r="Q8819" i="27"/>
  <c r="Q8818" i="27"/>
  <c r="Q8817" i="27"/>
  <c r="Q8816" i="27"/>
  <c r="Q8815" i="27"/>
  <c r="Q8814" i="27"/>
  <c r="Q8813" i="27"/>
  <c r="Q8812" i="27"/>
  <c r="Q8811" i="27"/>
  <c r="Q8810" i="27"/>
  <c r="Q8809" i="27"/>
  <c r="Q8808" i="27"/>
  <c r="Q8807" i="27"/>
  <c r="Q8806" i="27"/>
  <c r="Q8805" i="27"/>
  <c r="Q8804" i="27"/>
  <c r="Q8803" i="27"/>
  <c r="Q8802" i="27"/>
  <c r="Q8801" i="27"/>
  <c r="Q8800" i="27"/>
  <c r="Q8799" i="27"/>
  <c r="Q8798" i="27"/>
  <c r="Q8797" i="27"/>
  <c r="Q8796" i="27"/>
  <c r="Q8795" i="27"/>
  <c r="Q8794" i="27"/>
  <c r="Q8793" i="27"/>
  <c r="Q8792" i="27"/>
  <c r="Q8791" i="27"/>
  <c r="Q8790" i="27"/>
  <c r="Q8789" i="27"/>
  <c r="Q8788" i="27"/>
  <c r="Q8787" i="27"/>
  <c r="Q8786" i="27"/>
  <c r="Q8785" i="27"/>
  <c r="Q8784" i="27"/>
  <c r="Q8783" i="27"/>
  <c r="Q8782" i="27"/>
  <c r="Q8781" i="27"/>
  <c r="Q8780" i="27"/>
  <c r="Q8779" i="27"/>
  <c r="Q8778" i="27"/>
  <c r="Q8777" i="27"/>
  <c r="Q8776" i="27"/>
  <c r="Q8775" i="27"/>
  <c r="Q8774" i="27"/>
  <c r="Q8773" i="27"/>
  <c r="Q8772" i="27"/>
  <c r="Q8771" i="27"/>
  <c r="Q8770" i="27"/>
  <c r="Q8769" i="27"/>
  <c r="Q8768" i="27"/>
  <c r="Q8767" i="27"/>
  <c r="Q8766" i="27"/>
  <c r="Q8765" i="27"/>
  <c r="Q8764" i="27"/>
  <c r="Q8763" i="27"/>
  <c r="Q8762" i="27"/>
  <c r="Q8761" i="27"/>
  <c r="Q8760" i="27"/>
  <c r="Q8759" i="27"/>
  <c r="Q8758" i="27"/>
  <c r="Q8757" i="27"/>
  <c r="Q8756" i="27"/>
  <c r="Q8755" i="27"/>
  <c r="Q8754" i="27"/>
  <c r="Q8753" i="27"/>
  <c r="Q8752" i="27"/>
  <c r="Q8751" i="27"/>
  <c r="Q8750" i="27"/>
  <c r="Q8749" i="27"/>
  <c r="Q8748" i="27"/>
  <c r="Q8747" i="27"/>
  <c r="Q8746" i="27"/>
  <c r="Q8745" i="27"/>
  <c r="Q8744" i="27"/>
  <c r="Q8743" i="27"/>
  <c r="Q8742" i="27"/>
  <c r="Q8741" i="27"/>
  <c r="Q8740" i="27"/>
  <c r="Q8739" i="27"/>
  <c r="Q8738" i="27"/>
  <c r="Q8737" i="27"/>
  <c r="Q8736" i="27"/>
  <c r="Q8735" i="27"/>
  <c r="Q8734" i="27"/>
  <c r="Q8733" i="27"/>
  <c r="Q8732" i="27"/>
  <c r="Q8731" i="27"/>
  <c r="Q8730" i="27"/>
  <c r="Q8729" i="27"/>
  <c r="Q8728" i="27"/>
  <c r="Q8727" i="27"/>
  <c r="Q8726" i="27"/>
  <c r="Q8725" i="27"/>
  <c r="Q8724" i="27"/>
  <c r="Q8723" i="27"/>
  <c r="Q8722" i="27"/>
  <c r="Q8721" i="27"/>
  <c r="Q8720" i="27"/>
  <c r="Q8719" i="27"/>
  <c r="Q8718" i="27"/>
  <c r="Q8717" i="27"/>
  <c r="Q8716" i="27"/>
  <c r="Q8715" i="27"/>
  <c r="Q8714" i="27"/>
  <c r="Q8713" i="27"/>
  <c r="Q8712" i="27"/>
  <c r="Q8711" i="27"/>
  <c r="Q8710" i="27"/>
  <c r="Q8709" i="27"/>
  <c r="Q8708" i="27"/>
  <c r="Q8707" i="27"/>
  <c r="Q8706" i="27"/>
  <c r="Q8705" i="27"/>
  <c r="Q8704" i="27"/>
  <c r="Q8703" i="27"/>
  <c r="Q8702" i="27"/>
  <c r="Q8701" i="27"/>
  <c r="Q8700" i="27"/>
  <c r="Q8699" i="27"/>
  <c r="Q8698" i="27"/>
  <c r="Q8697" i="27"/>
  <c r="Q8696" i="27"/>
  <c r="Q8695" i="27"/>
  <c r="Q8694" i="27"/>
  <c r="Q8693" i="27"/>
  <c r="Q8692" i="27"/>
  <c r="Q8691" i="27"/>
  <c r="Q8690" i="27"/>
  <c r="Q8689" i="27"/>
  <c r="Q8688" i="27"/>
  <c r="Q8687" i="27"/>
  <c r="Q8686" i="27"/>
  <c r="Q8685" i="27"/>
  <c r="Q8684" i="27"/>
  <c r="Q8683" i="27"/>
  <c r="Q8682" i="27"/>
  <c r="Q8681" i="27"/>
  <c r="Q8680" i="27"/>
  <c r="Q8679" i="27"/>
  <c r="Q8678" i="27"/>
  <c r="Q8677" i="27"/>
  <c r="Q8676" i="27"/>
  <c r="Q8675" i="27"/>
  <c r="Q8674" i="27"/>
  <c r="Q8673" i="27"/>
  <c r="Q8672" i="27"/>
  <c r="Q8671" i="27"/>
  <c r="Q8670" i="27"/>
  <c r="Q8669" i="27"/>
  <c r="Q8668" i="27"/>
  <c r="Q8667" i="27"/>
  <c r="Q8666" i="27"/>
  <c r="Q8665" i="27"/>
  <c r="Q8664" i="27"/>
  <c r="Q8663" i="27"/>
  <c r="Q8662" i="27"/>
  <c r="Q8661" i="27"/>
  <c r="Q8660" i="27"/>
  <c r="Q8659" i="27"/>
  <c r="Q8658" i="27"/>
  <c r="Q8657" i="27"/>
  <c r="Q8656" i="27"/>
  <c r="Q8655" i="27"/>
  <c r="Q8654" i="27"/>
  <c r="Q8653" i="27"/>
  <c r="Q8652" i="27"/>
  <c r="Q8651" i="27"/>
  <c r="Q8650" i="27"/>
  <c r="Q8649" i="27"/>
  <c r="Q8648" i="27"/>
  <c r="Q8647" i="27"/>
  <c r="Q8646" i="27"/>
  <c r="Q8645" i="27"/>
  <c r="Q8644" i="27"/>
  <c r="Q8643" i="27"/>
  <c r="Q8642" i="27"/>
  <c r="Q8641" i="27"/>
  <c r="Q8640" i="27"/>
  <c r="Q8639" i="27"/>
  <c r="Q8638" i="27"/>
  <c r="Q8637" i="27"/>
  <c r="Q8636" i="27"/>
  <c r="Q8635" i="27"/>
  <c r="Q8634" i="27"/>
  <c r="Q8633" i="27"/>
  <c r="Q8632" i="27"/>
  <c r="Q8631" i="27"/>
  <c r="Q8630" i="27"/>
  <c r="Q8629" i="27"/>
  <c r="Q8628" i="27"/>
  <c r="Q8627" i="27"/>
  <c r="Q8626" i="27"/>
  <c r="Q8625" i="27"/>
  <c r="Q8624" i="27"/>
  <c r="Q8623" i="27"/>
  <c r="Q8622" i="27"/>
  <c r="Q8621" i="27"/>
  <c r="Q8620" i="27"/>
  <c r="Q8619" i="27"/>
  <c r="Q8618" i="27"/>
  <c r="Q8617" i="27"/>
  <c r="Q8616" i="27"/>
  <c r="Q8615" i="27"/>
  <c r="Q8614" i="27"/>
  <c r="Q8613" i="27"/>
  <c r="Q8612" i="27"/>
  <c r="Q8611" i="27"/>
  <c r="Q8610" i="27"/>
  <c r="Q8609" i="27"/>
  <c r="Q8608" i="27"/>
  <c r="Q8607" i="27"/>
  <c r="Q8606" i="27"/>
  <c r="Q8605" i="27"/>
  <c r="Q8604" i="27"/>
  <c r="Q8603" i="27"/>
  <c r="Q8602" i="27"/>
  <c r="Q8601" i="27"/>
  <c r="Q8600" i="27"/>
  <c r="Q8599" i="27"/>
  <c r="Q8598" i="27"/>
  <c r="Q8597" i="27"/>
  <c r="Q8596" i="27"/>
  <c r="Q8595" i="27"/>
  <c r="Q8594" i="27"/>
  <c r="Q8593" i="27"/>
  <c r="Q8592" i="27"/>
  <c r="Q8591" i="27"/>
  <c r="Q8590" i="27"/>
  <c r="Q8589" i="27"/>
  <c r="Q8588" i="27"/>
  <c r="Q8587" i="27"/>
  <c r="Q8586" i="27"/>
  <c r="Q8585" i="27"/>
  <c r="Q8584" i="27"/>
  <c r="Q8583" i="27"/>
  <c r="Q8582" i="27"/>
  <c r="Q8581" i="27"/>
  <c r="Q8580" i="27"/>
  <c r="Q8579" i="27"/>
  <c r="Q8578" i="27"/>
  <c r="Q8577" i="27"/>
  <c r="Q8576" i="27"/>
  <c r="Q8575" i="27"/>
  <c r="Q8574" i="27"/>
  <c r="Q8573" i="27"/>
  <c r="Q8572" i="27"/>
  <c r="Q8571" i="27"/>
  <c r="Q8570" i="27"/>
  <c r="Q8569" i="27"/>
  <c r="Q8568" i="27"/>
  <c r="Q8567" i="27"/>
  <c r="Q8566" i="27"/>
  <c r="Q8565" i="27"/>
  <c r="Q8564" i="27"/>
  <c r="Q8563" i="27"/>
  <c r="Q8562" i="27"/>
  <c r="Q8561" i="27"/>
  <c r="Q8560" i="27"/>
  <c r="Q8559" i="27"/>
  <c r="Q8558" i="27"/>
  <c r="Q8557" i="27"/>
  <c r="Q8556" i="27"/>
  <c r="Q8555" i="27"/>
  <c r="Q8554" i="27"/>
  <c r="Q8553" i="27"/>
  <c r="Q8552" i="27"/>
  <c r="Q8551" i="27"/>
  <c r="Q8550" i="27"/>
  <c r="Q8549" i="27"/>
  <c r="Q8548" i="27"/>
  <c r="Q8547" i="27"/>
  <c r="Q8546" i="27"/>
  <c r="Q8545" i="27"/>
  <c r="Q8544" i="27"/>
  <c r="Q8543" i="27"/>
  <c r="Q8542" i="27"/>
  <c r="Q8541" i="27"/>
  <c r="Q8540" i="27"/>
  <c r="Q8539" i="27"/>
  <c r="Q8538" i="27"/>
  <c r="Q8537" i="27"/>
  <c r="Q8536" i="27"/>
  <c r="Q8535" i="27"/>
  <c r="Q8534" i="27"/>
  <c r="Q8533" i="27"/>
  <c r="Q8532" i="27"/>
  <c r="Q8531" i="27"/>
  <c r="Q8530" i="27"/>
  <c r="Q8529" i="27"/>
  <c r="Q8528" i="27"/>
  <c r="Q8527" i="27"/>
  <c r="Q8526" i="27"/>
  <c r="Q8525" i="27"/>
  <c r="Q8524" i="27"/>
  <c r="Q8523" i="27"/>
  <c r="Q8522" i="27"/>
  <c r="Q8521" i="27"/>
  <c r="Q8520" i="27"/>
  <c r="Q8519" i="27"/>
  <c r="Q8518" i="27"/>
  <c r="Q8517" i="27"/>
  <c r="Q8516" i="27"/>
  <c r="Q8515" i="27"/>
  <c r="Q8514" i="27"/>
  <c r="Q8513" i="27"/>
  <c r="Q8512" i="27"/>
  <c r="Q8511" i="27"/>
  <c r="Q8510" i="27"/>
  <c r="Q8509" i="27"/>
  <c r="Q8508" i="27"/>
  <c r="Q8507" i="27"/>
  <c r="Q8506" i="27"/>
  <c r="Q8505" i="27"/>
  <c r="Q8504" i="27"/>
  <c r="Q8503" i="27"/>
  <c r="Q8502" i="27"/>
  <c r="Q8501" i="27"/>
  <c r="Q8500" i="27"/>
  <c r="Q8499" i="27"/>
  <c r="Q8498" i="27"/>
  <c r="Q8497" i="27"/>
  <c r="Q8496" i="27"/>
  <c r="Q8495" i="27"/>
  <c r="Q8494" i="27"/>
  <c r="Q8493" i="27"/>
  <c r="Q8492" i="27"/>
  <c r="Q8491" i="27"/>
  <c r="Q8490" i="27"/>
  <c r="Q8489" i="27"/>
  <c r="Q8488" i="27"/>
  <c r="Q8487" i="27"/>
  <c r="Q8486" i="27"/>
  <c r="Q8485" i="27"/>
  <c r="Q8484" i="27"/>
  <c r="Q8483" i="27"/>
  <c r="Q8482" i="27"/>
  <c r="Q8481" i="27"/>
  <c r="Q8480" i="27"/>
  <c r="Q8479" i="27"/>
  <c r="Q8478" i="27"/>
  <c r="Q8477" i="27"/>
  <c r="Q8476" i="27"/>
  <c r="Q8475" i="27"/>
  <c r="Q8474" i="27"/>
  <c r="Q8473" i="27"/>
  <c r="Q8472" i="27"/>
  <c r="Q8471" i="27"/>
  <c r="Q8470" i="27"/>
  <c r="Q8469" i="27"/>
  <c r="Q8468" i="27"/>
  <c r="Q8467" i="27"/>
  <c r="Q8466" i="27"/>
  <c r="Q8465" i="27"/>
  <c r="Q8464" i="27"/>
  <c r="Q8463" i="27"/>
  <c r="Q8462" i="27"/>
  <c r="Q8461" i="27"/>
  <c r="Q8460" i="27"/>
  <c r="Q8459" i="27"/>
  <c r="Q8458" i="27"/>
  <c r="Q8457" i="27"/>
  <c r="Q8456" i="27"/>
  <c r="Q8455" i="27"/>
  <c r="Q8454" i="27"/>
  <c r="Q8453" i="27"/>
  <c r="Q8452" i="27"/>
  <c r="Q8451" i="27"/>
  <c r="Q8450" i="27"/>
  <c r="Q8449" i="27"/>
  <c r="Q8448" i="27"/>
  <c r="Q8447" i="27"/>
  <c r="Q8446" i="27"/>
  <c r="Q8445" i="27"/>
  <c r="Q8444" i="27"/>
  <c r="Q8443" i="27"/>
  <c r="Q8442" i="27"/>
  <c r="Q8441" i="27"/>
  <c r="Q8440" i="27"/>
  <c r="Q8439" i="27"/>
  <c r="Q8438" i="27"/>
  <c r="Q8437" i="27"/>
  <c r="Q8436" i="27"/>
  <c r="Q8435" i="27"/>
  <c r="Q8434" i="27"/>
  <c r="Q8433" i="27"/>
  <c r="Q8432" i="27"/>
  <c r="Q8431" i="27"/>
  <c r="Q8430" i="27"/>
  <c r="Q8429" i="27"/>
  <c r="Q8428" i="27"/>
  <c r="Q8427" i="27"/>
  <c r="Q8426" i="27"/>
  <c r="Q8425" i="27"/>
  <c r="Q8424" i="27"/>
  <c r="Q8423" i="27"/>
  <c r="Q8422" i="27"/>
  <c r="Q8421" i="27"/>
  <c r="Q8420" i="27"/>
  <c r="Q8419" i="27"/>
  <c r="Q8418" i="27"/>
  <c r="Q8417" i="27"/>
  <c r="Q8416" i="27"/>
  <c r="Q8415" i="27"/>
  <c r="Q8414" i="27"/>
  <c r="Q8413" i="27"/>
  <c r="Q8412" i="27"/>
  <c r="Q8411" i="27"/>
  <c r="Q8410" i="27"/>
  <c r="Q8409" i="27"/>
  <c r="Q8408" i="27"/>
  <c r="Q8407" i="27"/>
  <c r="Q8406" i="27"/>
  <c r="Q8405" i="27"/>
  <c r="Q8404" i="27"/>
  <c r="Q8403" i="27"/>
  <c r="Q8402" i="27"/>
  <c r="Q8401" i="27"/>
  <c r="Q8400" i="27"/>
  <c r="Q8399" i="27"/>
  <c r="Q8398" i="27"/>
  <c r="Q8397" i="27"/>
  <c r="Q8396" i="27"/>
  <c r="Q8395" i="27"/>
  <c r="Q8394" i="27"/>
  <c r="Q8393" i="27"/>
  <c r="Q8392" i="27"/>
  <c r="Q8391" i="27"/>
  <c r="Q8390" i="27"/>
  <c r="Q8389" i="27"/>
  <c r="Q8388" i="27"/>
  <c r="Q8387" i="27"/>
  <c r="Q8386" i="27"/>
  <c r="Q8385" i="27"/>
  <c r="Q8384" i="27"/>
  <c r="Q8383" i="27"/>
  <c r="Q8382" i="27"/>
  <c r="Q8381" i="27"/>
  <c r="Q8380" i="27"/>
  <c r="Q8379" i="27"/>
  <c r="Q8378" i="27"/>
  <c r="Q8377" i="27"/>
  <c r="Q8376" i="27"/>
  <c r="Q8375" i="27"/>
  <c r="Q8374" i="27"/>
  <c r="Q8373" i="27"/>
  <c r="Q8372" i="27"/>
  <c r="Q8371" i="27"/>
  <c r="Q8370" i="27"/>
  <c r="Q8369" i="27"/>
  <c r="Q8368" i="27"/>
  <c r="Q8367" i="27"/>
  <c r="Q8366" i="27"/>
  <c r="Q8365" i="27"/>
  <c r="Q8364" i="27"/>
  <c r="Q8363" i="27"/>
  <c r="Q8362" i="27"/>
  <c r="Q8361" i="27"/>
  <c r="Q8360" i="27"/>
  <c r="Q8359" i="27"/>
  <c r="Q8358" i="27"/>
  <c r="Q8357" i="27"/>
  <c r="Q8356" i="27"/>
  <c r="Q8355" i="27"/>
  <c r="Q8354" i="27"/>
  <c r="Q8353" i="27"/>
  <c r="Q8352" i="27"/>
  <c r="Q8351" i="27"/>
  <c r="Q8350" i="27"/>
  <c r="Q8349" i="27"/>
  <c r="Q8348" i="27"/>
  <c r="Q8347" i="27"/>
  <c r="Q8346" i="27"/>
  <c r="Q8345" i="27"/>
  <c r="Q8344" i="27"/>
  <c r="Q8343" i="27"/>
  <c r="Q8342" i="27"/>
  <c r="Q8341" i="27"/>
  <c r="Q8340" i="27"/>
  <c r="Q8339" i="27"/>
  <c r="Q8338" i="27"/>
  <c r="Q8337" i="27"/>
  <c r="Q8336" i="27"/>
  <c r="Q8335" i="27"/>
  <c r="Q8334" i="27"/>
  <c r="Q8333" i="27"/>
  <c r="Q8332" i="27"/>
  <c r="Q8331" i="27"/>
  <c r="Q8330" i="27"/>
  <c r="Q8329" i="27"/>
  <c r="Q8328" i="27"/>
  <c r="Q8327" i="27"/>
  <c r="Q8326" i="27"/>
  <c r="Q8325" i="27"/>
  <c r="Q8324" i="27"/>
  <c r="Q8323" i="27"/>
  <c r="Q8322" i="27"/>
  <c r="Q8321" i="27"/>
  <c r="Q8320" i="27"/>
  <c r="Q8319" i="27"/>
  <c r="Q8318" i="27"/>
  <c r="Q8317" i="27"/>
  <c r="Q8316" i="27"/>
  <c r="Q8315" i="27"/>
  <c r="Q8314" i="27"/>
  <c r="Q8313" i="27"/>
  <c r="Q8312" i="27"/>
  <c r="Q8311" i="27"/>
  <c r="Q8310" i="27"/>
  <c r="Q8309" i="27"/>
  <c r="Q8308" i="27"/>
  <c r="Q8307" i="27"/>
  <c r="Q8306" i="27"/>
  <c r="Q8305" i="27"/>
  <c r="Q8304" i="27"/>
  <c r="Q8303" i="27"/>
  <c r="Q8302" i="27"/>
  <c r="Q8301" i="27"/>
  <c r="Q8300" i="27"/>
  <c r="Q8299" i="27"/>
  <c r="Q8298" i="27"/>
  <c r="Q8297" i="27"/>
  <c r="Q8296" i="27"/>
  <c r="Q8295" i="27"/>
  <c r="Q8294" i="27"/>
  <c r="Q8293" i="27"/>
  <c r="Q8292" i="27"/>
  <c r="Q8291" i="27"/>
  <c r="Q8290" i="27"/>
  <c r="Q8289" i="27"/>
  <c r="Q8288" i="27"/>
  <c r="Q8287" i="27"/>
  <c r="Q8286" i="27"/>
  <c r="Q8285" i="27"/>
  <c r="Q8284" i="27"/>
  <c r="Q8283" i="27"/>
  <c r="Q8282" i="27"/>
  <c r="Q8281" i="27"/>
  <c r="Q8280" i="27"/>
  <c r="Q8279" i="27"/>
  <c r="Q8278" i="27"/>
  <c r="Q8277" i="27"/>
  <c r="Q8276" i="27"/>
  <c r="Q8275" i="27"/>
  <c r="Q8274" i="27"/>
  <c r="Q8273" i="27"/>
  <c r="Q8272" i="27"/>
  <c r="Q8271" i="27"/>
  <c r="Q8270" i="27"/>
  <c r="Q8269" i="27"/>
  <c r="Q8268" i="27"/>
  <c r="Q8267" i="27"/>
  <c r="Q8266" i="27"/>
  <c r="Q8265" i="27"/>
  <c r="Q8264" i="27"/>
  <c r="Q8263" i="27"/>
  <c r="Q8262" i="27"/>
  <c r="Q8261" i="27"/>
  <c r="Q8260" i="27"/>
  <c r="Q8259" i="27"/>
  <c r="Q8258" i="27"/>
  <c r="Q8257" i="27"/>
  <c r="Q8256" i="27"/>
  <c r="Q8255" i="27"/>
  <c r="Q8254" i="27"/>
  <c r="Q8253" i="27"/>
  <c r="Q8252" i="27"/>
  <c r="Q8251" i="27"/>
  <c r="Q8250" i="27"/>
  <c r="Q8249" i="27"/>
  <c r="Q8248" i="27"/>
  <c r="Q8247" i="27"/>
  <c r="Q8246" i="27"/>
  <c r="Q8245" i="27"/>
  <c r="Q8244" i="27"/>
  <c r="Q8243" i="27"/>
  <c r="Q8242" i="27"/>
  <c r="Q8241" i="27"/>
  <c r="Q8240" i="27"/>
  <c r="Q8239" i="27"/>
  <c r="Q8238" i="27"/>
  <c r="Q8237" i="27"/>
  <c r="Q8236" i="27"/>
  <c r="Q8235" i="27"/>
  <c r="Q8234" i="27"/>
  <c r="Q8233" i="27"/>
  <c r="Q8232" i="27"/>
  <c r="Q8231" i="27"/>
  <c r="Q8230" i="27"/>
  <c r="Q8229" i="27"/>
  <c r="Q8228" i="27"/>
  <c r="Q8227" i="27"/>
  <c r="Q8226" i="27"/>
  <c r="Q8225" i="27"/>
  <c r="Q8224" i="27"/>
  <c r="Q8223" i="27"/>
  <c r="Q8222" i="27"/>
  <c r="Q8221" i="27"/>
  <c r="Q8220" i="27"/>
  <c r="Q8219" i="27"/>
  <c r="Q8218" i="27"/>
  <c r="Q8217" i="27"/>
  <c r="Q8216" i="27"/>
  <c r="Q8215" i="27"/>
  <c r="Q8214" i="27"/>
  <c r="Q8213" i="27"/>
  <c r="Q8212" i="27"/>
  <c r="Q8211" i="27"/>
  <c r="Q8210" i="27"/>
  <c r="Q8209" i="27"/>
  <c r="Q8208" i="27"/>
  <c r="Q8207" i="27"/>
  <c r="Q8206" i="27"/>
  <c r="Q8205" i="27"/>
  <c r="Q8204" i="27"/>
  <c r="Q8203" i="27"/>
  <c r="Q8202" i="27"/>
  <c r="Q8201" i="27"/>
  <c r="Q8200" i="27"/>
  <c r="Q8199" i="27"/>
  <c r="Q8198" i="27"/>
  <c r="Q8197" i="27"/>
  <c r="Q8196" i="27"/>
  <c r="Q8195" i="27"/>
  <c r="Q8194" i="27"/>
  <c r="Q8193" i="27"/>
  <c r="Q8192" i="27"/>
  <c r="Q8191" i="27"/>
  <c r="Q8190" i="27"/>
  <c r="Q8189" i="27"/>
  <c r="Q8188" i="27"/>
  <c r="Q8187" i="27"/>
  <c r="Q8186" i="27"/>
  <c r="Q8185" i="27"/>
  <c r="Q8184" i="27"/>
  <c r="Q8183" i="27"/>
  <c r="Q8182" i="27"/>
  <c r="Q8181" i="27"/>
  <c r="Q8180" i="27"/>
  <c r="Q8179" i="27"/>
  <c r="Q8178" i="27"/>
  <c r="Q8177" i="27"/>
  <c r="Q8176" i="27"/>
  <c r="Q8175" i="27"/>
  <c r="Q8174" i="27"/>
  <c r="Q8173" i="27"/>
  <c r="Q8172" i="27"/>
  <c r="Q8171" i="27"/>
  <c r="Q8170" i="27"/>
  <c r="Q8169" i="27"/>
  <c r="Q8168" i="27"/>
  <c r="Q8167" i="27"/>
  <c r="Q8166" i="27"/>
  <c r="Q8165" i="27"/>
  <c r="Q8164" i="27"/>
  <c r="Q8163" i="27"/>
  <c r="Q8162" i="27"/>
  <c r="Q8161" i="27"/>
  <c r="Q8160" i="27"/>
  <c r="Q8159" i="27"/>
  <c r="Q8158" i="27"/>
  <c r="Q8157" i="27"/>
  <c r="Q8156" i="27"/>
  <c r="Q8155" i="27"/>
  <c r="Q8154" i="27"/>
  <c r="Q8153" i="27"/>
  <c r="Q8152" i="27"/>
  <c r="Q8151" i="27"/>
  <c r="Q8150" i="27"/>
  <c r="Q8149" i="27"/>
  <c r="Q8148" i="27"/>
  <c r="Q8147" i="27"/>
  <c r="Q8146" i="27"/>
  <c r="Q8145" i="27"/>
  <c r="Q8144" i="27"/>
  <c r="Q8143" i="27"/>
  <c r="Q8142" i="27"/>
  <c r="Q8141" i="27"/>
  <c r="Q8140" i="27"/>
  <c r="Q8139" i="27"/>
  <c r="Q8138" i="27"/>
  <c r="Q8137" i="27"/>
  <c r="Q8136" i="27"/>
  <c r="Q8135" i="27"/>
  <c r="Q8134" i="27"/>
  <c r="Q8133" i="27"/>
  <c r="Q8132" i="27"/>
  <c r="Q8131" i="27"/>
  <c r="Q8130" i="27"/>
  <c r="Q8129" i="27"/>
  <c r="Q8128" i="27"/>
  <c r="Q8127" i="27"/>
  <c r="Q8126" i="27"/>
  <c r="Q8125" i="27"/>
  <c r="Q8124" i="27"/>
  <c r="Q8123" i="27"/>
  <c r="Q8122" i="27"/>
  <c r="Q8121" i="27"/>
  <c r="Q8120" i="27"/>
  <c r="Q8119" i="27"/>
  <c r="Q8118" i="27"/>
  <c r="Q8117" i="27"/>
  <c r="Q8116" i="27"/>
  <c r="Q8115" i="27"/>
  <c r="Q8114" i="27"/>
  <c r="Q8113" i="27"/>
  <c r="Q8112" i="27"/>
  <c r="Q8111" i="27"/>
  <c r="Q8110" i="27"/>
  <c r="Q8109" i="27"/>
  <c r="Q8108" i="27"/>
  <c r="Q8107" i="27"/>
  <c r="Q8106" i="27"/>
  <c r="Q8105" i="27"/>
  <c r="Q8104" i="27"/>
  <c r="Q8103" i="27"/>
  <c r="Q8102" i="27"/>
  <c r="Q8101" i="27"/>
  <c r="Q8100" i="27"/>
  <c r="Q8099" i="27"/>
  <c r="Q8098" i="27"/>
  <c r="Q8097" i="27"/>
  <c r="Q8096" i="27"/>
  <c r="Q8095" i="27"/>
  <c r="Q8094" i="27"/>
  <c r="Q8093" i="27"/>
  <c r="Q8092" i="27"/>
  <c r="Q8091" i="27"/>
  <c r="Q8090" i="27"/>
  <c r="Q8089" i="27"/>
  <c r="Q8088" i="27"/>
  <c r="Q8087" i="27"/>
  <c r="Q8086" i="27"/>
  <c r="Q8085" i="27"/>
  <c r="Q8084" i="27"/>
  <c r="Q8083" i="27"/>
  <c r="Q8082" i="27"/>
  <c r="Q8081" i="27"/>
  <c r="Q8080" i="27"/>
  <c r="Q8079" i="27"/>
  <c r="Q8078" i="27"/>
  <c r="Q8077" i="27"/>
  <c r="Q8076" i="27"/>
  <c r="Q8075" i="27"/>
  <c r="Q8074" i="27"/>
  <c r="Q8073" i="27"/>
  <c r="Q8072" i="27"/>
  <c r="Q8071" i="27"/>
  <c r="Q8070" i="27"/>
  <c r="Q8069" i="27"/>
  <c r="Q8068" i="27"/>
  <c r="Q8067" i="27"/>
  <c r="Q8066" i="27"/>
  <c r="Q8065" i="27"/>
  <c r="Q8064" i="27"/>
  <c r="Q8063" i="27"/>
  <c r="Q8062" i="27"/>
  <c r="Q8061" i="27"/>
  <c r="Q8060" i="27"/>
  <c r="Q8059" i="27"/>
  <c r="Q8058" i="27"/>
  <c r="Q8057" i="27"/>
  <c r="Q8056" i="27"/>
  <c r="Q8055" i="27"/>
  <c r="Q8054" i="27"/>
  <c r="Q8053" i="27"/>
  <c r="Q8052" i="27"/>
  <c r="Q8051" i="27"/>
  <c r="Q8050" i="27"/>
  <c r="Q8049" i="27"/>
  <c r="Q8048" i="27"/>
  <c r="Q8047" i="27"/>
  <c r="Q8046" i="27"/>
  <c r="Q8045" i="27"/>
  <c r="Q8044" i="27"/>
  <c r="Q8043" i="27"/>
  <c r="Q8042" i="27"/>
  <c r="Q8041" i="27"/>
  <c r="Q8040" i="27"/>
  <c r="Q8039" i="27"/>
  <c r="Q8038" i="27"/>
  <c r="Q8037" i="27"/>
  <c r="Q8036" i="27"/>
  <c r="Q8035" i="27"/>
  <c r="Q8034" i="27"/>
  <c r="Q8033" i="27"/>
  <c r="Q8032" i="27"/>
  <c r="Q8031" i="27"/>
  <c r="Q8030" i="27"/>
  <c r="Q8029" i="27"/>
  <c r="Q8028" i="27"/>
  <c r="Q8027" i="27"/>
  <c r="Q8026" i="27"/>
  <c r="Q8025" i="27"/>
  <c r="Q8024" i="27"/>
  <c r="Q8023" i="27"/>
  <c r="Q8022" i="27"/>
  <c r="Q8021" i="27"/>
  <c r="Q8020" i="27"/>
  <c r="Q8019" i="27"/>
  <c r="Q8018" i="27"/>
  <c r="Q8017" i="27"/>
  <c r="Q8016" i="27"/>
  <c r="Q8015" i="27"/>
  <c r="Q8014" i="27"/>
  <c r="Q8013" i="27"/>
  <c r="Q8012" i="27"/>
  <c r="Q8011" i="27"/>
  <c r="Q8010" i="27"/>
  <c r="Q8009" i="27"/>
  <c r="Q8008" i="27"/>
  <c r="Q8007" i="27"/>
  <c r="Q8006" i="27"/>
  <c r="Q8005" i="27"/>
  <c r="Q8004" i="27"/>
  <c r="Q8003" i="27"/>
  <c r="Q8002" i="27"/>
  <c r="Q8001" i="27"/>
  <c r="Q8000" i="27"/>
  <c r="Q7999" i="27"/>
  <c r="Q7998" i="27"/>
  <c r="Q7997" i="27"/>
  <c r="Q7996" i="27"/>
  <c r="Q7995" i="27"/>
  <c r="Q7994" i="27"/>
  <c r="Q7993" i="27"/>
  <c r="Q7992" i="27"/>
  <c r="Q7991" i="27"/>
  <c r="Q7990" i="27"/>
  <c r="Q7989" i="27"/>
  <c r="Q7988" i="27"/>
  <c r="Q7987" i="27"/>
  <c r="Q7986" i="27"/>
  <c r="Q7985" i="27"/>
  <c r="Q7984" i="27"/>
  <c r="Q7983" i="27"/>
  <c r="Q7982" i="27"/>
  <c r="Q7981" i="27"/>
  <c r="Q7980" i="27"/>
  <c r="Q7979" i="27"/>
  <c r="Q7978" i="27"/>
  <c r="Q7977" i="27"/>
  <c r="Q7976" i="27"/>
  <c r="Q7975" i="27"/>
  <c r="Q7974" i="27"/>
  <c r="Q7973" i="27"/>
  <c r="Q7972" i="27"/>
  <c r="Q7971" i="27"/>
  <c r="Q7970" i="27"/>
  <c r="Q7969" i="27"/>
  <c r="Q7968" i="27"/>
  <c r="Q7967" i="27"/>
  <c r="Q7966" i="27"/>
  <c r="Q7965" i="27"/>
  <c r="Q7964" i="27"/>
  <c r="Q7963" i="27"/>
  <c r="Q7962" i="27"/>
  <c r="Q7961" i="27"/>
  <c r="Q7960" i="27"/>
  <c r="Q7959" i="27"/>
  <c r="Q7958" i="27"/>
  <c r="Q7957" i="27"/>
  <c r="Q7956" i="27"/>
  <c r="Q7955" i="27"/>
  <c r="Q7954" i="27"/>
  <c r="Q7953" i="27"/>
  <c r="Q7952" i="27"/>
  <c r="Q7951" i="27"/>
  <c r="Q7950" i="27"/>
  <c r="Q7949" i="27"/>
  <c r="Q7948" i="27"/>
  <c r="Q7947" i="27"/>
  <c r="Q7946" i="27"/>
  <c r="Q7945" i="27"/>
  <c r="Q7944" i="27"/>
  <c r="Q7943" i="27"/>
  <c r="Q7942" i="27"/>
  <c r="Q7941" i="27"/>
  <c r="Q7940" i="27"/>
  <c r="Q7939" i="27"/>
  <c r="Q7938" i="27"/>
  <c r="Q7937" i="27"/>
  <c r="Q7936" i="27"/>
  <c r="Q7935" i="27"/>
  <c r="Q7934" i="27"/>
  <c r="Q7933" i="27"/>
  <c r="Q7932" i="27"/>
  <c r="Q7931" i="27"/>
  <c r="Q7930" i="27"/>
  <c r="Q7929" i="27"/>
  <c r="Q7928" i="27"/>
  <c r="Q7927" i="27"/>
  <c r="Q7926" i="27"/>
  <c r="Q7925" i="27"/>
  <c r="Q7924" i="27"/>
  <c r="Q7923" i="27"/>
  <c r="Q7922" i="27"/>
  <c r="Q7921" i="27"/>
  <c r="Q7920" i="27"/>
  <c r="Q7919" i="27"/>
  <c r="Q7918" i="27"/>
  <c r="Q7917" i="27"/>
  <c r="Q7916" i="27"/>
  <c r="Q7915" i="27"/>
  <c r="Q7914" i="27"/>
  <c r="Q7913" i="27"/>
  <c r="Q7912" i="27"/>
  <c r="Q7911" i="27"/>
  <c r="Q7910" i="27"/>
  <c r="Q7909" i="27"/>
  <c r="Q7908" i="27"/>
  <c r="Q7907" i="27"/>
  <c r="Q7906" i="27"/>
  <c r="Q7905" i="27"/>
  <c r="Q7904" i="27"/>
  <c r="Q7903" i="27"/>
  <c r="Q7902" i="27"/>
  <c r="Q7901" i="27"/>
  <c r="Q7900" i="27"/>
  <c r="Q7899" i="27"/>
  <c r="Q7898" i="27"/>
  <c r="Q7897" i="27"/>
  <c r="Q7896" i="27"/>
  <c r="Q7895" i="27"/>
  <c r="Q7894" i="27"/>
  <c r="Q7893" i="27"/>
  <c r="Q7892" i="27"/>
  <c r="Q7891" i="27"/>
  <c r="Q7890" i="27"/>
  <c r="Q7889" i="27"/>
  <c r="Q7888" i="27"/>
  <c r="Q7887" i="27"/>
  <c r="Q7886" i="27"/>
  <c r="Q7885" i="27"/>
  <c r="Q7884" i="27"/>
  <c r="Q7883" i="27"/>
  <c r="Q7882" i="27"/>
  <c r="Q7881" i="27"/>
  <c r="Q7880" i="27"/>
  <c r="Q7879" i="27"/>
  <c r="Q7878" i="27"/>
  <c r="Q7877" i="27"/>
  <c r="Q7876" i="27"/>
  <c r="Q7875" i="27"/>
  <c r="Q7874" i="27"/>
  <c r="Q7873" i="27"/>
  <c r="Q7872" i="27"/>
  <c r="Q7871" i="27"/>
  <c r="Q7870" i="27"/>
  <c r="Q7869" i="27"/>
  <c r="Q7868" i="27"/>
  <c r="Q7867" i="27"/>
  <c r="Q7866" i="27"/>
  <c r="Q7865" i="27"/>
  <c r="Q7864" i="27"/>
  <c r="Q7863" i="27"/>
  <c r="Q7862" i="27"/>
  <c r="Q7861" i="27"/>
  <c r="Q7860" i="27"/>
  <c r="Q7859" i="27"/>
  <c r="Q7858" i="27"/>
  <c r="Q7857" i="27"/>
  <c r="Q7856" i="27"/>
  <c r="Q7855" i="27"/>
  <c r="Q7854" i="27"/>
  <c r="Q7853" i="27"/>
  <c r="Q7852" i="27"/>
  <c r="Q7851" i="27"/>
  <c r="Q7850" i="27"/>
  <c r="Q7849" i="27"/>
  <c r="Q7848" i="27"/>
  <c r="Q7847" i="27"/>
  <c r="Q7846" i="27"/>
  <c r="Q7845" i="27"/>
  <c r="Q7844" i="27"/>
  <c r="Q7843" i="27"/>
  <c r="Q7842" i="27"/>
  <c r="Q7841" i="27"/>
  <c r="Q7840" i="27"/>
  <c r="Q7839" i="27"/>
  <c r="Q7838" i="27"/>
  <c r="Q7837" i="27"/>
  <c r="Q7836" i="27"/>
  <c r="Q7835" i="27"/>
  <c r="Q7834" i="27"/>
  <c r="Q7833" i="27"/>
  <c r="Q7832" i="27"/>
  <c r="Q7831" i="27"/>
  <c r="Q7830" i="27"/>
  <c r="Q7829" i="27"/>
  <c r="Q7828" i="27"/>
  <c r="Q7827" i="27"/>
  <c r="Q7826" i="27"/>
  <c r="Q7825" i="27"/>
  <c r="Q7824" i="27"/>
  <c r="Q7823" i="27"/>
  <c r="Q7822" i="27"/>
  <c r="Q7821" i="27"/>
  <c r="Q7820" i="27"/>
  <c r="Q7819" i="27"/>
  <c r="Q7818" i="27"/>
  <c r="Q7817" i="27"/>
  <c r="Q7816" i="27"/>
  <c r="Q7815" i="27"/>
  <c r="Q7814" i="27"/>
  <c r="Q7813" i="27"/>
  <c r="Q7812" i="27"/>
  <c r="Q7811" i="27"/>
  <c r="Q7810" i="27"/>
  <c r="Q7809" i="27"/>
  <c r="Q7808" i="27"/>
  <c r="Q7807" i="27"/>
  <c r="Q7806" i="27"/>
  <c r="Q7805" i="27"/>
  <c r="Q7804" i="27"/>
  <c r="Q7803" i="27"/>
  <c r="Q7802" i="27"/>
  <c r="Q7801" i="27"/>
  <c r="Q7800" i="27"/>
  <c r="Q7799" i="27"/>
  <c r="Q7798" i="27"/>
  <c r="Q7797" i="27"/>
  <c r="Q7796" i="27"/>
  <c r="Q7795" i="27"/>
  <c r="Q7794" i="27"/>
  <c r="Q7793" i="27"/>
  <c r="Q7792" i="27"/>
  <c r="Q7791" i="27"/>
  <c r="Q7790" i="27"/>
  <c r="Q7789" i="27"/>
  <c r="Q7788" i="27"/>
  <c r="Q7787" i="27"/>
  <c r="Q7786" i="27"/>
  <c r="Q7785" i="27"/>
  <c r="Q7784" i="27"/>
  <c r="Q7783" i="27"/>
  <c r="Q7782" i="27"/>
  <c r="Q7781" i="27"/>
  <c r="Q7780" i="27"/>
  <c r="Q7779" i="27"/>
  <c r="Q7778" i="27"/>
  <c r="Q7777" i="27"/>
  <c r="Q7776" i="27"/>
  <c r="Q7775" i="27"/>
  <c r="Q7774" i="27"/>
  <c r="Q7773" i="27"/>
  <c r="Q7772" i="27"/>
  <c r="Q7771" i="27"/>
  <c r="Q7770" i="27"/>
  <c r="Q7769" i="27"/>
  <c r="Q7768" i="27"/>
  <c r="Q7767" i="27"/>
  <c r="Q7766" i="27"/>
  <c r="Q7765" i="27"/>
  <c r="Q7764" i="27"/>
  <c r="Q7763" i="27"/>
  <c r="Q7762" i="27"/>
  <c r="Q7761" i="27"/>
  <c r="Q7760" i="27"/>
  <c r="Q7759" i="27"/>
  <c r="Q7758" i="27"/>
  <c r="Q7757" i="27"/>
  <c r="Q7756" i="27"/>
  <c r="Q7755" i="27"/>
  <c r="Q7754" i="27"/>
  <c r="Q7753" i="27"/>
  <c r="Q7752" i="27"/>
  <c r="Q7751" i="27"/>
  <c r="Q7750" i="27"/>
  <c r="Q7749" i="27"/>
  <c r="Q7748" i="27"/>
  <c r="Q7747" i="27"/>
  <c r="Q7746" i="27"/>
  <c r="Q7745" i="27"/>
  <c r="Q7744" i="27"/>
  <c r="Q7743" i="27"/>
  <c r="Q7742" i="27"/>
  <c r="Q7741" i="27"/>
  <c r="Q7740" i="27"/>
  <c r="Q7739" i="27"/>
  <c r="Q7738" i="27"/>
  <c r="Q7737" i="27"/>
  <c r="Q7736" i="27"/>
  <c r="Q7735" i="27"/>
  <c r="Q7734" i="27"/>
  <c r="Q7733" i="27"/>
  <c r="Q7732" i="27"/>
  <c r="Q7731" i="27"/>
  <c r="Q7730" i="27"/>
  <c r="Q7729" i="27"/>
  <c r="Q7728" i="27"/>
  <c r="Q7727" i="27"/>
  <c r="Q7726" i="27"/>
  <c r="Q7725" i="27"/>
  <c r="Q7724" i="27"/>
  <c r="Q7723" i="27"/>
  <c r="Q7722" i="27"/>
  <c r="Q7721" i="27"/>
  <c r="Q7720" i="27"/>
  <c r="Q7719" i="27"/>
  <c r="Q7718" i="27"/>
  <c r="Q7717" i="27"/>
  <c r="Q7716" i="27"/>
  <c r="Q7715" i="27"/>
  <c r="Q7714" i="27"/>
  <c r="Q7713" i="27"/>
  <c r="Q7712" i="27"/>
  <c r="Q7711" i="27"/>
  <c r="Q7710" i="27"/>
  <c r="Q7709" i="27"/>
  <c r="Q7708" i="27"/>
  <c r="Q7707" i="27"/>
  <c r="Q7706" i="27"/>
  <c r="Q7705" i="27"/>
  <c r="Q7704" i="27"/>
  <c r="Q7703" i="27"/>
  <c r="Q7702" i="27"/>
  <c r="Q7701" i="27"/>
  <c r="Q7700" i="27"/>
  <c r="Q7699" i="27"/>
  <c r="Q7698" i="27"/>
  <c r="Q7697" i="27"/>
  <c r="Q7696" i="27"/>
  <c r="Q7695" i="27"/>
  <c r="Q7694" i="27"/>
  <c r="Q7693" i="27"/>
  <c r="Q7692" i="27"/>
  <c r="Q7691" i="27"/>
  <c r="Q7690" i="27"/>
  <c r="Q7689" i="27"/>
  <c r="Q7688" i="27"/>
  <c r="Q7687" i="27"/>
  <c r="Q7686" i="27"/>
  <c r="Q7685" i="27"/>
  <c r="Q7684" i="27"/>
  <c r="Q7683" i="27"/>
  <c r="Q7682" i="27"/>
  <c r="Q7681" i="27"/>
  <c r="Q7680" i="27"/>
  <c r="Q7679" i="27"/>
  <c r="Q7678" i="27"/>
  <c r="Q7677" i="27"/>
  <c r="Q7676" i="27"/>
  <c r="Q7675" i="27"/>
  <c r="Q7674" i="27"/>
  <c r="Q7673" i="27"/>
  <c r="Q7672" i="27"/>
  <c r="Q7671" i="27"/>
  <c r="Q7670" i="27"/>
  <c r="Q7669" i="27"/>
  <c r="Q7668" i="27"/>
  <c r="Q7667" i="27"/>
  <c r="Q7666" i="27"/>
  <c r="Q7665" i="27"/>
  <c r="Q7664" i="27"/>
  <c r="Q7663" i="27"/>
  <c r="Q7662" i="27"/>
  <c r="Q7661" i="27"/>
  <c r="Q7660" i="27"/>
  <c r="Q7659" i="27"/>
  <c r="Q7658" i="27"/>
  <c r="Q7657" i="27"/>
  <c r="Q7656" i="27"/>
  <c r="Q7655" i="27"/>
  <c r="Q7654" i="27"/>
  <c r="Q7653" i="27"/>
  <c r="Q7652" i="27"/>
  <c r="Q7651" i="27"/>
  <c r="Q7650" i="27"/>
  <c r="Q7649" i="27"/>
  <c r="Q7648" i="27"/>
  <c r="Q7647" i="27"/>
  <c r="Q7646" i="27"/>
  <c r="Q7645" i="27"/>
  <c r="Q7644" i="27"/>
  <c r="Q7643" i="27"/>
  <c r="Q7642" i="27"/>
  <c r="Q7641" i="27"/>
  <c r="Q7640" i="27"/>
  <c r="Q7639" i="27"/>
  <c r="Q7638" i="27"/>
  <c r="Q7637" i="27"/>
  <c r="Q7636" i="27"/>
  <c r="Q7635" i="27"/>
  <c r="Q7634" i="27"/>
  <c r="Q7633" i="27"/>
  <c r="Q7632" i="27"/>
  <c r="Q7631" i="27"/>
  <c r="Q7630" i="27"/>
  <c r="Q7629" i="27"/>
  <c r="Q7628" i="27"/>
  <c r="Q7627" i="27"/>
  <c r="Q7626" i="27"/>
  <c r="Q7625" i="27"/>
  <c r="Q7624" i="27"/>
  <c r="Q7623" i="27"/>
  <c r="Q7622" i="27"/>
  <c r="Q7621" i="27"/>
  <c r="Q7620" i="27"/>
  <c r="Q7619" i="27"/>
  <c r="Q7618" i="27"/>
  <c r="Q7617" i="27"/>
  <c r="Q7616" i="27"/>
  <c r="Q7615" i="27"/>
  <c r="Q7614" i="27"/>
  <c r="Q7613" i="27"/>
  <c r="Q7612" i="27"/>
  <c r="Q7611" i="27"/>
  <c r="Q7610" i="27"/>
  <c r="Q7609" i="27"/>
  <c r="Q7608" i="27"/>
  <c r="Q7607" i="27"/>
  <c r="Q7606" i="27"/>
  <c r="Q7605" i="27"/>
  <c r="Q7604" i="27"/>
  <c r="Q7603" i="27"/>
  <c r="Q7602" i="27"/>
  <c r="Q7601" i="27"/>
  <c r="Q7600" i="27"/>
  <c r="Q7599" i="27"/>
  <c r="Q7598" i="27"/>
  <c r="Q7597" i="27"/>
  <c r="Q7596" i="27"/>
  <c r="Q7595" i="27"/>
  <c r="Q7594" i="27"/>
  <c r="Q7593" i="27"/>
  <c r="Q7592" i="27"/>
  <c r="Q7591" i="27"/>
  <c r="Q7590" i="27"/>
  <c r="Q7589" i="27"/>
  <c r="Q7588" i="27"/>
  <c r="Q7587" i="27"/>
  <c r="Q7586" i="27"/>
  <c r="Q7585" i="27"/>
  <c r="Q7584" i="27"/>
  <c r="Q7583" i="27"/>
  <c r="Q7582" i="27"/>
  <c r="Q7581" i="27"/>
  <c r="Q7580" i="27"/>
  <c r="Q7579" i="27"/>
  <c r="Q7578" i="27"/>
  <c r="Q7577" i="27"/>
  <c r="Q7576" i="27"/>
  <c r="Q7575" i="27"/>
  <c r="Q7574" i="27"/>
  <c r="Q7573" i="27"/>
  <c r="Q7572" i="27"/>
  <c r="Q7571" i="27"/>
  <c r="Q7570" i="27"/>
  <c r="Q7569" i="27"/>
  <c r="Q7568" i="27"/>
  <c r="Q7567" i="27"/>
  <c r="Q7566" i="27"/>
  <c r="Q7565" i="27"/>
  <c r="Q7564" i="27"/>
  <c r="Q7563" i="27"/>
  <c r="Q7562" i="27"/>
  <c r="Q7561" i="27"/>
  <c r="Q7560" i="27"/>
  <c r="Q7559" i="27"/>
  <c r="Q7558" i="27"/>
  <c r="Q7557" i="27"/>
  <c r="Q7556" i="27"/>
  <c r="Q7555" i="27"/>
  <c r="Q7554" i="27"/>
  <c r="Q7553" i="27"/>
  <c r="Q7552" i="27"/>
  <c r="Q7551" i="27"/>
  <c r="Q7550" i="27"/>
  <c r="Q7549" i="27"/>
  <c r="Q7548" i="27"/>
  <c r="Q7547" i="27"/>
  <c r="Q7546" i="27"/>
  <c r="Q7545" i="27"/>
  <c r="Q7544" i="27"/>
  <c r="Q7543" i="27"/>
  <c r="Q7542" i="27"/>
  <c r="Q7541" i="27"/>
  <c r="Q7540" i="27"/>
  <c r="Q7539" i="27"/>
  <c r="Q7538" i="27"/>
  <c r="Q7537" i="27"/>
  <c r="Q7536" i="27"/>
  <c r="Q7535" i="27"/>
  <c r="Q7534" i="27"/>
  <c r="Q7533" i="27"/>
  <c r="Q7532" i="27"/>
  <c r="Q7531" i="27"/>
  <c r="Q7530" i="27"/>
  <c r="Q7529" i="27"/>
  <c r="Q7528" i="27"/>
  <c r="Q7527" i="27"/>
  <c r="Q7526" i="27"/>
  <c r="Q7525" i="27"/>
  <c r="Q7524" i="27"/>
  <c r="Q7523" i="27"/>
  <c r="Q7522" i="27"/>
  <c r="Q7521" i="27"/>
  <c r="Q7520" i="27"/>
  <c r="Q7519" i="27"/>
  <c r="Q7518" i="27"/>
  <c r="Q7517" i="27"/>
  <c r="Q7516" i="27"/>
  <c r="Q7515" i="27"/>
  <c r="Q7514" i="27"/>
  <c r="Q7513" i="27"/>
  <c r="Q7512" i="27"/>
  <c r="Q7511" i="27"/>
  <c r="Q7510" i="27"/>
  <c r="Q7509" i="27"/>
  <c r="Q7508" i="27"/>
  <c r="Q7507" i="27"/>
  <c r="Q7506" i="27"/>
  <c r="Q7505" i="27"/>
  <c r="Q7504" i="27"/>
  <c r="Q7503" i="27"/>
  <c r="Q7502" i="27"/>
  <c r="Q7501" i="27"/>
  <c r="Q7500" i="27"/>
  <c r="Q7499" i="27"/>
  <c r="Q7498" i="27"/>
  <c r="Q7497" i="27"/>
  <c r="Q7496" i="27"/>
  <c r="Q7495" i="27"/>
  <c r="Q7494" i="27"/>
  <c r="Q7493" i="27"/>
  <c r="Q7492" i="27"/>
  <c r="Q7491" i="27"/>
  <c r="Q7490" i="27"/>
  <c r="Q7489" i="27"/>
  <c r="Q7488" i="27"/>
  <c r="Q7487" i="27"/>
  <c r="Q7486" i="27"/>
  <c r="Q7485" i="27"/>
  <c r="Q7484" i="27"/>
  <c r="Q7483" i="27"/>
  <c r="Q7482" i="27"/>
  <c r="Q7481" i="27"/>
  <c r="Q7480" i="27"/>
  <c r="Q7479" i="27"/>
  <c r="Q7478" i="27"/>
  <c r="Q7477" i="27"/>
  <c r="Q7476" i="27"/>
  <c r="Q7475" i="27"/>
  <c r="Q7474" i="27"/>
  <c r="Q7473" i="27"/>
  <c r="Q7472" i="27"/>
  <c r="Q7471" i="27"/>
  <c r="Q7470" i="27"/>
  <c r="Q7469" i="27"/>
  <c r="Q7468" i="27"/>
  <c r="Q7467" i="27"/>
  <c r="Q7466" i="27"/>
  <c r="Q7465" i="27"/>
  <c r="Q7464" i="27"/>
  <c r="Q7463" i="27"/>
  <c r="Q7462" i="27"/>
  <c r="Q7461" i="27"/>
  <c r="Q7460" i="27"/>
  <c r="Q7459" i="27"/>
  <c r="Q7458" i="27"/>
  <c r="Q7457" i="27"/>
  <c r="Q7456" i="27"/>
  <c r="Q7455" i="27"/>
  <c r="Q7454" i="27"/>
  <c r="Q7453" i="27"/>
  <c r="Q7452" i="27"/>
  <c r="Q7451" i="27"/>
  <c r="Q7450" i="27"/>
  <c r="Q7449" i="27"/>
  <c r="Q7448" i="27"/>
  <c r="Q7447" i="27"/>
  <c r="Q7446" i="27"/>
  <c r="Q7445" i="27"/>
  <c r="Q7444" i="27"/>
  <c r="Q7443" i="27"/>
  <c r="Q7442" i="27"/>
  <c r="Q7441" i="27"/>
  <c r="Q7440" i="27"/>
  <c r="Q7439" i="27"/>
  <c r="Q7438" i="27"/>
  <c r="Q7437" i="27"/>
  <c r="Q7436" i="27"/>
  <c r="Q7435" i="27"/>
  <c r="Q7434" i="27"/>
  <c r="Q7433" i="27"/>
  <c r="Q7432" i="27"/>
  <c r="Q7431" i="27"/>
  <c r="Q7430" i="27"/>
  <c r="Q7429" i="27"/>
  <c r="Q7428" i="27"/>
  <c r="Q7427" i="27"/>
  <c r="Q7426" i="27"/>
  <c r="Q7425" i="27"/>
  <c r="Q7424" i="27"/>
  <c r="Q7423" i="27"/>
  <c r="Q7422" i="27"/>
  <c r="Q7421" i="27"/>
  <c r="Q7420" i="27"/>
  <c r="Q7419" i="27"/>
  <c r="Q7418" i="27"/>
  <c r="Q7417" i="27"/>
  <c r="Q7416" i="27"/>
  <c r="Q7415" i="27"/>
  <c r="Q7414" i="27"/>
  <c r="Q7413" i="27"/>
  <c r="Q7412" i="27"/>
  <c r="Q7411" i="27"/>
  <c r="Q7410" i="27"/>
  <c r="Q7409" i="27"/>
  <c r="Q7408" i="27"/>
  <c r="Q7407" i="27"/>
  <c r="Q7406" i="27"/>
  <c r="Q7405" i="27"/>
  <c r="Q7404" i="27"/>
  <c r="Q7403" i="27"/>
  <c r="Q7402" i="27"/>
  <c r="Q7401" i="27"/>
  <c r="Q7400" i="27"/>
  <c r="Q7399" i="27"/>
  <c r="Q7398" i="27"/>
  <c r="Q7397" i="27"/>
  <c r="Q7396" i="27"/>
  <c r="Q7395" i="27"/>
  <c r="Q7394" i="27"/>
  <c r="Q7393" i="27"/>
  <c r="Q7392" i="27"/>
  <c r="Q7391" i="27"/>
  <c r="Q7390" i="27"/>
  <c r="Q7389" i="27"/>
  <c r="Q7388" i="27"/>
  <c r="Q7387" i="27"/>
  <c r="Q7386" i="27"/>
  <c r="Q7385" i="27"/>
  <c r="Q7384" i="27"/>
  <c r="Q7383" i="27"/>
  <c r="Q7382" i="27"/>
  <c r="Q7381" i="27"/>
  <c r="Q7380" i="27"/>
  <c r="Q7379" i="27"/>
  <c r="Q7378" i="27"/>
  <c r="Q7377" i="27"/>
  <c r="Q7376" i="27"/>
  <c r="Q7375" i="27"/>
  <c r="Q7374" i="27"/>
  <c r="Q7373" i="27"/>
  <c r="Q7372" i="27"/>
  <c r="Q7371" i="27"/>
  <c r="Q7370" i="27"/>
  <c r="Q7369" i="27"/>
  <c r="Q7368" i="27"/>
  <c r="Q7367" i="27"/>
  <c r="Q7366" i="27"/>
  <c r="Q7365" i="27"/>
  <c r="Q7364" i="27"/>
  <c r="Q7363" i="27"/>
  <c r="Q7362" i="27"/>
  <c r="Q7361" i="27"/>
  <c r="Q7360" i="27"/>
  <c r="Q7359" i="27"/>
  <c r="Q7358" i="27"/>
  <c r="Q7357" i="27"/>
  <c r="Q7356" i="27"/>
  <c r="Q7355" i="27"/>
  <c r="Q7354" i="27"/>
  <c r="Q7353" i="27"/>
  <c r="Q7352" i="27"/>
  <c r="Q7351" i="27"/>
  <c r="Q7350" i="27"/>
  <c r="Q7349" i="27"/>
  <c r="Q7348" i="27"/>
  <c r="Q7347" i="27"/>
  <c r="Q7346" i="27"/>
  <c r="Q7345" i="27"/>
  <c r="Q7344" i="27"/>
  <c r="Q7343" i="27"/>
  <c r="Q7342" i="27"/>
  <c r="Q7341" i="27"/>
  <c r="Q7340" i="27"/>
  <c r="Q7339" i="27"/>
  <c r="Q7338" i="27"/>
  <c r="Q7337" i="27"/>
  <c r="Q7336" i="27"/>
  <c r="Q7335" i="27"/>
  <c r="Q7334" i="27"/>
  <c r="Q7333" i="27"/>
  <c r="Q7332" i="27"/>
  <c r="Q7331" i="27"/>
  <c r="Q7330" i="27"/>
  <c r="Q7329" i="27"/>
  <c r="Q7328" i="27"/>
  <c r="Q7327" i="27"/>
  <c r="Q7326" i="27"/>
  <c r="Q7325" i="27"/>
  <c r="Q7324" i="27"/>
  <c r="Q7323" i="27"/>
  <c r="Q7322" i="27"/>
  <c r="Q7321" i="27"/>
  <c r="Q7320" i="27"/>
  <c r="Q7319" i="27"/>
  <c r="Q7318" i="27"/>
  <c r="Q7317" i="27"/>
  <c r="Q7316" i="27"/>
  <c r="Q7315" i="27"/>
  <c r="Q7314" i="27"/>
  <c r="Q7313" i="27"/>
  <c r="Q7312" i="27"/>
  <c r="Q7311" i="27"/>
  <c r="Q7310" i="27"/>
  <c r="Q7309" i="27"/>
  <c r="Q7308" i="27"/>
  <c r="Q7307" i="27"/>
  <c r="Q7306" i="27"/>
  <c r="Q7305" i="27"/>
  <c r="Q7304" i="27"/>
  <c r="Q7303" i="27"/>
  <c r="Q7302" i="27"/>
  <c r="Q7301" i="27"/>
  <c r="Q7300" i="27"/>
  <c r="Q7299" i="27"/>
  <c r="Q7298" i="27"/>
  <c r="Q7297" i="27"/>
  <c r="Q7296" i="27"/>
  <c r="Q7295" i="27"/>
  <c r="Q7294" i="27"/>
  <c r="Q7293" i="27"/>
  <c r="Q7292" i="27"/>
  <c r="Q7291" i="27"/>
  <c r="Q7290" i="27"/>
  <c r="Q7289" i="27"/>
  <c r="Q7288" i="27"/>
  <c r="Q7287" i="27"/>
  <c r="Q7286" i="27"/>
  <c r="Q7285" i="27"/>
  <c r="Q7284" i="27"/>
  <c r="Q7283" i="27"/>
  <c r="Q7282" i="27"/>
  <c r="Q7281" i="27"/>
  <c r="Q7280" i="27"/>
  <c r="Q7279" i="27"/>
  <c r="Q7278" i="27"/>
  <c r="Q7277" i="27"/>
  <c r="Q7276" i="27"/>
  <c r="Q7275" i="27"/>
  <c r="Q7274" i="27"/>
  <c r="Q7273" i="27"/>
  <c r="Q7272" i="27"/>
  <c r="Q7271" i="27"/>
  <c r="Q7270" i="27"/>
  <c r="Q7269" i="27"/>
  <c r="Q7268" i="27"/>
  <c r="Q7267" i="27"/>
  <c r="Q7266" i="27"/>
  <c r="Q7265" i="27"/>
  <c r="Q7264" i="27"/>
  <c r="Q7263" i="27"/>
  <c r="Q7262" i="27"/>
  <c r="Q7261" i="27"/>
  <c r="Q7260" i="27"/>
  <c r="Q7259" i="27"/>
  <c r="Q7258" i="27"/>
  <c r="Q7257" i="27"/>
  <c r="Q7256" i="27"/>
  <c r="Q7255" i="27"/>
  <c r="Q7254" i="27"/>
  <c r="Q7253" i="27"/>
  <c r="Q7252" i="27"/>
  <c r="Q7251" i="27"/>
  <c r="Q7250" i="27"/>
  <c r="Q7249" i="27"/>
  <c r="Q7248" i="27"/>
  <c r="Q7247" i="27"/>
  <c r="Q7246" i="27"/>
  <c r="Q7245" i="27"/>
  <c r="Q7244" i="27"/>
  <c r="Q7243" i="27"/>
  <c r="Q7242" i="27"/>
  <c r="Q7241" i="27"/>
  <c r="Q7240" i="27"/>
  <c r="Q7239" i="27"/>
  <c r="Q7238" i="27"/>
  <c r="Q7237" i="27"/>
  <c r="Q7236" i="27"/>
  <c r="Q7235" i="27"/>
  <c r="Q7234" i="27"/>
  <c r="Q7233" i="27"/>
  <c r="Q7232" i="27"/>
  <c r="Q7231" i="27"/>
  <c r="Q7230" i="27"/>
  <c r="Q7229" i="27"/>
  <c r="Q7228" i="27"/>
  <c r="Q7227" i="27"/>
  <c r="Q7226" i="27"/>
  <c r="Q7225" i="27"/>
  <c r="Q7224" i="27"/>
  <c r="Q7223" i="27"/>
  <c r="Q7222" i="27"/>
  <c r="Q7221" i="27"/>
  <c r="Q7220" i="27"/>
  <c r="Q7219" i="27"/>
  <c r="Q7218" i="27"/>
  <c r="Q7217" i="27"/>
  <c r="Q7216" i="27"/>
  <c r="Q7215" i="27"/>
  <c r="Q7214" i="27"/>
  <c r="Q7213" i="27"/>
  <c r="Q7212" i="27"/>
  <c r="Q7211" i="27"/>
  <c r="Q7210" i="27"/>
  <c r="Q7209" i="27"/>
  <c r="Q7208" i="27"/>
  <c r="Q7207" i="27"/>
  <c r="Q7206" i="27"/>
  <c r="Q7205" i="27"/>
  <c r="Q7204" i="27"/>
  <c r="Q7203" i="27"/>
  <c r="Q7202" i="27"/>
  <c r="Q7201" i="27"/>
  <c r="Q7200" i="27"/>
  <c r="Q7199" i="27"/>
  <c r="Q7198" i="27"/>
  <c r="Q7197" i="27"/>
  <c r="Q7196" i="27"/>
  <c r="Q7195" i="27"/>
  <c r="Q7194" i="27"/>
  <c r="Q7193" i="27"/>
  <c r="Q7192" i="27"/>
  <c r="Q7191" i="27"/>
  <c r="Q7190" i="27"/>
  <c r="Q7189" i="27"/>
  <c r="Q7188" i="27"/>
  <c r="Q7187" i="27"/>
  <c r="Q7186" i="27"/>
  <c r="Q7185" i="27"/>
  <c r="Q7184" i="27"/>
  <c r="Q7183" i="27"/>
  <c r="Q7182" i="27"/>
  <c r="Q7181" i="27"/>
  <c r="Q7180" i="27"/>
  <c r="Q7179" i="27"/>
  <c r="Q7178" i="27"/>
  <c r="Q7177" i="27"/>
  <c r="Q7176" i="27"/>
  <c r="Q7175" i="27"/>
  <c r="Q7174" i="27"/>
  <c r="Q7173" i="27"/>
  <c r="Q7172" i="27"/>
  <c r="Q7171" i="27"/>
  <c r="Q7170" i="27"/>
  <c r="Q7169" i="27"/>
  <c r="Q7168" i="27"/>
  <c r="Q7167" i="27"/>
  <c r="Q7166" i="27"/>
  <c r="Q7165" i="27"/>
  <c r="Q7164" i="27"/>
  <c r="Q7163" i="27"/>
  <c r="Q7162" i="27"/>
  <c r="Q7161" i="27"/>
  <c r="Q7160" i="27"/>
  <c r="Q7159" i="27"/>
  <c r="Q7158" i="27"/>
  <c r="Q7157" i="27"/>
  <c r="Q7156" i="27"/>
  <c r="Q7155" i="27"/>
  <c r="Q7154" i="27"/>
  <c r="Q7153" i="27"/>
  <c r="Q7152" i="27"/>
  <c r="Q7151" i="27"/>
  <c r="Q7150" i="27"/>
  <c r="Q7149" i="27"/>
  <c r="Q7148" i="27"/>
  <c r="Q7147" i="27"/>
  <c r="Q7146" i="27"/>
  <c r="Q7145" i="27"/>
  <c r="Q7144" i="27"/>
  <c r="Q7143" i="27"/>
  <c r="Q7142" i="27"/>
  <c r="Q7141" i="27"/>
  <c r="Q7140" i="27"/>
  <c r="Q7139" i="27"/>
  <c r="Q7138" i="27"/>
  <c r="Q7137" i="27"/>
  <c r="Q7136" i="27"/>
  <c r="Q7135" i="27"/>
  <c r="Q7134" i="27"/>
  <c r="Q7133" i="27"/>
  <c r="Q7132" i="27"/>
  <c r="Q7131" i="27"/>
  <c r="Q7130" i="27"/>
  <c r="Q7129" i="27"/>
  <c r="Q7128" i="27"/>
  <c r="Q7127" i="27"/>
  <c r="Q7126" i="27"/>
  <c r="Q7125" i="27"/>
  <c r="Q7124" i="27"/>
  <c r="Q7123" i="27"/>
  <c r="Q7122" i="27"/>
  <c r="Q7121" i="27"/>
  <c r="Q7120" i="27"/>
  <c r="Q7119" i="27"/>
  <c r="Q7118" i="27"/>
  <c r="Q7117" i="27"/>
  <c r="Q7116" i="27"/>
  <c r="Q7115" i="27"/>
  <c r="Q7114" i="27"/>
  <c r="Q7113" i="27"/>
  <c r="Q7112" i="27"/>
  <c r="Q7111" i="27"/>
  <c r="Q7110" i="27"/>
  <c r="Q7109" i="27"/>
  <c r="Q7108" i="27"/>
  <c r="Q7107" i="27"/>
  <c r="Q7106" i="27"/>
  <c r="Q7105" i="27"/>
  <c r="Q7104" i="27"/>
  <c r="Q7103" i="27"/>
  <c r="Q7102" i="27"/>
  <c r="Q7101" i="27"/>
  <c r="Q7100" i="27"/>
  <c r="Q7099" i="27"/>
  <c r="Q7098" i="27"/>
  <c r="Q7097" i="27"/>
  <c r="Q7096" i="27"/>
  <c r="Q7095" i="27"/>
  <c r="Q7094" i="27"/>
  <c r="Q7093" i="27"/>
  <c r="Q7092" i="27"/>
  <c r="Q7091" i="27"/>
  <c r="Q7090" i="27"/>
  <c r="Q7089" i="27"/>
  <c r="Q7088" i="27"/>
  <c r="Q7087" i="27"/>
  <c r="Q7086" i="27"/>
  <c r="Q7085" i="27"/>
  <c r="Q7084" i="27"/>
  <c r="Q7083" i="27"/>
  <c r="Q7082" i="27"/>
  <c r="Q7081" i="27"/>
  <c r="Q7080" i="27"/>
  <c r="Q7079" i="27"/>
  <c r="Q7078" i="27"/>
  <c r="Q7077" i="27"/>
  <c r="Q7076" i="27"/>
  <c r="Q7075" i="27"/>
  <c r="Q7074" i="27"/>
  <c r="Q7073" i="27"/>
  <c r="Q7072" i="27"/>
  <c r="Q7071" i="27"/>
  <c r="Q7070" i="27"/>
  <c r="Q7069" i="27"/>
  <c r="Q7068" i="27"/>
  <c r="Q7067" i="27"/>
  <c r="Q7066" i="27"/>
  <c r="Q7065" i="27"/>
  <c r="Q7064" i="27"/>
  <c r="Q7063" i="27"/>
  <c r="Q7062" i="27"/>
  <c r="Q7061" i="27"/>
  <c r="Q7060" i="27"/>
  <c r="Q7059" i="27"/>
  <c r="Q7058" i="27"/>
  <c r="Q7057" i="27"/>
  <c r="Q7056" i="27"/>
  <c r="Q7055" i="27"/>
  <c r="Q7054" i="27"/>
  <c r="Q7053" i="27"/>
  <c r="Q7052" i="27"/>
  <c r="Q7051" i="27"/>
  <c r="Q7050" i="27"/>
  <c r="Q7049" i="27"/>
  <c r="Q7048" i="27"/>
  <c r="Q7047" i="27"/>
  <c r="Q7046" i="27"/>
  <c r="Q7045" i="27"/>
  <c r="Q7044" i="27"/>
  <c r="Q7043" i="27"/>
  <c r="Q7042" i="27"/>
  <c r="Q7041" i="27"/>
  <c r="Q7040" i="27"/>
  <c r="Q7039" i="27"/>
  <c r="Q7038" i="27"/>
  <c r="Q7037" i="27"/>
  <c r="Q7036" i="27"/>
  <c r="Q7035" i="27"/>
  <c r="Q7034" i="27"/>
  <c r="Q7033" i="27"/>
  <c r="Q7032" i="27"/>
  <c r="Q7031" i="27"/>
  <c r="Q7030" i="27"/>
  <c r="Q7029" i="27"/>
  <c r="Q7028" i="27"/>
  <c r="Q7027" i="27"/>
  <c r="Q7026" i="27"/>
  <c r="Q7025" i="27"/>
  <c r="Q7024" i="27"/>
  <c r="Q7023" i="27"/>
  <c r="Q7022" i="27"/>
  <c r="Q7021" i="27"/>
  <c r="Q7020" i="27"/>
  <c r="Q7019" i="27"/>
  <c r="Q7018" i="27"/>
  <c r="Q7017" i="27"/>
  <c r="Q7016" i="27"/>
  <c r="Q7015" i="27"/>
  <c r="Q7014" i="27"/>
  <c r="Q7013" i="27"/>
  <c r="Q7012" i="27"/>
  <c r="Q7011" i="27"/>
  <c r="Q7010" i="27"/>
  <c r="Q7009" i="27"/>
  <c r="Q7008" i="27"/>
  <c r="Q7007" i="27"/>
  <c r="Q7006" i="27"/>
  <c r="Q7005" i="27"/>
  <c r="Q7004" i="27"/>
  <c r="Q7003" i="27"/>
  <c r="Q7002" i="27"/>
  <c r="Q7001" i="27"/>
  <c r="Q7000" i="27"/>
  <c r="Q6999" i="27"/>
  <c r="Q6998" i="27"/>
  <c r="Q6997" i="27"/>
  <c r="Q6996" i="27"/>
  <c r="Q6995" i="27"/>
  <c r="Q6994" i="27"/>
  <c r="Q6993" i="27"/>
  <c r="Q6992" i="27"/>
  <c r="Q6991" i="27"/>
  <c r="Q6990" i="27"/>
  <c r="Q6989" i="27"/>
  <c r="Q6988" i="27"/>
  <c r="Q6987" i="27"/>
  <c r="Q6986" i="27"/>
  <c r="Q6985" i="27"/>
  <c r="Q6984" i="27"/>
  <c r="Q6983" i="27"/>
  <c r="Q6982" i="27"/>
  <c r="Q6981" i="27"/>
  <c r="Q6980" i="27"/>
  <c r="Q6979" i="27"/>
  <c r="Q6978" i="27"/>
  <c r="Q6977" i="27"/>
  <c r="Q6976" i="27"/>
  <c r="Q6975" i="27"/>
  <c r="Q6974" i="27"/>
  <c r="Q6973" i="27"/>
  <c r="Q6972" i="27"/>
  <c r="Q6971" i="27"/>
  <c r="Q6970" i="27"/>
  <c r="Q6969" i="27"/>
  <c r="Q6968" i="27"/>
  <c r="Q6967" i="27"/>
  <c r="Q6966" i="27"/>
  <c r="Q6965" i="27"/>
  <c r="Q6964" i="27"/>
  <c r="Q6963" i="27"/>
  <c r="Q6962" i="27"/>
  <c r="Q6961" i="27"/>
  <c r="Q6960" i="27"/>
  <c r="Q6959" i="27"/>
  <c r="Q6958" i="27"/>
  <c r="Q6957" i="27"/>
  <c r="Q6956" i="27"/>
  <c r="Q6955" i="27"/>
  <c r="Q6954" i="27"/>
  <c r="Q6953" i="27"/>
  <c r="Q6952" i="27"/>
  <c r="Q6951" i="27"/>
  <c r="Q6950" i="27"/>
  <c r="Q6949" i="27"/>
  <c r="Q6948" i="27"/>
  <c r="Q6947" i="27"/>
  <c r="Q6946" i="27"/>
  <c r="Q6945" i="27"/>
  <c r="Q6944" i="27"/>
  <c r="Q6943" i="27"/>
  <c r="Q6942" i="27"/>
  <c r="Q6941" i="27"/>
  <c r="Q6940" i="27"/>
  <c r="Q6939" i="27"/>
  <c r="Q6938" i="27"/>
  <c r="Q6937" i="27"/>
  <c r="Q6936" i="27"/>
  <c r="Q6935" i="27"/>
  <c r="Q6934" i="27"/>
  <c r="Q6933" i="27"/>
  <c r="Q6932" i="27"/>
  <c r="Q6931" i="27"/>
  <c r="Q6930" i="27"/>
  <c r="Q6929" i="27"/>
  <c r="Q6928" i="27"/>
  <c r="Q6927" i="27"/>
  <c r="Q6926" i="27"/>
  <c r="Q6925" i="27"/>
  <c r="Q6924" i="27"/>
  <c r="Q6923" i="27"/>
  <c r="Q6922" i="27"/>
  <c r="Q6921" i="27"/>
  <c r="Q6920" i="27"/>
  <c r="Q6919" i="27"/>
  <c r="Q6918" i="27"/>
  <c r="Q6917" i="27"/>
  <c r="Q6916" i="27"/>
  <c r="Q6915" i="27"/>
  <c r="Q6914" i="27"/>
  <c r="Q6913" i="27"/>
  <c r="Q6912" i="27"/>
  <c r="Q6911" i="27"/>
  <c r="Q6910" i="27"/>
  <c r="Q6909" i="27"/>
  <c r="Q6908" i="27"/>
  <c r="Q6907" i="27"/>
  <c r="Q6906" i="27"/>
  <c r="Q6905" i="27"/>
  <c r="Q6904" i="27"/>
  <c r="Q6903" i="27"/>
  <c r="Q6902" i="27"/>
  <c r="Q6901" i="27"/>
  <c r="Q6900" i="27"/>
  <c r="Q6899" i="27"/>
  <c r="Q6898" i="27"/>
  <c r="Q6897" i="27"/>
  <c r="Q6896" i="27"/>
  <c r="Q6895" i="27"/>
  <c r="Q6894" i="27"/>
  <c r="Q6893" i="27"/>
  <c r="Q6892" i="27"/>
  <c r="Q6891" i="27"/>
  <c r="Q6890" i="27"/>
  <c r="Q6889" i="27"/>
  <c r="Q6888" i="27"/>
  <c r="Q6887" i="27"/>
  <c r="Q6886" i="27"/>
  <c r="Q6885" i="27"/>
  <c r="Q6884" i="27"/>
  <c r="Q6883" i="27"/>
  <c r="Q6882" i="27"/>
  <c r="Q6881" i="27"/>
  <c r="Q6880" i="27"/>
  <c r="Q6879" i="27"/>
  <c r="Q6878" i="27"/>
  <c r="Q6877" i="27"/>
  <c r="Q6876" i="27"/>
  <c r="Q6875" i="27"/>
  <c r="Q6874" i="27"/>
  <c r="Q6873" i="27"/>
  <c r="Q6872" i="27"/>
  <c r="Q6871" i="27"/>
  <c r="Q6870" i="27"/>
  <c r="Q6869" i="27"/>
  <c r="Q6868" i="27"/>
  <c r="Q6867" i="27"/>
  <c r="Q6866" i="27"/>
  <c r="Q6865" i="27"/>
  <c r="Q6864" i="27"/>
  <c r="Q6863" i="27"/>
  <c r="Q6862" i="27"/>
  <c r="Q6861" i="27"/>
  <c r="Q6860" i="27"/>
  <c r="Q6859" i="27"/>
  <c r="Q6858" i="27"/>
  <c r="Q6857" i="27"/>
  <c r="Q6856" i="27"/>
  <c r="Q6855" i="27"/>
  <c r="Q6854" i="27"/>
  <c r="Q6853" i="27"/>
  <c r="Q6852" i="27"/>
  <c r="Q6851" i="27"/>
  <c r="Q6850" i="27"/>
  <c r="Q6849" i="27"/>
  <c r="Q6848" i="27"/>
  <c r="Q6847" i="27"/>
  <c r="Q6846" i="27"/>
  <c r="Q6845" i="27"/>
  <c r="Q6844" i="27"/>
  <c r="Q6843" i="27"/>
  <c r="Q6842" i="27"/>
  <c r="Q6841" i="27"/>
  <c r="Q6840" i="27"/>
  <c r="Q6839" i="27"/>
  <c r="Q6838" i="27"/>
  <c r="Q6837" i="27"/>
  <c r="Q6836" i="27"/>
  <c r="Q6835" i="27"/>
  <c r="Q6834" i="27"/>
  <c r="Q6833" i="27"/>
  <c r="Q6832" i="27"/>
  <c r="Q6831" i="27"/>
  <c r="Q6830" i="27"/>
  <c r="Q6829" i="27"/>
  <c r="Q6828" i="27"/>
  <c r="Q6827" i="27"/>
  <c r="Q6826" i="27"/>
  <c r="Q6825" i="27"/>
  <c r="Q6824" i="27"/>
  <c r="Q6823" i="27"/>
  <c r="Q6822" i="27"/>
  <c r="Q6821" i="27"/>
  <c r="Q6820" i="27"/>
  <c r="Q6819" i="27"/>
  <c r="Q6818" i="27"/>
  <c r="Q6817" i="27"/>
  <c r="Q6816" i="27"/>
  <c r="Q6815" i="27"/>
  <c r="Q6814" i="27"/>
  <c r="Q6813" i="27"/>
  <c r="Q6812" i="27"/>
  <c r="Q6811" i="27"/>
  <c r="Q6810" i="27"/>
  <c r="Q6809" i="27"/>
  <c r="Q6808" i="27"/>
  <c r="Q6807" i="27"/>
  <c r="Q6806" i="27"/>
  <c r="Q6805" i="27"/>
  <c r="Q6804" i="27"/>
  <c r="Q6803" i="27"/>
  <c r="Q6802" i="27"/>
  <c r="Q6801" i="27"/>
  <c r="Q6800" i="27"/>
  <c r="Q6799" i="27"/>
  <c r="Q6798" i="27"/>
  <c r="Q6797" i="27"/>
  <c r="Q6796" i="27"/>
  <c r="Q6795" i="27"/>
  <c r="Q6794" i="27"/>
  <c r="Q6793" i="27"/>
  <c r="Q6792" i="27"/>
  <c r="Q6791" i="27"/>
  <c r="Q6790" i="27"/>
  <c r="Q6789" i="27"/>
  <c r="Q6788" i="27"/>
  <c r="Q6787" i="27"/>
  <c r="Q6786" i="27"/>
  <c r="Q6785" i="27"/>
  <c r="Q6784" i="27"/>
  <c r="Q6783" i="27"/>
  <c r="Q6782" i="27"/>
  <c r="Q6781" i="27"/>
  <c r="Q6780" i="27"/>
  <c r="Q6779" i="27"/>
  <c r="Q6778" i="27"/>
  <c r="Q6777" i="27"/>
  <c r="Q6776" i="27"/>
  <c r="Q6775" i="27"/>
  <c r="Q6774" i="27"/>
  <c r="Q6773" i="27"/>
  <c r="Q6772" i="27"/>
  <c r="Q6771" i="27"/>
  <c r="Q6770" i="27"/>
  <c r="Q6769" i="27"/>
  <c r="Q6768" i="27"/>
  <c r="Q6767" i="27"/>
  <c r="Q6766" i="27"/>
  <c r="Q6765" i="27"/>
  <c r="Q6764" i="27"/>
  <c r="Q6763" i="27"/>
  <c r="Q6762" i="27"/>
  <c r="Q6761" i="27"/>
  <c r="Q6760" i="27"/>
  <c r="Q6759" i="27"/>
  <c r="Q6758" i="27"/>
  <c r="Q6757" i="27"/>
  <c r="Q6756" i="27"/>
  <c r="Q6755" i="27"/>
  <c r="Q6754" i="27"/>
  <c r="Q6753" i="27"/>
  <c r="Q6752" i="27"/>
  <c r="Q6751" i="27"/>
  <c r="Q6750" i="27"/>
  <c r="Q6749" i="27"/>
  <c r="Q6748" i="27"/>
  <c r="Q6747" i="27"/>
  <c r="Q6746" i="27"/>
  <c r="Q6745" i="27"/>
  <c r="Q6744" i="27"/>
  <c r="Q6743" i="27"/>
  <c r="Q6742" i="27"/>
  <c r="Q6741" i="27"/>
  <c r="Q6740" i="27"/>
  <c r="Q6739" i="27"/>
  <c r="Q6738" i="27"/>
  <c r="Q6737" i="27"/>
  <c r="Q6736" i="27"/>
  <c r="Q6735" i="27"/>
  <c r="Q6734" i="27"/>
  <c r="Q6733" i="27"/>
  <c r="Q6732" i="27"/>
  <c r="Q6731" i="27"/>
  <c r="Q6730" i="27"/>
  <c r="Q6729" i="27"/>
  <c r="Q6728" i="27"/>
  <c r="Q6727" i="27"/>
  <c r="Q6726" i="27"/>
  <c r="Q6725" i="27"/>
  <c r="Q6724" i="27"/>
  <c r="Q6723" i="27"/>
  <c r="Q6722" i="27"/>
  <c r="Q6721" i="27"/>
  <c r="Q6720" i="27"/>
  <c r="Q6719" i="27"/>
  <c r="Q6718" i="27"/>
  <c r="Q6717" i="27"/>
  <c r="Q6716" i="27"/>
  <c r="Q6715" i="27"/>
  <c r="Q6714" i="27"/>
  <c r="Q6713" i="27"/>
  <c r="Q6712" i="27"/>
  <c r="Q6711" i="27"/>
  <c r="Q6710" i="27"/>
  <c r="Q6709" i="27"/>
  <c r="Q6708" i="27"/>
  <c r="Q6707" i="27"/>
  <c r="Q6706" i="27"/>
  <c r="Q6705" i="27"/>
  <c r="Q6704" i="27"/>
  <c r="Q6703" i="27"/>
  <c r="Q6702" i="27"/>
  <c r="Q6701" i="27"/>
  <c r="Q6700" i="27"/>
  <c r="Q6699" i="27"/>
  <c r="Q6698" i="27"/>
  <c r="Q6697" i="27"/>
  <c r="Q6696" i="27"/>
  <c r="Q6695" i="27"/>
  <c r="Q6694" i="27"/>
  <c r="Q6693" i="27"/>
  <c r="Q6692" i="27"/>
  <c r="Q6691" i="27"/>
  <c r="Q6690" i="27"/>
  <c r="Q6689" i="27"/>
  <c r="Q6688" i="27"/>
  <c r="Q6687" i="27"/>
  <c r="Q6686" i="27"/>
  <c r="Q6685" i="27"/>
  <c r="Q6684" i="27"/>
  <c r="Q6683" i="27"/>
  <c r="Q6682" i="27"/>
  <c r="Q6681" i="27"/>
  <c r="Q6680" i="27"/>
  <c r="Q6679" i="27"/>
  <c r="Q6678" i="27"/>
  <c r="Q6677" i="27"/>
  <c r="Q6676" i="27"/>
  <c r="Q6675" i="27"/>
  <c r="Q6674" i="27"/>
  <c r="Q6673" i="27"/>
  <c r="Q6672" i="27"/>
  <c r="Q6671" i="27"/>
  <c r="Q6670" i="27"/>
  <c r="Q6669" i="27"/>
  <c r="Q6668" i="27"/>
  <c r="Q6667" i="27"/>
  <c r="Q6666" i="27"/>
  <c r="Q6665" i="27"/>
  <c r="Q6664" i="27"/>
  <c r="Q6663" i="27"/>
  <c r="Q6662" i="27"/>
  <c r="Q6661" i="27"/>
  <c r="Q6660" i="27"/>
  <c r="Q6659" i="27"/>
  <c r="Q6658" i="27"/>
  <c r="Q6657" i="27"/>
  <c r="Q6656" i="27"/>
  <c r="Q6655" i="27"/>
  <c r="Q6654" i="27"/>
  <c r="Q6653" i="27"/>
  <c r="Q6652" i="27"/>
  <c r="Q6651" i="27"/>
  <c r="Q6650" i="27"/>
  <c r="Q6649" i="27"/>
  <c r="Q6648" i="27"/>
  <c r="Q6647" i="27"/>
  <c r="Q6646" i="27"/>
  <c r="Q6645" i="27"/>
  <c r="Q6644" i="27"/>
  <c r="Q6643" i="27"/>
  <c r="Q6642" i="27"/>
  <c r="Q6641" i="27"/>
  <c r="Q6640" i="27"/>
  <c r="Q6639" i="27"/>
  <c r="Q6638" i="27"/>
  <c r="Q6637" i="27"/>
  <c r="Q6636" i="27"/>
  <c r="Q6635" i="27"/>
  <c r="Q6634" i="27"/>
  <c r="Q6633" i="27"/>
  <c r="Q6632" i="27"/>
  <c r="Q6631" i="27"/>
  <c r="Q6630" i="27"/>
  <c r="Q6629" i="27"/>
  <c r="Q6628" i="27"/>
  <c r="Q6627" i="27"/>
  <c r="Q6626" i="27"/>
  <c r="Q6625" i="27"/>
  <c r="Q6624" i="27"/>
  <c r="Q6623" i="27"/>
  <c r="Q6622" i="27"/>
  <c r="Q6621" i="27"/>
  <c r="Q6620" i="27"/>
  <c r="Q6619" i="27"/>
  <c r="Q6618" i="27"/>
  <c r="Q6617" i="27"/>
  <c r="Q6616" i="27"/>
  <c r="Q6615" i="27"/>
  <c r="Q6614" i="27"/>
  <c r="Q6613" i="27"/>
  <c r="Q6612" i="27"/>
  <c r="Q6611" i="27"/>
  <c r="Q6610" i="27"/>
  <c r="Q6609" i="27"/>
  <c r="Q6608" i="27"/>
  <c r="Q6607" i="27"/>
  <c r="Q6606" i="27"/>
  <c r="Q6605" i="27"/>
  <c r="Q6604" i="27"/>
  <c r="Q6603" i="27"/>
  <c r="Q6602" i="27"/>
  <c r="Q6601" i="27"/>
  <c r="Q6600" i="27"/>
  <c r="Q6599" i="27"/>
  <c r="Q6598" i="27"/>
  <c r="Q6597" i="27"/>
  <c r="Q6596" i="27"/>
  <c r="Q6595" i="27"/>
  <c r="Q6594" i="27"/>
  <c r="Q6593" i="27"/>
  <c r="Q6592" i="27"/>
  <c r="Q6591" i="27"/>
  <c r="Q6590" i="27"/>
  <c r="Q6589" i="27"/>
  <c r="Q6588" i="27"/>
  <c r="Q6587" i="27"/>
  <c r="Q6586" i="27"/>
  <c r="Q6585" i="27"/>
  <c r="Q6584" i="27"/>
  <c r="Q6583" i="27"/>
  <c r="Q6582" i="27"/>
  <c r="Q6581" i="27"/>
  <c r="Q6580" i="27"/>
  <c r="Q6579" i="27"/>
  <c r="Q6578" i="27"/>
  <c r="Q6577" i="27"/>
  <c r="Q6576" i="27"/>
  <c r="Q6575" i="27"/>
  <c r="Q6574" i="27"/>
  <c r="Q6573" i="27"/>
  <c r="Q6572" i="27"/>
  <c r="Q6571" i="27"/>
  <c r="Q6570" i="27"/>
  <c r="Q6569" i="27"/>
  <c r="Q6568" i="27"/>
  <c r="Q6567" i="27"/>
  <c r="Q6566" i="27"/>
  <c r="Q6565" i="27"/>
  <c r="Q6564" i="27"/>
  <c r="Q6563" i="27"/>
  <c r="Q6562" i="27"/>
  <c r="Q6561" i="27"/>
  <c r="Q6560" i="27"/>
  <c r="Q6559" i="27"/>
  <c r="Q6558" i="27"/>
  <c r="Q6557" i="27"/>
  <c r="Q6556" i="27"/>
  <c r="Q6555" i="27"/>
  <c r="Q6554" i="27"/>
  <c r="Q6553" i="27"/>
  <c r="Q6552" i="27"/>
  <c r="Q6551" i="27"/>
  <c r="Q6550" i="27"/>
  <c r="Q6549" i="27"/>
  <c r="Q6548" i="27"/>
  <c r="Q6547" i="27"/>
  <c r="Q6546" i="27"/>
  <c r="Q6545" i="27"/>
  <c r="Q6544" i="27"/>
  <c r="Q6543" i="27"/>
  <c r="Q6542" i="27"/>
  <c r="Q6541" i="27"/>
  <c r="Q6540" i="27"/>
  <c r="Q6539" i="27"/>
  <c r="Q6538" i="27"/>
  <c r="Q6537" i="27"/>
  <c r="Q6536" i="27"/>
  <c r="Q6535" i="27"/>
  <c r="Q6534" i="27"/>
  <c r="Q6533" i="27"/>
  <c r="Q6532" i="27"/>
  <c r="Q6531" i="27"/>
  <c r="Q6530" i="27"/>
  <c r="Q6529" i="27"/>
  <c r="Q6528" i="27"/>
  <c r="Q6527" i="27"/>
  <c r="Q6526" i="27"/>
  <c r="Q6525" i="27"/>
  <c r="Q6524" i="27"/>
  <c r="Q6523" i="27"/>
  <c r="Q6522" i="27"/>
  <c r="Q6521" i="27"/>
  <c r="Q6520" i="27"/>
  <c r="Q6519" i="27"/>
  <c r="Q6518" i="27"/>
  <c r="Q6517" i="27"/>
  <c r="Q6516" i="27"/>
  <c r="Q6515" i="27"/>
  <c r="Q6514" i="27"/>
  <c r="Q6513" i="27"/>
  <c r="Q6512" i="27"/>
  <c r="Q6511" i="27"/>
  <c r="Q6510" i="27"/>
  <c r="Q6509" i="27"/>
  <c r="Q6508" i="27"/>
  <c r="Q6507" i="27"/>
  <c r="Q6506" i="27"/>
  <c r="Q6505" i="27"/>
  <c r="Q6504" i="27"/>
  <c r="Q6503" i="27"/>
  <c r="Q6502" i="27"/>
  <c r="Q6501" i="27"/>
  <c r="Q6500" i="27"/>
  <c r="Q6499" i="27"/>
  <c r="Q6498" i="27"/>
  <c r="Q6497" i="27"/>
  <c r="Q6496" i="27"/>
  <c r="Q6495" i="27"/>
  <c r="Q6494" i="27"/>
  <c r="Q6493" i="27"/>
  <c r="Q6492" i="27"/>
  <c r="Q6491" i="27"/>
  <c r="Q6490" i="27"/>
  <c r="Q6489" i="27"/>
  <c r="Q6488" i="27"/>
  <c r="Q6487" i="27"/>
  <c r="Q6486" i="27"/>
  <c r="Q6485" i="27"/>
  <c r="Q6484" i="27"/>
  <c r="Q6483" i="27"/>
  <c r="Q6482" i="27"/>
  <c r="Q6481" i="27"/>
  <c r="Q6480" i="27"/>
  <c r="Q6479" i="27"/>
  <c r="Q6478" i="27"/>
  <c r="Q6477" i="27"/>
  <c r="Q6476" i="27"/>
  <c r="Q6475" i="27"/>
  <c r="Q6474" i="27"/>
  <c r="Q6473" i="27"/>
  <c r="Q6472" i="27"/>
  <c r="Q6471" i="27"/>
  <c r="Q6470" i="27"/>
  <c r="Q6469" i="27"/>
  <c r="Q6468" i="27"/>
  <c r="Q6467" i="27"/>
  <c r="Q6466" i="27"/>
  <c r="Q6465" i="27"/>
  <c r="Q6464" i="27"/>
  <c r="Q6463" i="27"/>
  <c r="Q6462" i="27"/>
  <c r="Q6461" i="27"/>
  <c r="Q6460" i="27"/>
  <c r="Q6459" i="27"/>
  <c r="Q6458" i="27"/>
  <c r="Q6457" i="27"/>
  <c r="Q6456" i="27"/>
  <c r="Q6455" i="27"/>
  <c r="Q6454" i="27"/>
  <c r="Q6453" i="27"/>
  <c r="Q6452" i="27"/>
  <c r="Q6451" i="27"/>
  <c r="Q6450" i="27"/>
  <c r="Q6449" i="27"/>
  <c r="Q6448" i="27"/>
  <c r="Q6447" i="27"/>
  <c r="Q6446" i="27"/>
  <c r="Q6445" i="27"/>
  <c r="Q6444" i="27"/>
  <c r="Q6443" i="27"/>
  <c r="Q6442" i="27"/>
  <c r="Q6441" i="27"/>
  <c r="Q6440" i="27"/>
  <c r="Q6439" i="27"/>
  <c r="Q6438" i="27"/>
  <c r="Q6437" i="27"/>
  <c r="Q6436" i="27"/>
  <c r="Q6435" i="27"/>
  <c r="Q6434" i="27"/>
  <c r="Q6433" i="27"/>
  <c r="Q6432" i="27"/>
  <c r="Q6431" i="27"/>
  <c r="Q6430" i="27"/>
  <c r="Q6429" i="27"/>
  <c r="Q6428" i="27"/>
  <c r="Q6427" i="27"/>
  <c r="Q6426" i="27"/>
  <c r="Q6425" i="27"/>
  <c r="Q6424" i="27"/>
  <c r="Q6423" i="27"/>
  <c r="Q6422" i="27"/>
  <c r="Q6421" i="27"/>
  <c r="Q6420" i="27"/>
  <c r="Q6419" i="27"/>
  <c r="Q6418" i="27"/>
  <c r="Q6417" i="27"/>
  <c r="Q6416" i="27"/>
  <c r="Q6415" i="27"/>
  <c r="Q6414" i="27"/>
  <c r="Q6413" i="27"/>
  <c r="Q6412" i="27"/>
  <c r="Q6411" i="27"/>
  <c r="Q6410" i="27"/>
  <c r="Q6409" i="27"/>
  <c r="Q6408" i="27"/>
  <c r="Q6407" i="27"/>
  <c r="Q6406" i="27"/>
  <c r="Q6405" i="27"/>
  <c r="Q6404" i="27"/>
  <c r="Q6403" i="27"/>
  <c r="Q6402" i="27"/>
  <c r="Q6401" i="27"/>
  <c r="Q6400" i="27"/>
  <c r="Q6399" i="27"/>
  <c r="Q6398" i="27"/>
  <c r="Q6397" i="27"/>
  <c r="Q6396" i="27"/>
  <c r="Q6395" i="27"/>
  <c r="Q6394" i="27"/>
  <c r="Q6393" i="27"/>
  <c r="Q6392" i="27"/>
  <c r="Q6391" i="27"/>
  <c r="Q6390" i="27"/>
  <c r="Q6389" i="27"/>
  <c r="Q6388" i="27"/>
  <c r="Q6387" i="27"/>
  <c r="Q6386" i="27"/>
  <c r="Q6385" i="27"/>
  <c r="Q6384" i="27"/>
  <c r="Q6383" i="27"/>
  <c r="Q6382" i="27"/>
  <c r="Q6381" i="27"/>
  <c r="Q6380" i="27"/>
  <c r="Q6379" i="27"/>
  <c r="Q6378" i="27"/>
  <c r="Q6377" i="27"/>
  <c r="Q6376" i="27"/>
  <c r="Q6375" i="27"/>
  <c r="Q6374" i="27"/>
  <c r="Q6373" i="27"/>
  <c r="Q6372" i="27"/>
  <c r="Q6371" i="27"/>
  <c r="Q6370" i="27"/>
  <c r="Q6369" i="27"/>
  <c r="Q6368" i="27"/>
  <c r="Q6367" i="27"/>
  <c r="Q6366" i="27"/>
  <c r="Q6365" i="27"/>
  <c r="Q6364" i="27"/>
  <c r="Q6363" i="27"/>
  <c r="Q6362" i="27"/>
  <c r="Q6361" i="27"/>
  <c r="Q6360" i="27"/>
  <c r="Q6359" i="27"/>
  <c r="Q6358" i="27"/>
  <c r="Q6357" i="27"/>
  <c r="Q6356" i="27"/>
  <c r="Q6355" i="27"/>
  <c r="Q6354" i="27"/>
  <c r="Q6353" i="27"/>
  <c r="Q6352" i="27"/>
  <c r="Q6351" i="27"/>
  <c r="Q6350" i="27"/>
  <c r="Q6349" i="27"/>
  <c r="Q6348" i="27"/>
  <c r="Q6347" i="27"/>
  <c r="Q6346" i="27"/>
  <c r="Q6345" i="27"/>
  <c r="Q6344" i="27"/>
  <c r="Q6343" i="27"/>
  <c r="Q6342" i="27"/>
  <c r="Q6341" i="27"/>
  <c r="Q6340" i="27"/>
  <c r="Q6339" i="27"/>
  <c r="Q6338" i="27"/>
  <c r="Q6337" i="27"/>
  <c r="Q6336" i="27"/>
  <c r="Q6335" i="27"/>
  <c r="Q6334" i="27"/>
  <c r="Q6333" i="27"/>
  <c r="Q6332" i="27"/>
  <c r="Q6331" i="27"/>
  <c r="Q6330" i="27"/>
  <c r="Q6329" i="27"/>
  <c r="Q6328" i="27"/>
  <c r="Q6327" i="27"/>
  <c r="Q6326" i="27"/>
  <c r="Q6325" i="27"/>
  <c r="Q6324" i="27"/>
  <c r="Q6323" i="27"/>
  <c r="Q6322" i="27"/>
  <c r="Q6321" i="27"/>
  <c r="Q6320" i="27"/>
  <c r="Q6319" i="27"/>
  <c r="Q6318" i="27"/>
  <c r="Q6317" i="27"/>
  <c r="Q6316" i="27"/>
  <c r="Q6315" i="27"/>
  <c r="Q6314" i="27"/>
  <c r="Q6313" i="27"/>
  <c r="Q6312" i="27"/>
  <c r="Q6311" i="27"/>
  <c r="Q6310" i="27"/>
  <c r="Q6309" i="27"/>
  <c r="Q6308" i="27"/>
  <c r="Q6307" i="27"/>
  <c r="Q6306" i="27"/>
  <c r="Q6305" i="27"/>
  <c r="Q6304" i="27"/>
  <c r="Q6303" i="27"/>
  <c r="Q6302" i="27"/>
  <c r="Q6301" i="27"/>
  <c r="Q6300" i="27"/>
  <c r="Q6299" i="27"/>
  <c r="Q6298" i="27"/>
  <c r="Q6297" i="27"/>
  <c r="Q6296" i="27"/>
  <c r="Q6295" i="27"/>
  <c r="Q6294" i="27"/>
  <c r="Q6293" i="27"/>
  <c r="Q6292" i="27"/>
  <c r="Q6291" i="27"/>
  <c r="Q6290" i="27"/>
  <c r="Q6289" i="27"/>
  <c r="Q6288" i="27"/>
  <c r="Q6287" i="27"/>
  <c r="Q6286" i="27"/>
  <c r="Q6285" i="27"/>
  <c r="Q6284" i="27"/>
  <c r="Q6283" i="27"/>
  <c r="Q6282" i="27"/>
  <c r="Q6281" i="27"/>
  <c r="Q6280" i="27"/>
  <c r="Q6279" i="27"/>
  <c r="Q6278" i="27"/>
  <c r="Q6277" i="27"/>
  <c r="Q6276" i="27"/>
  <c r="Q6275" i="27"/>
  <c r="Q6274" i="27"/>
  <c r="Q6273" i="27"/>
  <c r="Q6272" i="27"/>
  <c r="Q6271" i="27"/>
  <c r="Q6270" i="27"/>
  <c r="Q6269" i="27"/>
  <c r="Q6268" i="27"/>
  <c r="Q6267" i="27"/>
  <c r="Q6266" i="27"/>
  <c r="Q6265" i="27"/>
  <c r="Q6264" i="27"/>
  <c r="Q6263" i="27"/>
  <c r="Q6262" i="27"/>
  <c r="Q6261" i="27"/>
  <c r="Q6260" i="27"/>
  <c r="Q6259" i="27"/>
  <c r="Q6258" i="27"/>
  <c r="Q6257" i="27"/>
  <c r="Q6256" i="27"/>
  <c r="Q6255" i="27"/>
  <c r="Q6254" i="27"/>
  <c r="Q6253" i="27"/>
  <c r="Q6252" i="27"/>
  <c r="Q6251" i="27"/>
  <c r="Q6250" i="27"/>
  <c r="Q6249" i="27"/>
  <c r="Q6248" i="27"/>
  <c r="Q6247" i="27"/>
  <c r="Q6246" i="27"/>
  <c r="Q6245" i="27"/>
  <c r="Q6244" i="27"/>
  <c r="Q6243" i="27"/>
  <c r="Q6242" i="27"/>
  <c r="Q6241" i="27"/>
  <c r="Q6240" i="27"/>
  <c r="Q6239" i="27"/>
  <c r="Q6238" i="27"/>
  <c r="Q6237" i="27"/>
  <c r="Q6236" i="27"/>
  <c r="Q6235" i="27"/>
  <c r="Q6234" i="27"/>
  <c r="Q6233" i="27"/>
  <c r="Q6232" i="27"/>
  <c r="Q6231" i="27"/>
  <c r="Q6230" i="27"/>
  <c r="Q6229" i="27"/>
  <c r="Q6228" i="27"/>
  <c r="Q6227" i="27"/>
  <c r="Q6226" i="27"/>
  <c r="Q6225" i="27"/>
  <c r="Q6224" i="27"/>
  <c r="Q6223" i="27"/>
  <c r="Q6222" i="27"/>
  <c r="Q6221" i="27"/>
  <c r="Q6220" i="27"/>
  <c r="Q6219" i="27"/>
  <c r="Q6218" i="27"/>
  <c r="Q6217" i="27"/>
  <c r="Q6216" i="27"/>
  <c r="Q6215" i="27"/>
  <c r="Q6214" i="27"/>
  <c r="Q6213" i="27"/>
  <c r="Q6212" i="27"/>
  <c r="Q6211" i="27"/>
  <c r="Q6210" i="27"/>
  <c r="Q6209" i="27"/>
  <c r="Q6208" i="27"/>
  <c r="Q6207" i="27"/>
  <c r="Q6206" i="27"/>
  <c r="Q6205" i="27"/>
  <c r="Q6204" i="27"/>
  <c r="Q6203" i="27"/>
  <c r="Q6202" i="27"/>
  <c r="Q6201" i="27"/>
  <c r="Q6200" i="27"/>
  <c r="Q6199" i="27"/>
  <c r="Q6198" i="27"/>
  <c r="Q6197" i="27"/>
  <c r="Q6196" i="27"/>
  <c r="Q6195" i="27"/>
  <c r="Q6194" i="27"/>
  <c r="Q6193" i="27"/>
  <c r="Q6192" i="27"/>
  <c r="Q6191" i="27"/>
  <c r="Q6190" i="27"/>
  <c r="Q6189" i="27"/>
  <c r="Q6188" i="27"/>
  <c r="Q6187" i="27"/>
  <c r="Q6186" i="27"/>
  <c r="Q6185" i="27"/>
  <c r="Q6184" i="27"/>
  <c r="Q6183" i="27"/>
  <c r="Q6182" i="27"/>
  <c r="Q6181" i="27"/>
  <c r="Q6180" i="27"/>
  <c r="Q6179" i="27"/>
  <c r="Q6178" i="27"/>
  <c r="Q6177" i="27"/>
  <c r="Q6176" i="27"/>
  <c r="Q6175" i="27"/>
  <c r="Q6174" i="27"/>
  <c r="Q6173" i="27"/>
  <c r="Q6172" i="27"/>
  <c r="Q6171" i="27"/>
  <c r="Q6170" i="27"/>
  <c r="Q6169" i="27"/>
  <c r="Q6168" i="27"/>
  <c r="Q6167" i="27"/>
  <c r="Q6166" i="27"/>
  <c r="Q6165" i="27"/>
  <c r="Q6164" i="27"/>
  <c r="Q6163" i="27"/>
  <c r="Q6162" i="27"/>
  <c r="Q6161" i="27"/>
  <c r="Q6160" i="27"/>
  <c r="Q6159" i="27"/>
  <c r="Q6158" i="27"/>
  <c r="Q6157" i="27"/>
  <c r="Q6156" i="27"/>
  <c r="Q6155" i="27"/>
  <c r="Q6154" i="27"/>
  <c r="Q6153" i="27"/>
  <c r="Q6152" i="27"/>
  <c r="Q6151" i="27"/>
  <c r="Q6150" i="27"/>
  <c r="Q6149" i="27"/>
  <c r="Q6148" i="27"/>
  <c r="Q6147" i="27"/>
  <c r="Q6146" i="27"/>
  <c r="Q6145" i="27"/>
  <c r="Q6144" i="27"/>
  <c r="Q6143" i="27"/>
  <c r="Q6142" i="27"/>
  <c r="Q6141" i="27"/>
  <c r="Q6140" i="27"/>
  <c r="Q6139" i="27"/>
  <c r="Q6138" i="27"/>
  <c r="Q6137" i="27"/>
  <c r="Q6136" i="27"/>
  <c r="Q6135" i="27"/>
  <c r="Q6134" i="27"/>
  <c r="Q6133" i="27"/>
  <c r="Q6132" i="27"/>
  <c r="Q6131" i="27"/>
  <c r="Q6130" i="27"/>
  <c r="Q6129" i="27"/>
  <c r="Q6128" i="27"/>
  <c r="Q6127" i="27"/>
  <c r="Q6126" i="27"/>
  <c r="Q6125" i="27"/>
  <c r="Q6124" i="27"/>
  <c r="Q6123" i="27"/>
  <c r="Q6122" i="27"/>
  <c r="Q6121" i="27"/>
  <c r="Q6120" i="27"/>
  <c r="Q6119" i="27"/>
  <c r="Q6118" i="27"/>
  <c r="Q6117" i="27"/>
  <c r="Q6116" i="27"/>
  <c r="Q6115" i="27"/>
  <c r="Q6114" i="27"/>
  <c r="Q6113" i="27"/>
  <c r="Q6112" i="27"/>
  <c r="Q6111" i="27"/>
  <c r="Q6110" i="27"/>
  <c r="Q6109" i="27"/>
  <c r="Q6108" i="27"/>
  <c r="Q6107" i="27"/>
  <c r="Q6106" i="27"/>
  <c r="Q6105" i="27"/>
  <c r="Q6104" i="27"/>
  <c r="Q6103" i="27"/>
  <c r="Q6102" i="27"/>
  <c r="Q6101" i="27"/>
  <c r="Q6100" i="27"/>
  <c r="Q6099" i="27"/>
  <c r="Q6098" i="27"/>
  <c r="Q6097" i="27"/>
  <c r="Q6096" i="27"/>
  <c r="Q6095" i="27"/>
  <c r="Q6094" i="27"/>
  <c r="Q6093" i="27"/>
  <c r="Q6092" i="27"/>
  <c r="Q6091" i="27"/>
  <c r="Q6090" i="27"/>
  <c r="Q6089" i="27"/>
  <c r="Q6088" i="27"/>
  <c r="Q6087" i="27"/>
  <c r="Q6086" i="27"/>
  <c r="Q6085" i="27"/>
  <c r="Q6084" i="27"/>
  <c r="Q6083" i="27"/>
  <c r="Q6082" i="27"/>
  <c r="Q6081" i="27"/>
  <c r="Q6080" i="27"/>
  <c r="Q6079" i="27"/>
  <c r="Q6078" i="27"/>
  <c r="Q6077" i="27"/>
  <c r="Q6076" i="27"/>
  <c r="Q6075" i="27"/>
  <c r="Q6074" i="27"/>
  <c r="Q6073" i="27"/>
  <c r="Q6072" i="27"/>
  <c r="Q6071" i="27"/>
  <c r="Q6070" i="27"/>
  <c r="Q6069" i="27"/>
  <c r="Q6068" i="27"/>
  <c r="Q6067" i="27"/>
  <c r="Q6066" i="27"/>
  <c r="Q6065" i="27"/>
  <c r="Q6064" i="27"/>
  <c r="Q6063" i="27"/>
  <c r="Q6062" i="27"/>
  <c r="Q6061" i="27"/>
  <c r="Q6060" i="27"/>
  <c r="Q6059" i="27"/>
  <c r="Q6058" i="27"/>
  <c r="Q6057" i="27"/>
  <c r="Q6056" i="27"/>
  <c r="Q6055" i="27"/>
  <c r="Q6054" i="27"/>
  <c r="Q6053" i="27"/>
  <c r="Q6052" i="27"/>
  <c r="Q6051" i="27"/>
  <c r="Q6050" i="27"/>
  <c r="Q6049" i="27"/>
  <c r="Q6048" i="27"/>
  <c r="Q6047" i="27"/>
  <c r="Q6046" i="27"/>
  <c r="Q6045" i="27"/>
  <c r="Q6044" i="27"/>
  <c r="Q6043" i="27"/>
  <c r="Q6042" i="27"/>
  <c r="Q6041" i="27"/>
  <c r="Q6040" i="27"/>
  <c r="Q6039" i="27"/>
  <c r="Q6038" i="27"/>
  <c r="Q6037" i="27"/>
  <c r="Q6036" i="27"/>
  <c r="Q6035" i="27"/>
  <c r="Q6034" i="27"/>
  <c r="Q6033" i="27"/>
  <c r="Q6032" i="27"/>
  <c r="Q6031" i="27"/>
  <c r="Q6030" i="27"/>
  <c r="Q6029" i="27"/>
  <c r="Q6028" i="27"/>
  <c r="Q6027" i="27"/>
  <c r="Q6026" i="27"/>
  <c r="Q6025" i="27"/>
  <c r="Q6024" i="27"/>
  <c r="Q6023" i="27"/>
  <c r="Q6022" i="27"/>
  <c r="Q6021" i="27"/>
  <c r="Q6020" i="27"/>
  <c r="Q6019" i="27"/>
  <c r="Q6018" i="27"/>
  <c r="Q6017" i="27"/>
  <c r="Q6016" i="27"/>
  <c r="Q6015" i="27"/>
  <c r="Q6014" i="27"/>
  <c r="Q6013" i="27"/>
  <c r="Q6012" i="27"/>
  <c r="Q6011" i="27"/>
  <c r="Q6010" i="27"/>
  <c r="Q6009" i="27"/>
  <c r="Q6008" i="27"/>
  <c r="Q6007" i="27"/>
  <c r="Q6006" i="27"/>
  <c r="Q6005" i="27"/>
  <c r="Q6004" i="27"/>
  <c r="Q6003" i="27"/>
  <c r="Q6002" i="27"/>
  <c r="Q6001" i="27"/>
  <c r="Q6000" i="27"/>
  <c r="Q5999" i="27"/>
  <c r="Q5998" i="27"/>
  <c r="Q5997" i="27"/>
  <c r="Q5996" i="27"/>
  <c r="Q5995" i="27"/>
  <c r="Q5994" i="27"/>
  <c r="Q5993" i="27"/>
  <c r="Q5992" i="27"/>
  <c r="Q5991" i="27"/>
  <c r="Q5990" i="27"/>
  <c r="Q5989" i="27"/>
  <c r="Q5988" i="27"/>
  <c r="Q5987" i="27"/>
  <c r="Q5986" i="27"/>
  <c r="Q5985" i="27"/>
  <c r="Q5984" i="27"/>
  <c r="Q5983" i="27"/>
  <c r="Q5982" i="27"/>
  <c r="Q5981" i="27"/>
  <c r="Q5980" i="27"/>
  <c r="Q5979" i="27"/>
  <c r="Q5978" i="27"/>
  <c r="Q5977" i="27"/>
  <c r="Q5976" i="27"/>
  <c r="Q5975" i="27"/>
  <c r="Q5974" i="27"/>
  <c r="Q5973" i="27"/>
  <c r="Q5972" i="27"/>
  <c r="Q5971" i="27"/>
  <c r="Q5970" i="27"/>
  <c r="Q5969" i="27"/>
  <c r="Q5968" i="27"/>
  <c r="Q5967" i="27"/>
  <c r="Q5966" i="27"/>
  <c r="Q5965" i="27"/>
  <c r="Q5964" i="27"/>
  <c r="Q5963" i="27"/>
  <c r="Q5962" i="27"/>
  <c r="Q5961" i="27"/>
  <c r="Q5960" i="27"/>
  <c r="Q5959" i="27"/>
  <c r="Q5958" i="27"/>
  <c r="Q5957" i="27"/>
  <c r="Q5956" i="27"/>
  <c r="Q5955" i="27"/>
  <c r="Q5954" i="27"/>
  <c r="Q5953" i="27"/>
  <c r="Q5952" i="27"/>
  <c r="Q5951" i="27"/>
  <c r="Q5950" i="27"/>
  <c r="Q5949" i="27"/>
  <c r="Q5948" i="27"/>
  <c r="Q5947" i="27"/>
  <c r="Q5946" i="27"/>
  <c r="Q5945" i="27"/>
  <c r="Q5944" i="27"/>
  <c r="Q5943" i="27"/>
  <c r="Q5942" i="27"/>
  <c r="Q5941" i="27"/>
  <c r="Q5940" i="27"/>
  <c r="Q5939" i="27"/>
  <c r="Q5938" i="27"/>
  <c r="Q5937" i="27"/>
  <c r="Q5936" i="27"/>
  <c r="Q5935" i="27"/>
  <c r="Q5934" i="27"/>
  <c r="Q5933" i="27"/>
  <c r="Q5932" i="27"/>
  <c r="Q5931" i="27"/>
  <c r="Q5930" i="27"/>
  <c r="Q5929" i="27"/>
  <c r="Q5928" i="27"/>
  <c r="Q5927" i="27"/>
  <c r="Q5926" i="27"/>
  <c r="Q5925" i="27"/>
  <c r="Q5924" i="27"/>
  <c r="Q5923" i="27"/>
  <c r="Q5922" i="27"/>
  <c r="Q5921" i="27"/>
  <c r="Q5920" i="27"/>
  <c r="Q5919" i="27"/>
  <c r="Q5918" i="27"/>
  <c r="Q5917" i="27"/>
  <c r="Q5916" i="27"/>
  <c r="Q5915" i="27"/>
  <c r="Q5914" i="27"/>
  <c r="Q5913" i="27"/>
  <c r="Q5912" i="27"/>
  <c r="Q5911" i="27"/>
  <c r="Q5910" i="27"/>
  <c r="Q5909" i="27"/>
  <c r="Q5908" i="27"/>
  <c r="Q5907" i="27"/>
  <c r="Q5906" i="27"/>
  <c r="Q5905" i="27"/>
  <c r="Q5904" i="27"/>
  <c r="Q5903" i="27"/>
  <c r="Q5902" i="27"/>
  <c r="Q5901" i="27"/>
  <c r="Q5900" i="27"/>
  <c r="Q5899" i="27"/>
  <c r="Q5898" i="27"/>
  <c r="Q5897" i="27"/>
  <c r="Q5896" i="27"/>
  <c r="Q5895" i="27"/>
  <c r="Q5894" i="27"/>
  <c r="Q5893" i="27"/>
  <c r="Q5892" i="27"/>
  <c r="Q5891" i="27"/>
  <c r="Q5890" i="27"/>
  <c r="Q5889" i="27"/>
  <c r="Q5888" i="27"/>
  <c r="Q5887" i="27"/>
  <c r="Q5886" i="27"/>
  <c r="Q5885" i="27"/>
  <c r="Q5884" i="27"/>
  <c r="Q5883" i="27"/>
  <c r="Q5882" i="27"/>
  <c r="Q5881" i="27"/>
  <c r="Q5880" i="27"/>
  <c r="Q5879" i="27"/>
  <c r="Q5878" i="27"/>
  <c r="Q5877" i="27"/>
  <c r="Q5876" i="27"/>
  <c r="Q5875" i="27"/>
  <c r="Q5874" i="27"/>
  <c r="Q5873" i="27"/>
  <c r="Q5872" i="27"/>
  <c r="Q5871" i="27"/>
  <c r="Q5870" i="27"/>
  <c r="Q5869" i="27"/>
  <c r="Q5868" i="27"/>
  <c r="Q5867" i="27"/>
  <c r="Q5866" i="27"/>
  <c r="Q5865" i="27"/>
  <c r="Q5864" i="27"/>
  <c r="Q5863" i="27"/>
  <c r="Q5862" i="27"/>
  <c r="Q5861" i="27"/>
  <c r="Q5860" i="27"/>
  <c r="Q5859" i="27"/>
  <c r="Q5858" i="27"/>
  <c r="Q5857" i="27"/>
  <c r="Q5856" i="27"/>
  <c r="Q5855" i="27"/>
  <c r="Q5854" i="27"/>
  <c r="Q5853" i="27"/>
  <c r="Q5852" i="27"/>
  <c r="Q5851" i="27"/>
  <c r="Q5850" i="27"/>
  <c r="Q5849" i="27"/>
  <c r="Q5848" i="27"/>
  <c r="Q5847" i="27"/>
  <c r="Q5846" i="27"/>
  <c r="Q5845" i="27"/>
  <c r="Q5844" i="27"/>
  <c r="Q5843" i="27"/>
  <c r="Q5842" i="27"/>
  <c r="Q5841" i="27"/>
  <c r="Q5840" i="27"/>
  <c r="Q5839" i="27"/>
  <c r="Q5838" i="27"/>
  <c r="Q5837" i="27"/>
  <c r="Q5836" i="27"/>
  <c r="Q5835" i="27"/>
  <c r="Q5834" i="27"/>
  <c r="Q5833" i="27"/>
  <c r="Q5832" i="27"/>
  <c r="Q5831" i="27"/>
  <c r="Q5830" i="27"/>
  <c r="Q5829" i="27"/>
  <c r="Q5828" i="27"/>
  <c r="Q5827" i="27"/>
  <c r="Q5826" i="27"/>
  <c r="Q5825" i="27"/>
  <c r="Q5824" i="27"/>
  <c r="Q5823" i="27"/>
  <c r="Q5822" i="27"/>
  <c r="Q5821" i="27"/>
  <c r="Q5820" i="27"/>
  <c r="Q5819" i="27"/>
  <c r="Q5818" i="27"/>
  <c r="Q5817" i="27"/>
  <c r="Q5816" i="27"/>
  <c r="Q5815" i="27"/>
  <c r="Q5814" i="27"/>
  <c r="Q5813" i="27"/>
  <c r="Q5812" i="27"/>
  <c r="Q5811" i="27"/>
  <c r="Q5810" i="27"/>
  <c r="Q5809" i="27"/>
  <c r="Q5808" i="27"/>
  <c r="Q5807" i="27"/>
  <c r="Q5806" i="27"/>
  <c r="Q5805" i="27"/>
  <c r="Q5804" i="27"/>
  <c r="Q5803" i="27"/>
  <c r="Q5802" i="27"/>
  <c r="Q5801" i="27"/>
  <c r="Q5800" i="27"/>
  <c r="Q5799" i="27"/>
  <c r="Q5798" i="27"/>
  <c r="Q5797" i="27"/>
  <c r="Q5796" i="27"/>
  <c r="Q5795" i="27"/>
  <c r="Q5794" i="27"/>
  <c r="Q5793" i="27"/>
  <c r="Q5792" i="27"/>
  <c r="Q5791" i="27"/>
  <c r="Q5790" i="27"/>
  <c r="Q5789" i="27"/>
  <c r="Q5788" i="27"/>
  <c r="Q5787" i="27"/>
  <c r="Q5786" i="27"/>
  <c r="Q5785" i="27"/>
  <c r="Q5784" i="27"/>
  <c r="Q5783" i="27"/>
  <c r="Q5782" i="27"/>
  <c r="Q5781" i="27"/>
  <c r="Q5780" i="27"/>
  <c r="Q5779" i="27"/>
  <c r="Q5778" i="27"/>
  <c r="Q5777" i="27"/>
  <c r="Q5776" i="27"/>
  <c r="Q5775" i="27"/>
  <c r="Q5774" i="27"/>
  <c r="Q5773" i="27"/>
  <c r="Q5772" i="27"/>
  <c r="Q5771" i="27"/>
  <c r="Q5770" i="27"/>
  <c r="Q5769" i="27"/>
  <c r="Q5768" i="27"/>
  <c r="Q5767" i="27"/>
  <c r="Q5766" i="27"/>
  <c r="Q5765" i="27"/>
  <c r="Q5764" i="27"/>
  <c r="Q5763" i="27"/>
  <c r="Q5762" i="27"/>
  <c r="Q5761" i="27"/>
  <c r="Q5760" i="27"/>
  <c r="Q5759" i="27"/>
  <c r="Q5758" i="27"/>
  <c r="Q5757" i="27"/>
  <c r="Q5756" i="27"/>
  <c r="Q5755" i="27"/>
  <c r="Q5754" i="27"/>
  <c r="Q5753" i="27"/>
  <c r="Q5752" i="27"/>
  <c r="Q5751" i="27"/>
  <c r="Q5750" i="27"/>
  <c r="Q5749" i="27"/>
  <c r="Q5748" i="27"/>
  <c r="Q5747" i="27"/>
  <c r="Q5746" i="27"/>
  <c r="Q5745" i="27"/>
  <c r="Q5744" i="27"/>
  <c r="Q5743" i="27"/>
  <c r="Q5742" i="27"/>
  <c r="Q5741" i="27"/>
  <c r="Q5740" i="27"/>
  <c r="Q5739" i="27"/>
  <c r="Q5738" i="27"/>
  <c r="Q5737" i="27"/>
  <c r="Q5736" i="27"/>
  <c r="Q5735" i="27"/>
  <c r="Q5734" i="27"/>
  <c r="Q5733" i="27"/>
  <c r="Q5732" i="27"/>
  <c r="Q5731" i="27"/>
  <c r="Q5730" i="27"/>
  <c r="Q5729" i="27"/>
  <c r="Q5728" i="27"/>
  <c r="Q5727" i="27"/>
  <c r="Q5726" i="27"/>
  <c r="Q5725" i="27"/>
  <c r="Q5724" i="27"/>
  <c r="Q5723" i="27"/>
  <c r="Q5722" i="27"/>
  <c r="Q5721" i="27"/>
  <c r="Q5720" i="27"/>
  <c r="Q5719" i="27"/>
  <c r="Q5718" i="27"/>
  <c r="Q5717" i="27"/>
  <c r="Q5716" i="27"/>
  <c r="Q5715" i="27"/>
  <c r="Q5714" i="27"/>
  <c r="Q5713" i="27"/>
  <c r="Q5712" i="27"/>
  <c r="Q5711" i="27"/>
  <c r="Q5710" i="27"/>
  <c r="Q5709" i="27"/>
  <c r="Q5708" i="27"/>
  <c r="Q5707" i="27"/>
  <c r="Q5706" i="27"/>
  <c r="Q5705" i="27"/>
  <c r="Q5704" i="27"/>
  <c r="Q5703" i="27"/>
  <c r="Q5702" i="27"/>
  <c r="Q5701" i="27"/>
  <c r="Q5700" i="27"/>
  <c r="Q5699" i="27"/>
  <c r="Q5698" i="27"/>
  <c r="Q5697" i="27"/>
  <c r="Q5696" i="27"/>
  <c r="Q5695" i="27"/>
  <c r="Q5694" i="27"/>
  <c r="Q5693" i="27"/>
  <c r="Q5692" i="27"/>
  <c r="Q5691" i="27"/>
  <c r="Q5690" i="27"/>
  <c r="Q5689" i="27"/>
  <c r="Q5688" i="27"/>
  <c r="Q5687" i="27"/>
  <c r="Q5686" i="27"/>
  <c r="Q5685" i="27"/>
  <c r="Q5684" i="27"/>
  <c r="Q5683" i="27"/>
  <c r="Q5682" i="27"/>
  <c r="Q5681" i="27"/>
  <c r="Q5680" i="27"/>
  <c r="Q5679" i="27"/>
  <c r="Q5678" i="27"/>
  <c r="Q5677" i="27"/>
  <c r="Q5676" i="27"/>
  <c r="Q5675" i="27"/>
  <c r="Q5674" i="27"/>
  <c r="Q5673" i="27"/>
  <c r="Q5672" i="27"/>
  <c r="Q5671" i="27"/>
  <c r="Q5670" i="27"/>
  <c r="Q5669" i="27"/>
  <c r="Q5668" i="27"/>
  <c r="Q5667" i="27"/>
  <c r="Q5666" i="27"/>
  <c r="Q5665" i="27"/>
  <c r="Q5664" i="27"/>
  <c r="Q5663" i="27"/>
  <c r="Q5662" i="27"/>
  <c r="Q5661" i="27"/>
  <c r="Q5660" i="27"/>
  <c r="Q5659" i="27"/>
  <c r="Q5658" i="27"/>
  <c r="Q5657" i="27"/>
  <c r="Q5656" i="27"/>
  <c r="Q5655" i="27"/>
  <c r="Q5654" i="27"/>
  <c r="Q5653" i="27"/>
  <c r="Q5652" i="27"/>
  <c r="Q5651" i="27"/>
  <c r="Q5650" i="27"/>
  <c r="Q5649" i="27"/>
  <c r="Q5648" i="27"/>
  <c r="Q5647" i="27"/>
  <c r="Q5646" i="27"/>
  <c r="Q5645" i="27"/>
  <c r="Q5644" i="27"/>
  <c r="Q5643" i="27"/>
  <c r="Q5642" i="27"/>
  <c r="Q5641" i="27"/>
  <c r="Q5640" i="27"/>
  <c r="Q5639" i="27"/>
  <c r="Q5638" i="27"/>
  <c r="Q5637" i="27"/>
  <c r="Q5636" i="27"/>
  <c r="Q5635" i="27"/>
  <c r="Q5634" i="27"/>
  <c r="Q5633" i="27"/>
  <c r="Q5632" i="27"/>
  <c r="Q5631" i="27"/>
  <c r="Q5630" i="27"/>
  <c r="Q5629" i="27"/>
  <c r="Q5628" i="27"/>
  <c r="Q5627" i="27"/>
  <c r="Q5626" i="27"/>
  <c r="Q5625" i="27"/>
  <c r="Q5624" i="27"/>
  <c r="Q5623" i="27"/>
  <c r="Q5622" i="27"/>
  <c r="Q5621" i="27"/>
  <c r="Q5620" i="27"/>
  <c r="Q5619" i="27"/>
  <c r="Q5618" i="27"/>
  <c r="Q5617" i="27"/>
  <c r="Q5616" i="27"/>
  <c r="Q5615" i="27"/>
  <c r="Q5614" i="27"/>
  <c r="Q5613" i="27"/>
  <c r="Q5612" i="27"/>
  <c r="Q5611" i="27"/>
  <c r="Q5610" i="27"/>
  <c r="Q5609" i="27"/>
  <c r="Q5608" i="27"/>
  <c r="Q5607" i="27"/>
  <c r="Q5606" i="27"/>
  <c r="Q5605" i="27"/>
  <c r="Q5604" i="27"/>
  <c r="Q5603" i="27"/>
  <c r="Q5602" i="27"/>
  <c r="Q5601" i="27"/>
  <c r="Q5600" i="27"/>
  <c r="Q5599" i="27"/>
  <c r="Q5598" i="27"/>
  <c r="Q5597" i="27"/>
  <c r="Q5596" i="27"/>
  <c r="Q5595" i="27"/>
  <c r="Q5594" i="27"/>
  <c r="Q5593" i="27"/>
  <c r="Q5592" i="27"/>
  <c r="Q5591" i="27"/>
  <c r="Q5590" i="27"/>
  <c r="Q5589" i="27"/>
  <c r="Q5588" i="27"/>
  <c r="Q5587" i="27"/>
  <c r="Q5586" i="27"/>
  <c r="Q5585" i="27"/>
  <c r="Q5584" i="27"/>
  <c r="Q5583" i="27"/>
  <c r="Q5582" i="27"/>
  <c r="Q5581" i="27"/>
  <c r="Q5580" i="27"/>
  <c r="Q5579" i="27"/>
  <c r="Q5578" i="27"/>
  <c r="Q5577" i="27"/>
  <c r="Q5576" i="27"/>
  <c r="Q5575" i="27"/>
  <c r="Q5574" i="27"/>
  <c r="Q5573" i="27"/>
  <c r="Q5572" i="27"/>
  <c r="Q5571" i="27"/>
  <c r="Q5570" i="27"/>
  <c r="Q5569" i="27"/>
  <c r="Q5568" i="27"/>
  <c r="Q5567" i="27"/>
  <c r="Q5566" i="27"/>
  <c r="Q5565" i="27"/>
  <c r="Q5564" i="27"/>
  <c r="Q5563" i="27"/>
  <c r="Q5562" i="27"/>
  <c r="Q5561" i="27"/>
  <c r="Q5560" i="27"/>
  <c r="Q5559" i="27"/>
  <c r="Q5558" i="27"/>
  <c r="Q5557" i="27"/>
  <c r="Q5556" i="27"/>
  <c r="Q5555" i="27"/>
  <c r="Q5554" i="27"/>
  <c r="Q5553" i="27"/>
  <c r="Q5552" i="27"/>
  <c r="Q5551" i="27"/>
  <c r="Q5550" i="27"/>
  <c r="Q5549" i="27"/>
  <c r="Q5548" i="27"/>
  <c r="Q5547" i="27"/>
  <c r="Q5546" i="27"/>
  <c r="Q5545" i="27"/>
  <c r="Q5544" i="27"/>
  <c r="Q5543" i="27"/>
  <c r="Q5542" i="27"/>
  <c r="Q5541" i="27"/>
  <c r="Q5540" i="27"/>
  <c r="Q5539" i="27"/>
  <c r="Q5538" i="27"/>
  <c r="Q5537" i="27"/>
  <c r="Q5536" i="27"/>
  <c r="Q5535" i="27"/>
  <c r="Q5534" i="27"/>
  <c r="Q5533" i="27"/>
  <c r="Q5532" i="27"/>
  <c r="Q5531" i="27"/>
  <c r="Q5530" i="27"/>
  <c r="Q5529" i="27"/>
  <c r="Q5528" i="27"/>
  <c r="Q5527" i="27"/>
  <c r="Q5526" i="27"/>
  <c r="Q5525" i="27"/>
  <c r="Q5524" i="27"/>
  <c r="Q5523" i="27"/>
  <c r="Q5522" i="27"/>
  <c r="Q5521" i="27"/>
  <c r="Q5520" i="27"/>
  <c r="Q5519" i="27"/>
  <c r="Q5518" i="27"/>
  <c r="Q5517" i="27"/>
  <c r="Q5516" i="27"/>
  <c r="Q5515" i="27"/>
  <c r="Q5514" i="27"/>
  <c r="Q5513" i="27"/>
  <c r="Q5512" i="27"/>
  <c r="Q5511" i="27"/>
  <c r="Q5510" i="27"/>
  <c r="Q5509" i="27"/>
  <c r="Q5508" i="27"/>
  <c r="Q5507" i="27"/>
  <c r="Q5506" i="27"/>
  <c r="Q5505" i="27"/>
  <c r="Q5504" i="27"/>
  <c r="Q5503" i="27"/>
  <c r="Q5502" i="27"/>
  <c r="Q5501" i="27"/>
  <c r="Q5500" i="27"/>
  <c r="Q5499" i="27"/>
  <c r="Q5498" i="27"/>
  <c r="Q5497" i="27"/>
  <c r="Q5496" i="27"/>
  <c r="Q5495" i="27"/>
  <c r="Q5494" i="27"/>
  <c r="Q5493" i="27"/>
  <c r="Q5492" i="27"/>
  <c r="Q5491" i="27"/>
  <c r="Q5490" i="27"/>
  <c r="Q5489" i="27"/>
  <c r="Q5488" i="27"/>
  <c r="Q5487" i="27"/>
  <c r="Q5486" i="27"/>
  <c r="Q5485" i="27"/>
  <c r="Q5484" i="27"/>
  <c r="Q5483" i="27"/>
  <c r="Q5482" i="27"/>
  <c r="Q5481" i="27"/>
  <c r="Q5480" i="27"/>
  <c r="Q5479" i="27"/>
  <c r="Q5478" i="27"/>
  <c r="Q5477" i="27"/>
  <c r="Q5476" i="27"/>
  <c r="Q5475" i="27"/>
  <c r="Q5474" i="27"/>
  <c r="Q5473" i="27"/>
  <c r="Q5472" i="27"/>
  <c r="Q5471" i="27"/>
  <c r="Q5470" i="27"/>
  <c r="Q5469" i="27"/>
  <c r="Q5468" i="27"/>
  <c r="Q5467" i="27"/>
  <c r="Q5466" i="27"/>
  <c r="Q5465" i="27"/>
  <c r="Q5464" i="27"/>
  <c r="Q5463" i="27"/>
  <c r="Q5462" i="27"/>
  <c r="Q5461" i="27"/>
  <c r="Q5460" i="27"/>
  <c r="Q5459" i="27"/>
  <c r="Q5458" i="27"/>
  <c r="Q5457" i="27"/>
  <c r="Q5456" i="27"/>
  <c r="Q5455" i="27"/>
  <c r="Q5454" i="27"/>
  <c r="Q5453" i="27"/>
  <c r="Q5452" i="27"/>
  <c r="Q5451" i="27"/>
  <c r="Q5450" i="27"/>
  <c r="Q5449" i="27"/>
  <c r="Q5448" i="27"/>
  <c r="Q5447" i="27"/>
  <c r="Q5446" i="27"/>
  <c r="Q5445" i="27"/>
  <c r="Q5444" i="27"/>
  <c r="Q5443" i="27"/>
  <c r="Q5442" i="27"/>
  <c r="Q5441" i="27"/>
  <c r="Q5440" i="27"/>
  <c r="Q5439" i="27"/>
  <c r="Q5438" i="27"/>
  <c r="Q5437" i="27"/>
  <c r="Q5436" i="27"/>
  <c r="Q5435" i="27"/>
  <c r="Q5434" i="27"/>
  <c r="Q5433" i="27"/>
  <c r="Q5432" i="27"/>
  <c r="Q5431" i="27"/>
  <c r="Q5430" i="27"/>
  <c r="Q5429" i="27"/>
  <c r="Q5428" i="27"/>
  <c r="Q5427" i="27"/>
  <c r="Q5426" i="27"/>
  <c r="Q5425" i="27"/>
  <c r="Q5424" i="27"/>
  <c r="Q5423" i="27"/>
  <c r="Q5422" i="27"/>
  <c r="Q5421" i="27"/>
  <c r="Q5420" i="27"/>
  <c r="Q5419" i="27"/>
  <c r="Q5418" i="27"/>
  <c r="Q5417" i="27"/>
  <c r="Q5416" i="27"/>
  <c r="Q5415" i="27"/>
  <c r="Q5414" i="27"/>
  <c r="Q5413" i="27"/>
  <c r="Q5412" i="27"/>
  <c r="Q5411" i="27"/>
  <c r="Q5410" i="27"/>
  <c r="Q5409" i="27"/>
  <c r="Q5408" i="27"/>
  <c r="Q5407" i="27"/>
  <c r="Q5406" i="27"/>
  <c r="Q5405" i="27"/>
  <c r="Q5404" i="27"/>
  <c r="Q5403" i="27"/>
  <c r="Q5402" i="27"/>
  <c r="Q5401" i="27"/>
  <c r="Q5400" i="27"/>
  <c r="Q5399" i="27"/>
  <c r="Q5398" i="27"/>
  <c r="Q5397" i="27"/>
  <c r="Q5396" i="27"/>
  <c r="Q5395" i="27"/>
  <c r="Q5394" i="27"/>
  <c r="Q5393" i="27"/>
  <c r="Q5392" i="27"/>
  <c r="Q5391" i="27"/>
  <c r="Q5390" i="27"/>
  <c r="Q5389" i="27"/>
  <c r="Q5388" i="27"/>
  <c r="Q5387" i="27"/>
  <c r="Q5386" i="27"/>
  <c r="Q5385" i="27"/>
  <c r="Q5384" i="27"/>
  <c r="Q5383" i="27"/>
  <c r="Q5382" i="27"/>
  <c r="Q5381" i="27"/>
  <c r="Q5380" i="27"/>
  <c r="Q5379" i="27"/>
  <c r="Q5378" i="27"/>
  <c r="Q5377" i="27"/>
  <c r="Q5376" i="27"/>
  <c r="Q5375" i="27"/>
  <c r="Q5374" i="27"/>
  <c r="Q5373" i="27"/>
  <c r="Q5372" i="27"/>
  <c r="Q5371" i="27"/>
  <c r="Q5370" i="27"/>
  <c r="Q5369" i="27"/>
  <c r="Q5368" i="27"/>
  <c r="Q5367" i="27"/>
  <c r="Q5366" i="27"/>
  <c r="Q5365" i="27"/>
  <c r="Q5364" i="27"/>
  <c r="Q5363" i="27"/>
  <c r="Q5362" i="27"/>
  <c r="Q5361" i="27"/>
  <c r="Q5360" i="27"/>
  <c r="Q5359" i="27"/>
  <c r="Q5358" i="27"/>
  <c r="Q5357" i="27"/>
  <c r="Q5356" i="27"/>
  <c r="Q5355" i="27"/>
  <c r="Q5354" i="27"/>
  <c r="Q5353" i="27"/>
  <c r="Q5352" i="27"/>
  <c r="Q5351" i="27"/>
  <c r="Q5350" i="27"/>
  <c r="Q5349" i="27"/>
  <c r="Q5348" i="27"/>
  <c r="Q5347" i="27"/>
  <c r="Q5346" i="27"/>
  <c r="Q5345" i="27"/>
  <c r="Q5344" i="27"/>
  <c r="Q5343" i="27"/>
  <c r="Q5342" i="27"/>
  <c r="Q5341" i="27"/>
  <c r="Q5340" i="27"/>
  <c r="Q5339" i="27"/>
  <c r="Q5338" i="27"/>
  <c r="Q5337" i="27"/>
  <c r="Q5336" i="27"/>
  <c r="Q5335" i="27"/>
  <c r="Q5334" i="27"/>
  <c r="Q5333" i="27"/>
  <c r="Q5332" i="27"/>
  <c r="Q5331" i="27"/>
  <c r="Q5330" i="27"/>
  <c r="Q5329" i="27"/>
  <c r="Q5328" i="27"/>
  <c r="Q5327" i="27"/>
  <c r="Q5326" i="27"/>
  <c r="Q5325" i="27"/>
  <c r="Q5324" i="27"/>
  <c r="Q5323" i="27"/>
  <c r="Q5322" i="27"/>
  <c r="Q5321" i="27"/>
  <c r="Q5320" i="27"/>
  <c r="Q5319" i="27"/>
  <c r="Q5318" i="27"/>
  <c r="Q5317" i="27"/>
  <c r="Q5316" i="27"/>
  <c r="Q5315" i="27"/>
  <c r="Q5314" i="27"/>
  <c r="Q5313" i="27"/>
  <c r="Q5312" i="27"/>
  <c r="Q5311" i="27"/>
  <c r="Q5310" i="27"/>
  <c r="Q5309" i="27"/>
  <c r="Q5308" i="27"/>
  <c r="Q5307" i="27"/>
  <c r="Q5306" i="27"/>
  <c r="Q5305" i="27"/>
  <c r="Q5304" i="27"/>
  <c r="Q5303" i="27"/>
  <c r="Q5302" i="27"/>
  <c r="Q5301" i="27"/>
  <c r="Q5300" i="27"/>
  <c r="Q5299" i="27"/>
  <c r="Q5298" i="27"/>
  <c r="Q5297" i="27"/>
  <c r="Q5296" i="27"/>
  <c r="Q5295" i="27"/>
  <c r="Q5294" i="27"/>
  <c r="Q5293" i="27"/>
  <c r="Q5292" i="27"/>
  <c r="Q5291" i="27"/>
  <c r="Q5290" i="27"/>
  <c r="Q5289" i="27"/>
  <c r="Q5288" i="27"/>
  <c r="Q5287" i="27"/>
  <c r="Q5286" i="27"/>
  <c r="Q5285" i="27"/>
  <c r="Q5284" i="27"/>
  <c r="Q5283" i="27"/>
  <c r="Q5282" i="27"/>
  <c r="Q5281" i="27"/>
  <c r="Q5280" i="27"/>
  <c r="Q5279" i="27"/>
  <c r="Q5278" i="27"/>
  <c r="Q5277" i="27"/>
  <c r="Q5276" i="27"/>
  <c r="Q5275" i="27"/>
  <c r="Q5274" i="27"/>
  <c r="Q5273" i="27"/>
  <c r="Q5272" i="27"/>
  <c r="Q5271" i="27"/>
  <c r="Q5270" i="27"/>
  <c r="Q5269" i="27"/>
  <c r="Q5268" i="27"/>
  <c r="Q5267" i="27"/>
  <c r="Q5266" i="27"/>
  <c r="Q5265" i="27"/>
  <c r="Q5264" i="27"/>
  <c r="Q5263" i="27"/>
  <c r="Q5262" i="27"/>
  <c r="Q5261" i="27"/>
  <c r="Q5260" i="27"/>
  <c r="Q5259" i="27"/>
  <c r="Q5258" i="27"/>
  <c r="Q5257" i="27"/>
  <c r="Q5256" i="27"/>
  <c r="Q5255" i="27"/>
  <c r="Q5254" i="27"/>
  <c r="Q5253" i="27"/>
  <c r="Q5252" i="27"/>
  <c r="Q5251" i="27"/>
  <c r="Q5250" i="27"/>
  <c r="Q5249" i="27"/>
  <c r="Q5248" i="27"/>
  <c r="Q5247" i="27"/>
  <c r="Q5246" i="27"/>
  <c r="Q5245" i="27"/>
  <c r="Q5244" i="27"/>
  <c r="Q5243" i="27"/>
  <c r="Q5242" i="27"/>
  <c r="Q5241" i="27"/>
  <c r="Q5240" i="27"/>
  <c r="Q5239" i="27"/>
  <c r="Q5238" i="27"/>
  <c r="Q5237" i="27"/>
  <c r="Q5236" i="27"/>
  <c r="Q5235" i="27"/>
  <c r="Q5234" i="27"/>
  <c r="Q5233" i="27"/>
  <c r="Q5232" i="27"/>
  <c r="Q5231" i="27"/>
  <c r="Q5230" i="27"/>
  <c r="Q5229" i="27"/>
  <c r="Q5228" i="27"/>
  <c r="Q5227" i="27"/>
  <c r="Q5226" i="27"/>
  <c r="Q5225" i="27"/>
  <c r="Q5224" i="27"/>
  <c r="Q5223" i="27"/>
  <c r="Q5222" i="27"/>
  <c r="Q5221" i="27"/>
  <c r="Q5220" i="27"/>
  <c r="Q5219" i="27"/>
  <c r="Q5218" i="27"/>
  <c r="Q5217" i="27"/>
  <c r="Q5216" i="27"/>
  <c r="Q5215" i="27"/>
  <c r="Q5214" i="27"/>
  <c r="Q5213" i="27"/>
  <c r="Q5212" i="27"/>
  <c r="Q5211" i="27"/>
  <c r="Q5210" i="27"/>
  <c r="Q5209" i="27"/>
  <c r="Q5208" i="27"/>
  <c r="Q5207" i="27"/>
  <c r="Q5206" i="27"/>
  <c r="Q5205" i="27"/>
  <c r="Q5204" i="27"/>
  <c r="Q5203" i="27"/>
  <c r="Q5202" i="27"/>
  <c r="Q5201" i="27"/>
  <c r="Q5200" i="27"/>
  <c r="Q5199" i="27"/>
  <c r="Q5198" i="27"/>
  <c r="Q5197" i="27"/>
  <c r="Q5196" i="27"/>
  <c r="Q5195" i="27"/>
  <c r="Q5194" i="27"/>
  <c r="Q5193" i="27"/>
  <c r="Q5192" i="27"/>
  <c r="Q5191" i="27"/>
  <c r="Q5190" i="27"/>
  <c r="Q5189" i="27"/>
  <c r="Q5188" i="27"/>
  <c r="Q5187" i="27"/>
  <c r="Q5186" i="27"/>
  <c r="Q5185" i="27"/>
  <c r="Q5184" i="27"/>
  <c r="Q5183" i="27"/>
  <c r="Q5182" i="27"/>
  <c r="Q5181" i="27"/>
  <c r="Q5180" i="27"/>
  <c r="Q5179" i="27"/>
  <c r="Q5178" i="27"/>
  <c r="Q5177" i="27"/>
  <c r="Q5176" i="27"/>
  <c r="Q5175" i="27"/>
  <c r="Q5174" i="27"/>
  <c r="Q5173" i="27"/>
  <c r="Q5172" i="27"/>
  <c r="Q5171" i="27"/>
  <c r="Q5170" i="27"/>
  <c r="Q5169" i="27"/>
  <c r="Q5168" i="27"/>
  <c r="Q5167" i="27"/>
  <c r="Q5166" i="27"/>
  <c r="Q5165" i="27"/>
  <c r="Q5164" i="27"/>
  <c r="Q5163" i="27"/>
  <c r="Q5162" i="27"/>
  <c r="Q5161" i="27"/>
  <c r="Q5160" i="27"/>
  <c r="Q5159" i="27"/>
  <c r="Q5158" i="27"/>
  <c r="Q5157" i="27"/>
  <c r="Q5156" i="27"/>
  <c r="Q5155" i="27"/>
  <c r="Q5154" i="27"/>
  <c r="Q5153" i="27"/>
  <c r="Q5152" i="27"/>
  <c r="Q5151" i="27"/>
  <c r="Q5150" i="27"/>
  <c r="Q5149" i="27"/>
  <c r="Q5148" i="27"/>
  <c r="Q5147" i="27"/>
  <c r="Q5146" i="27"/>
  <c r="Q5145" i="27"/>
  <c r="Q5144" i="27"/>
  <c r="Q5143" i="27"/>
  <c r="Q5142" i="27"/>
  <c r="Q5141" i="27"/>
  <c r="Q5140" i="27"/>
  <c r="Q5139" i="27"/>
  <c r="Q5138" i="27"/>
  <c r="Q5137" i="27"/>
  <c r="Q5136" i="27"/>
  <c r="Q5135" i="27"/>
  <c r="Q5134" i="27"/>
  <c r="Q5133" i="27"/>
  <c r="Q5132" i="27"/>
  <c r="Q5131" i="27"/>
  <c r="Q5130" i="27"/>
  <c r="Q5129" i="27"/>
  <c r="Q5128" i="27"/>
  <c r="Q5127" i="27"/>
  <c r="Q5126" i="27"/>
  <c r="Q5125" i="27"/>
  <c r="Q5124" i="27"/>
  <c r="Q5123" i="27"/>
  <c r="Q5122" i="27"/>
  <c r="Q5121" i="27"/>
  <c r="Q5120" i="27"/>
  <c r="Q5119" i="27"/>
  <c r="Q5118" i="27"/>
  <c r="Q5117" i="27"/>
  <c r="Q5116" i="27"/>
  <c r="Q5115" i="27"/>
  <c r="Q5114" i="27"/>
  <c r="Q5113" i="27"/>
  <c r="Q5112" i="27"/>
  <c r="Q5111" i="27"/>
  <c r="Q5110" i="27"/>
  <c r="Q5109" i="27"/>
  <c r="Q5108" i="27"/>
  <c r="Q5107" i="27"/>
  <c r="Q5106" i="27"/>
  <c r="Q5105" i="27"/>
  <c r="Q5104" i="27"/>
  <c r="Q5103" i="27"/>
  <c r="Q5102" i="27"/>
  <c r="Q5101" i="27"/>
  <c r="Q5100" i="27"/>
  <c r="Q5099" i="27"/>
  <c r="Q5098" i="27"/>
  <c r="Q5097" i="27"/>
  <c r="Q5096" i="27"/>
  <c r="Q5095" i="27"/>
  <c r="Q5094" i="27"/>
  <c r="Q5093" i="27"/>
  <c r="Q5092" i="27"/>
  <c r="Q5091" i="27"/>
  <c r="Q5090" i="27"/>
  <c r="Q5089" i="27"/>
  <c r="Q5088" i="27"/>
  <c r="Q5087" i="27"/>
  <c r="Q5086" i="27"/>
  <c r="Q5085" i="27"/>
  <c r="Q5084" i="27"/>
  <c r="Q5083" i="27"/>
  <c r="Q5082" i="27"/>
  <c r="Q5081" i="27"/>
  <c r="Q5080" i="27"/>
  <c r="Q5079" i="27"/>
  <c r="Q5078" i="27"/>
  <c r="Q5077" i="27"/>
  <c r="Q5076" i="27"/>
  <c r="Q5075" i="27"/>
  <c r="Q5074" i="27"/>
  <c r="Q5073" i="27"/>
  <c r="Q5072" i="27"/>
  <c r="Q5071" i="27"/>
  <c r="Q5070" i="27"/>
  <c r="Q5069" i="27"/>
  <c r="Q5068" i="27"/>
  <c r="Q5067" i="27"/>
  <c r="Q5066" i="27"/>
  <c r="Q5065" i="27"/>
  <c r="Q5064" i="27"/>
  <c r="Q5063" i="27"/>
  <c r="Q5062" i="27"/>
  <c r="Q5061" i="27"/>
  <c r="Q5060" i="27"/>
  <c r="Q5059" i="27"/>
  <c r="Q5058" i="27"/>
  <c r="Q5057" i="27"/>
  <c r="Q5056" i="27"/>
  <c r="Q5055" i="27"/>
  <c r="Q5054" i="27"/>
  <c r="Q5053" i="27"/>
  <c r="Q5052" i="27"/>
  <c r="Q5051" i="27"/>
  <c r="Q5050" i="27"/>
  <c r="Q5049" i="27"/>
  <c r="Q5048" i="27"/>
  <c r="Q5047" i="27"/>
  <c r="Q5046" i="27"/>
  <c r="Q5045" i="27"/>
  <c r="Q5044" i="27"/>
  <c r="Q5043" i="27"/>
  <c r="Q5042" i="27"/>
  <c r="Q5041" i="27"/>
  <c r="Q5040" i="27"/>
  <c r="Q5039" i="27"/>
  <c r="Q5038" i="27"/>
  <c r="Q5037" i="27"/>
  <c r="Q5036" i="27"/>
  <c r="Q5035" i="27"/>
  <c r="Q5034" i="27"/>
  <c r="Q5033" i="27"/>
  <c r="Q5032" i="27"/>
  <c r="Q5031" i="27"/>
  <c r="Q5030" i="27"/>
  <c r="Q5029" i="27"/>
  <c r="Q5028" i="27"/>
  <c r="Q5027" i="27"/>
  <c r="Q5026" i="27"/>
  <c r="Q5025" i="27"/>
  <c r="Q5024" i="27"/>
  <c r="Q5023" i="27"/>
  <c r="Q5022" i="27"/>
  <c r="Q5021" i="27"/>
  <c r="Q5020" i="27"/>
  <c r="Q5019" i="27"/>
  <c r="Q5018" i="27"/>
  <c r="Q5017" i="27"/>
  <c r="Q5016" i="27"/>
  <c r="Q5015" i="27"/>
  <c r="Q5014" i="27"/>
  <c r="Q5013" i="27"/>
  <c r="Q5012" i="27"/>
  <c r="Q5011" i="27"/>
  <c r="Q5010" i="27"/>
  <c r="Q5009" i="27"/>
  <c r="Q5008" i="27"/>
  <c r="Q5007" i="27"/>
  <c r="Q5006" i="27"/>
  <c r="Q5005" i="27"/>
  <c r="Q5004" i="27"/>
  <c r="Q5003" i="27"/>
  <c r="Q5002" i="27"/>
  <c r="Q5001" i="27"/>
  <c r="Q5000" i="27"/>
  <c r="Q4999" i="27"/>
  <c r="Q4998" i="27"/>
  <c r="Q4997" i="27"/>
  <c r="Q4996" i="27"/>
  <c r="Q4995" i="27"/>
  <c r="Q4994" i="27"/>
  <c r="Q4993" i="27"/>
  <c r="Q4992" i="27"/>
  <c r="Q4991" i="27"/>
  <c r="Q4990" i="27"/>
  <c r="Q4989" i="27"/>
  <c r="Q4988" i="27"/>
  <c r="Q4987" i="27"/>
  <c r="Q4986" i="27"/>
  <c r="Q4985" i="27"/>
  <c r="Q4984" i="27"/>
  <c r="Q4983" i="27"/>
  <c r="Q4982" i="27"/>
  <c r="Q4981" i="27"/>
  <c r="Q4980" i="27"/>
  <c r="Q4979" i="27"/>
  <c r="Q4978" i="27"/>
  <c r="Q4977" i="27"/>
  <c r="Q4976" i="27"/>
  <c r="Q4975" i="27"/>
  <c r="Q4974" i="27"/>
  <c r="Q4973" i="27"/>
  <c r="Q4972" i="27"/>
  <c r="Q4971" i="27"/>
  <c r="Q4970" i="27"/>
  <c r="Q4969" i="27"/>
  <c r="Q4968" i="27"/>
  <c r="Q4967" i="27"/>
  <c r="Q4966" i="27"/>
  <c r="Q4965" i="27"/>
  <c r="Q4964" i="27"/>
  <c r="Q4963" i="27"/>
  <c r="Q4962" i="27"/>
  <c r="Q4961" i="27"/>
  <c r="Q4960" i="27"/>
  <c r="Q4959" i="27"/>
  <c r="Q4958" i="27"/>
  <c r="Q4957" i="27"/>
  <c r="Q4956" i="27"/>
  <c r="Q4955" i="27"/>
  <c r="Q4954" i="27"/>
  <c r="Q4953" i="27"/>
  <c r="Q4952" i="27"/>
  <c r="Q4951" i="27"/>
  <c r="Q4950" i="27"/>
  <c r="Q4949" i="27"/>
  <c r="Q4948" i="27"/>
  <c r="Q4947" i="27"/>
  <c r="Q4946" i="27"/>
  <c r="Q4945" i="27"/>
  <c r="Q4944" i="27"/>
  <c r="Q4943" i="27"/>
  <c r="Q4942" i="27"/>
  <c r="Q4941" i="27"/>
  <c r="Q4940" i="27"/>
  <c r="Q4939" i="27"/>
  <c r="Q4938" i="27"/>
  <c r="Q4937" i="27"/>
  <c r="Q4936" i="27"/>
  <c r="Q4935" i="27"/>
  <c r="Q4934" i="27"/>
  <c r="Q4933" i="27"/>
  <c r="Q4932" i="27"/>
  <c r="Q4931" i="27"/>
  <c r="Q4930" i="27"/>
  <c r="Q4929" i="27"/>
  <c r="Q4928" i="27"/>
  <c r="Q4927" i="27"/>
  <c r="Q4926" i="27"/>
  <c r="Q4925" i="27"/>
  <c r="Q4924" i="27"/>
  <c r="Q4923" i="27"/>
  <c r="Q4922" i="27"/>
  <c r="Q4921" i="27"/>
  <c r="Q4920" i="27"/>
  <c r="Q4919" i="27"/>
  <c r="Q4918" i="27"/>
  <c r="Q4917" i="27"/>
  <c r="Q4916" i="27"/>
  <c r="Q4915" i="27"/>
  <c r="Q4914" i="27"/>
  <c r="Q4913" i="27"/>
  <c r="Q4912" i="27"/>
  <c r="Q4911" i="27"/>
  <c r="Q4910" i="27"/>
  <c r="Q4909" i="27"/>
  <c r="Q4908" i="27"/>
  <c r="Q4907" i="27"/>
  <c r="Q4906" i="27"/>
  <c r="Q4905" i="27"/>
  <c r="Q4904" i="27"/>
  <c r="Q4903" i="27"/>
  <c r="Q4902" i="27"/>
  <c r="Q4901" i="27"/>
  <c r="Q4900" i="27"/>
  <c r="Q4899" i="27"/>
  <c r="Q4898" i="27"/>
  <c r="Q4897" i="27"/>
  <c r="Q4896" i="27"/>
  <c r="Q4895" i="27"/>
  <c r="Q4894" i="27"/>
  <c r="Q4893" i="27"/>
  <c r="Q4892" i="27"/>
  <c r="Q4891" i="27"/>
  <c r="Q4890" i="27"/>
  <c r="Q4889" i="27"/>
  <c r="Q4888" i="27"/>
  <c r="Q4887" i="27"/>
  <c r="Q4886" i="27"/>
  <c r="Q4885" i="27"/>
  <c r="Q4884" i="27"/>
  <c r="Q4883" i="27"/>
  <c r="Q4882" i="27"/>
  <c r="Q4881" i="27"/>
  <c r="Q4880" i="27"/>
  <c r="Q4879" i="27"/>
  <c r="Q4878" i="27"/>
  <c r="Q4877" i="27"/>
  <c r="Q4876" i="27"/>
  <c r="Q4875" i="27"/>
  <c r="Q4874" i="27"/>
  <c r="Q4873" i="27"/>
  <c r="Q4872" i="27"/>
  <c r="Q4871" i="27"/>
  <c r="Q4870" i="27"/>
  <c r="Q4869" i="27"/>
  <c r="Q4868" i="27"/>
  <c r="Q4867" i="27"/>
  <c r="Q4866" i="27"/>
  <c r="Q4865" i="27"/>
  <c r="Q4864" i="27"/>
  <c r="Q4863" i="27"/>
  <c r="Q4862" i="27"/>
  <c r="Q4861" i="27"/>
  <c r="Q4860" i="27"/>
  <c r="Q4859" i="27"/>
  <c r="Q4858" i="27"/>
  <c r="Q4857" i="27"/>
  <c r="Q4856" i="27"/>
  <c r="Q4855" i="27"/>
  <c r="Q4854" i="27"/>
  <c r="Q4853" i="27"/>
  <c r="Q4852" i="27"/>
  <c r="Q4851" i="27"/>
  <c r="Q4850" i="27"/>
  <c r="Q4849" i="27"/>
  <c r="Q4848" i="27"/>
  <c r="Q4847" i="27"/>
  <c r="Q4846" i="27"/>
  <c r="Q4845" i="27"/>
  <c r="Q4844" i="27"/>
  <c r="Q4843" i="27"/>
  <c r="Q4842" i="27"/>
  <c r="Q4841" i="27"/>
  <c r="Q4840" i="27"/>
  <c r="Q4839" i="27"/>
  <c r="Q4838" i="27"/>
  <c r="Q4837" i="27"/>
  <c r="Q4836" i="27"/>
  <c r="Q4835" i="27"/>
  <c r="Q4834" i="27"/>
  <c r="Q4833" i="27"/>
  <c r="Q4832" i="27"/>
  <c r="Q4831" i="27"/>
  <c r="Q4830" i="27"/>
  <c r="Q4829" i="27"/>
  <c r="Q4828" i="27"/>
  <c r="Q4827" i="27"/>
  <c r="Q4826" i="27"/>
  <c r="Q4825" i="27"/>
  <c r="Q4824" i="27"/>
  <c r="Q4823" i="27"/>
  <c r="Q4822" i="27"/>
  <c r="Q4821" i="27"/>
  <c r="Q4820" i="27"/>
  <c r="Q4819" i="27"/>
  <c r="Q4818" i="27"/>
  <c r="Q4817" i="27"/>
  <c r="Q4816" i="27"/>
  <c r="Q4815" i="27"/>
  <c r="Q4814" i="27"/>
  <c r="Q4813" i="27"/>
  <c r="Q4812" i="27"/>
  <c r="Q4811" i="27"/>
  <c r="Q4810" i="27"/>
  <c r="Q4809" i="27"/>
  <c r="Q4808" i="27"/>
  <c r="Q4807" i="27"/>
  <c r="Q4806" i="27"/>
  <c r="Q4805" i="27"/>
  <c r="Q4804" i="27"/>
  <c r="Q4803" i="27"/>
  <c r="Q4802" i="27"/>
  <c r="Q4801" i="27"/>
  <c r="Q4800" i="27"/>
  <c r="Q4799" i="27"/>
  <c r="Q4798" i="27"/>
  <c r="Q4797" i="27"/>
  <c r="Q4796" i="27"/>
  <c r="Q4795" i="27"/>
  <c r="Q4794" i="27"/>
  <c r="Q4793" i="27"/>
  <c r="Q4792" i="27"/>
  <c r="Q4791" i="27"/>
  <c r="Q4790" i="27"/>
  <c r="Q4789" i="27"/>
  <c r="Q4788" i="27"/>
  <c r="Q4787" i="27"/>
  <c r="Q4786" i="27"/>
  <c r="Q4785" i="27"/>
  <c r="Q4784" i="27"/>
  <c r="Q4783" i="27"/>
  <c r="Q4782" i="27"/>
  <c r="Q4781" i="27"/>
  <c r="Q4780" i="27"/>
  <c r="Q4779" i="27"/>
  <c r="Q4778" i="27"/>
  <c r="Q4777" i="27"/>
  <c r="Q4776" i="27"/>
  <c r="Q4775" i="27"/>
  <c r="Q4774" i="27"/>
  <c r="Q4773" i="27"/>
  <c r="Q4772" i="27"/>
  <c r="Q4771" i="27"/>
  <c r="Q4770" i="27"/>
  <c r="Q4769" i="27"/>
  <c r="Q4768" i="27"/>
  <c r="Q4767" i="27"/>
  <c r="Q4766" i="27"/>
  <c r="Q4765" i="27"/>
  <c r="Q4764" i="27"/>
  <c r="Q4763" i="27"/>
  <c r="Q4762" i="27"/>
  <c r="Q4761" i="27"/>
  <c r="Q4760" i="27"/>
  <c r="Q4759" i="27"/>
  <c r="Q4758" i="27"/>
  <c r="Q4757" i="27"/>
  <c r="Q4756" i="27"/>
  <c r="Q4755" i="27"/>
  <c r="Q4754" i="27"/>
  <c r="Q4753" i="27"/>
  <c r="Q4752" i="27"/>
  <c r="Q4751" i="27"/>
  <c r="Q4750" i="27"/>
  <c r="Q4749" i="27"/>
  <c r="Q4748" i="27"/>
  <c r="Q4747" i="27"/>
  <c r="Q4746" i="27"/>
  <c r="Q4745" i="27"/>
  <c r="Q4744" i="27"/>
  <c r="Q4743" i="27"/>
  <c r="Q4742" i="27"/>
  <c r="Q4741" i="27"/>
  <c r="Q4740" i="27"/>
  <c r="Q4739" i="27"/>
  <c r="Q4738" i="27"/>
  <c r="Q4737" i="27"/>
  <c r="Q4736" i="27"/>
  <c r="Q4735" i="27"/>
  <c r="Q4734" i="27"/>
  <c r="Q4733" i="27"/>
  <c r="Q4732" i="27"/>
  <c r="Q4731" i="27"/>
  <c r="Q4730" i="27"/>
  <c r="Q4729" i="27"/>
  <c r="Q4728" i="27"/>
  <c r="Q4727" i="27"/>
  <c r="Q4726" i="27"/>
  <c r="Q4725" i="27"/>
  <c r="Q4724" i="27"/>
  <c r="Q4723" i="27"/>
  <c r="Q4722" i="27"/>
  <c r="Q4721" i="27"/>
  <c r="Q4720" i="27"/>
  <c r="Q4719" i="27"/>
  <c r="Q4718" i="27"/>
  <c r="Q4717" i="27"/>
  <c r="Q4716" i="27"/>
  <c r="Q4715" i="27"/>
  <c r="Q4714" i="27"/>
  <c r="Q4713" i="27"/>
  <c r="Q4712" i="27"/>
  <c r="Q4711" i="27"/>
  <c r="Q4710" i="27"/>
  <c r="Q4709" i="27"/>
  <c r="Q4708" i="27"/>
  <c r="Q4707" i="27"/>
  <c r="Q4706" i="27"/>
  <c r="Q4705" i="27"/>
  <c r="Q4704" i="27"/>
  <c r="Q4703" i="27"/>
  <c r="Q4702" i="27"/>
  <c r="Q4701" i="27"/>
  <c r="Q4700" i="27"/>
  <c r="Q4699" i="27"/>
  <c r="Q4698" i="27"/>
  <c r="Q4697" i="27"/>
  <c r="Q4696" i="27"/>
  <c r="Q4695" i="27"/>
  <c r="Q4694" i="27"/>
  <c r="Q4693" i="27"/>
  <c r="Q4692" i="27"/>
  <c r="Q4691" i="27"/>
  <c r="Q4690" i="27"/>
  <c r="Q4689" i="27"/>
  <c r="Q4688" i="27"/>
  <c r="Q4687" i="27"/>
  <c r="Q4686" i="27"/>
  <c r="Q4685" i="27"/>
  <c r="Q4684" i="27"/>
  <c r="Q4683" i="27"/>
  <c r="Q4682" i="27"/>
  <c r="Q4681" i="27"/>
  <c r="Q4680" i="27"/>
  <c r="Q4679" i="27"/>
  <c r="Q4678" i="27"/>
  <c r="Q4677" i="27"/>
  <c r="Q4676" i="27"/>
  <c r="Q4675" i="27"/>
  <c r="Q4674" i="27"/>
  <c r="Q4673" i="27"/>
  <c r="Q4672" i="27"/>
  <c r="Q4671" i="27"/>
  <c r="Q4670" i="27"/>
  <c r="Q4669" i="27"/>
  <c r="Q4668" i="27"/>
  <c r="Q4667" i="27"/>
  <c r="Q4666" i="27"/>
  <c r="Q4665" i="27"/>
  <c r="Q4664" i="27"/>
  <c r="Q4663" i="27"/>
  <c r="Q4662" i="27"/>
  <c r="Q4661" i="27"/>
  <c r="Q4660" i="27"/>
  <c r="Q4659" i="27"/>
  <c r="Q4658" i="27"/>
  <c r="Q4657" i="27"/>
  <c r="Q4656" i="27"/>
  <c r="Q4655" i="27"/>
  <c r="Q4654" i="27"/>
  <c r="Q4653" i="27"/>
  <c r="Q4652" i="27"/>
  <c r="Q4651" i="27"/>
  <c r="Q4650" i="27"/>
  <c r="Q4649" i="27"/>
  <c r="Q4648" i="27"/>
  <c r="Q4647" i="27"/>
  <c r="Q4646" i="27"/>
  <c r="Q4645" i="27"/>
  <c r="Q4644" i="27"/>
  <c r="Q4643" i="27"/>
  <c r="Q4642" i="27"/>
  <c r="Q4641" i="27"/>
  <c r="Q4640" i="27"/>
  <c r="Q4639" i="27"/>
  <c r="Q4638" i="27"/>
  <c r="Q4637" i="27"/>
  <c r="Q4636" i="27"/>
  <c r="Q4635" i="27"/>
  <c r="Q4634" i="27"/>
  <c r="Q4633" i="27"/>
  <c r="Q4632" i="27"/>
  <c r="Q4631" i="27"/>
  <c r="Q4630" i="27"/>
  <c r="Q4629" i="27"/>
  <c r="Q4628" i="27"/>
  <c r="Q4627" i="27"/>
  <c r="Q4626" i="27"/>
  <c r="Q4625" i="27"/>
  <c r="Q4624" i="27"/>
  <c r="Q4623" i="27"/>
  <c r="Q4622" i="27"/>
  <c r="Q4621" i="27"/>
  <c r="Q4620" i="27"/>
  <c r="Q4619" i="27"/>
  <c r="Q4618" i="27"/>
  <c r="Q4617" i="27"/>
  <c r="Q4616" i="27"/>
  <c r="Q4615" i="27"/>
  <c r="Q4614" i="27"/>
  <c r="Q4613" i="27"/>
  <c r="Q4612" i="27"/>
  <c r="Q4611" i="27"/>
  <c r="Q4610" i="27"/>
  <c r="Q4609" i="27"/>
  <c r="Q4608" i="27"/>
  <c r="Q4607" i="27"/>
  <c r="Q4606" i="27"/>
  <c r="Q4605" i="27"/>
  <c r="Q4604" i="27"/>
  <c r="Q4603" i="27"/>
  <c r="Q4602" i="27"/>
  <c r="Q4601" i="27"/>
  <c r="Q4600" i="27"/>
  <c r="Q4599" i="27"/>
  <c r="Q4598" i="27"/>
  <c r="Q4597" i="27"/>
  <c r="Q4596" i="27"/>
  <c r="Q4595" i="27"/>
  <c r="Q4594" i="27"/>
  <c r="Q4593" i="27"/>
  <c r="Q4592" i="27"/>
  <c r="Q4591" i="27"/>
  <c r="Q4590" i="27"/>
  <c r="Q4589" i="27"/>
  <c r="Q4588" i="27"/>
  <c r="Q4587" i="27"/>
  <c r="Q4586" i="27"/>
  <c r="Q4585" i="27"/>
  <c r="Q4584" i="27"/>
  <c r="Q4583" i="27"/>
  <c r="Q4582" i="27"/>
  <c r="Q4581" i="27"/>
  <c r="Q4580" i="27"/>
  <c r="Q4579" i="27"/>
  <c r="Q4578" i="27"/>
  <c r="Q4577" i="27"/>
  <c r="Q4576" i="27"/>
  <c r="Q4575" i="27"/>
  <c r="Q4574" i="27"/>
  <c r="Q4573" i="27"/>
  <c r="Q4572" i="27"/>
  <c r="Q4571" i="27"/>
  <c r="Q4570" i="27"/>
  <c r="Q4569" i="27"/>
  <c r="Q4568" i="27"/>
  <c r="Q4567" i="27"/>
  <c r="Q4566" i="27"/>
  <c r="Q4565" i="27"/>
  <c r="Q4564" i="27"/>
  <c r="Q4563" i="27"/>
  <c r="Q4562" i="27"/>
  <c r="Q4561" i="27"/>
  <c r="Q4560" i="27"/>
  <c r="Q4559" i="27"/>
  <c r="Q4558" i="27"/>
  <c r="Q4557" i="27"/>
  <c r="Q4556" i="27"/>
  <c r="Q4555" i="27"/>
  <c r="Q4554" i="27"/>
  <c r="Q4553" i="27"/>
  <c r="Q4552" i="27"/>
  <c r="Q4551" i="27"/>
  <c r="Q4550" i="27"/>
  <c r="Q4549" i="27"/>
  <c r="Q4548" i="27"/>
  <c r="Q4547" i="27"/>
  <c r="Q4546" i="27"/>
  <c r="Q4545" i="27"/>
  <c r="Q4544" i="27"/>
  <c r="Q4543" i="27"/>
  <c r="Q4542" i="27"/>
  <c r="Q4541" i="27"/>
  <c r="Q4540" i="27"/>
  <c r="Q4539" i="27"/>
  <c r="Q4538" i="27"/>
  <c r="Q4537" i="27"/>
  <c r="Q4536" i="27"/>
  <c r="Q4535" i="27"/>
  <c r="Q4534" i="27"/>
  <c r="Q4533" i="27"/>
  <c r="Q4532" i="27"/>
  <c r="Q4531" i="27"/>
  <c r="Q4530" i="27"/>
  <c r="Q4529" i="27"/>
  <c r="Q4528" i="27"/>
  <c r="Q4527" i="27"/>
  <c r="Q4526" i="27"/>
  <c r="Q4525" i="27"/>
  <c r="Q4524" i="27"/>
  <c r="Q4523" i="27"/>
  <c r="Q4522" i="27"/>
  <c r="Q4521" i="27"/>
  <c r="Q4520" i="27"/>
  <c r="Q4519" i="27"/>
  <c r="Q4518" i="27"/>
  <c r="Q4517" i="27"/>
  <c r="Q4516" i="27"/>
  <c r="Q4515" i="27"/>
  <c r="Q4514" i="27"/>
  <c r="Q4513" i="27"/>
  <c r="Q4512" i="27"/>
  <c r="Q4511" i="27"/>
  <c r="Q4510" i="27"/>
  <c r="Q4509" i="27"/>
  <c r="Q4508" i="27"/>
  <c r="Q4507" i="27"/>
  <c r="Q4506" i="27"/>
  <c r="Q4505" i="27"/>
  <c r="Q4504" i="27"/>
  <c r="Q4503" i="27"/>
  <c r="Q4502" i="27"/>
  <c r="Q4501" i="27"/>
  <c r="Q4500" i="27"/>
  <c r="Q4499" i="27"/>
  <c r="Q4498" i="27"/>
  <c r="Q4497" i="27"/>
  <c r="Q4496" i="27"/>
  <c r="Q4495" i="27"/>
  <c r="Q4494" i="27"/>
  <c r="Q4493" i="27"/>
  <c r="Q4492" i="27"/>
  <c r="Q4491" i="27"/>
  <c r="Q4490" i="27"/>
  <c r="Q4489" i="27"/>
  <c r="Q4488" i="27"/>
  <c r="Q4487" i="27"/>
  <c r="Q4486" i="27"/>
  <c r="Q4485" i="27"/>
  <c r="Q4484" i="27"/>
  <c r="Q4483" i="27"/>
  <c r="Q4482" i="27"/>
  <c r="Q4481" i="27"/>
  <c r="Q4480" i="27"/>
  <c r="Q4479" i="27"/>
  <c r="Q4478" i="27"/>
  <c r="Q4477" i="27"/>
  <c r="Q4476" i="27"/>
  <c r="Q4475" i="27"/>
  <c r="Q4474" i="27"/>
  <c r="Q4473" i="27"/>
  <c r="Q4472" i="27"/>
  <c r="Q4471" i="27"/>
  <c r="Q4470" i="27"/>
  <c r="Q4469" i="27"/>
  <c r="Q4468" i="27"/>
  <c r="Q4467" i="27"/>
  <c r="Q4466" i="27"/>
  <c r="Q4465" i="27"/>
  <c r="Q4464" i="27"/>
  <c r="Q4463" i="27"/>
  <c r="Q4462" i="27"/>
  <c r="Q4461" i="27"/>
  <c r="Q4460" i="27"/>
  <c r="Q4459" i="27"/>
  <c r="Q4458" i="27"/>
  <c r="Q4457" i="27"/>
  <c r="Q4456" i="27"/>
  <c r="Q4455" i="27"/>
  <c r="Q4454" i="27"/>
  <c r="Q4453" i="27"/>
  <c r="Q4452" i="27"/>
  <c r="Q4451" i="27"/>
  <c r="Q4450" i="27"/>
  <c r="Q4449" i="27"/>
  <c r="Q4448" i="27"/>
  <c r="Q4447" i="27"/>
  <c r="Q4446" i="27"/>
  <c r="Q4445" i="27"/>
  <c r="Q4444" i="27"/>
  <c r="Q4443" i="27"/>
  <c r="Q4442" i="27"/>
  <c r="Q4441" i="27"/>
  <c r="Q4440" i="27"/>
  <c r="Q4439" i="27"/>
  <c r="Q4438" i="27"/>
  <c r="Q4437" i="27"/>
  <c r="Q4436" i="27"/>
  <c r="Q4435" i="27"/>
  <c r="Q4434" i="27"/>
  <c r="Q4433" i="27"/>
  <c r="Q4432" i="27"/>
  <c r="Q4431" i="27"/>
  <c r="Q4430" i="27"/>
  <c r="Q4429" i="27"/>
  <c r="Q4428" i="27"/>
  <c r="Q4427" i="27"/>
  <c r="Q4426" i="27"/>
  <c r="Q4425" i="27"/>
  <c r="Q4424" i="27"/>
  <c r="Q4423" i="27"/>
  <c r="Q4422" i="27"/>
  <c r="Q4421" i="27"/>
  <c r="Q4420" i="27"/>
  <c r="Q4419" i="27"/>
  <c r="Q4418" i="27"/>
  <c r="Q4417" i="27"/>
  <c r="Q4416" i="27"/>
  <c r="Q4415" i="27"/>
  <c r="Q4414" i="27"/>
  <c r="Q4413" i="27"/>
  <c r="Q4412" i="27"/>
  <c r="Q4411" i="27"/>
  <c r="Q4410" i="27"/>
  <c r="Q4409" i="27"/>
  <c r="Q4408" i="27"/>
  <c r="Q4407" i="27"/>
  <c r="Q4406" i="27"/>
  <c r="Q4405" i="27"/>
  <c r="Q4404" i="27"/>
  <c r="Q4403" i="27"/>
  <c r="Q4402" i="27"/>
  <c r="Q4401" i="27"/>
  <c r="Q4400" i="27"/>
  <c r="Q4399" i="27"/>
  <c r="Q4398" i="27"/>
  <c r="Q4397" i="27"/>
  <c r="Q4396" i="27"/>
  <c r="Q4395" i="27"/>
  <c r="Q4394" i="27"/>
  <c r="Q4393" i="27"/>
  <c r="Q4392" i="27"/>
  <c r="Q4391" i="27"/>
  <c r="Q4390" i="27"/>
  <c r="Q4389" i="27"/>
  <c r="Q4388" i="27"/>
  <c r="Q4387" i="27"/>
  <c r="Q4386" i="27"/>
  <c r="Q4385" i="27"/>
  <c r="Q4384" i="27"/>
  <c r="Q4383" i="27"/>
  <c r="Q4382" i="27"/>
  <c r="Q4381" i="27"/>
  <c r="Q4380" i="27"/>
  <c r="Q4379" i="27"/>
  <c r="Q4378" i="27"/>
  <c r="Q4377" i="27"/>
  <c r="Q4376" i="27"/>
  <c r="Q4375" i="27"/>
  <c r="Q4374" i="27"/>
  <c r="Q4373" i="27"/>
  <c r="Q4372" i="27"/>
  <c r="Q4371" i="27"/>
  <c r="Q4370" i="27"/>
  <c r="Q4369" i="27"/>
  <c r="Q4368" i="27"/>
  <c r="Q4367" i="27"/>
  <c r="Q4366" i="27"/>
  <c r="Q4365" i="27"/>
  <c r="Q4364" i="27"/>
  <c r="Q4363" i="27"/>
  <c r="Q4362" i="27"/>
  <c r="Q4361" i="27"/>
  <c r="Q4360" i="27"/>
  <c r="Q4359" i="27"/>
  <c r="Q4358" i="27"/>
  <c r="Q4357" i="27"/>
  <c r="Q4356" i="27"/>
  <c r="Q4355" i="27"/>
  <c r="Q4354" i="27"/>
  <c r="Q4353" i="27"/>
  <c r="Q4352" i="27"/>
  <c r="Q4351" i="27"/>
  <c r="Q4350" i="27"/>
  <c r="Q4349" i="27"/>
  <c r="Q4348" i="27"/>
  <c r="Q4347" i="27"/>
  <c r="Q4346" i="27"/>
  <c r="Q4345" i="27"/>
  <c r="Q4344" i="27"/>
  <c r="Q4343" i="27"/>
  <c r="Q4342" i="27"/>
  <c r="Q4341" i="27"/>
  <c r="Q4340" i="27"/>
  <c r="Q4339" i="27"/>
  <c r="Q4338" i="27"/>
  <c r="Q4337" i="27"/>
  <c r="Q4336" i="27"/>
  <c r="Q4335" i="27"/>
  <c r="Q4334" i="27"/>
  <c r="Q4333" i="27"/>
  <c r="Q4332" i="27"/>
  <c r="Q4331" i="27"/>
  <c r="Q4330" i="27"/>
  <c r="Q4329" i="27"/>
  <c r="Q4328" i="27"/>
  <c r="Q4327" i="27"/>
  <c r="Q4326" i="27"/>
  <c r="Q4325" i="27"/>
  <c r="Q4324" i="27"/>
  <c r="Q4323" i="27"/>
  <c r="Q4322" i="27"/>
  <c r="Q4321" i="27"/>
  <c r="Q4320" i="27"/>
  <c r="Q4319" i="27"/>
  <c r="Q4318" i="27"/>
  <c r="Q4317" i="27"/>
  <c r="Q4316" i="27"/>
  <c r="Q4315" i="27"/>
  <c r="Q4314" i="27"/>
  <c r="Q4313" i="27"/>
  <c r="Q4312" i="27"/>
  <c r="Q4311" i="27"/>
  <c r="Q4310" i="27"/>
  <c r="Q4309" i="27"/>
  <c r="Q4308" i="27"/>
  <c r="Q4307" i="27"/>
  <c r="Q4306" i="27"/>
  <c r="Q4305" i="27"/>
  <c r="Q4304" i="27"/>
  <c r="Q4303" i="27"/>
  <c r="Q4302" i="27"/>
  <c r="Q4301" i="27"/>
  <c r="Q4300" i="27"/>
  <c r="Q4299" i="27"/>
  <c r="Q4298" i="27"/>
  <c r="Q4297" i="27"/>
  <c r="Q4296" i="27"/>
  <c r="Q4295" i="27"/>
  <c r="Q4294" i="27"/>
  <c r="Q4293" i="27"/>
  <c r="Q4292" i="27"/>
  <c r="Q4291" i="27"/>
  <c r="Q4290" i="27"/>
  <c r="Q4289" i="27"/>
  <c r="Q4288" i="27"/>
  <c r="Q4287" i="27"/>
  <c r="Q4286" i="27"/>
  <c r="Q4285" i="27"/>
  <c r="Q4284" i="27"/>
  <c r="Q4283" i="27"/>
  <c r="Q4282" i="27"/>
  <c r="Q4281" i="27"/>
  <c r="Q4280" i="27"/>
  <c r="Q4279" i="27"/>
  <c r="Q4278" i="27"/>
  <c r="Q4277" i="27"/>
  <c r="Q4276" i="27"/>
  <c r="Q4275" i="27"/>
  <c r="Q4274" i="27"/>
  <c r="Q4273" i="27"/>
  <c r="Q4272" i="27"/>
  <c r="Q4271" i="27"/>
  <c r="Q4270" i="27"/>
  <c r="Q4269" i="27"/>
  <c r="Q4268" i="27"/>
  <c r="Q4267" i="27"/>
  <c r="Q4266" i="27"/>
  <c r="Q4265" i="27"/>
  <c r="Q4264" i="27"/>
  <c r="Q4263" i="27"/>
  <c r="Q4262" i="27"/>
  <c r="Q4261" i="27"/>
  <c r="Q4260" i="27"/>
  <c r="Q4259" i="27"/>
  <c r="Q4258" i="27"/>
  <c r="Q4257" i="27"/>
  <c r="Q4256" i="27"/>
  <c r="Q4255" i="27"/>
  <c r="Q4254" i="27"/>
  <c r="Q4253" i="27"/>
  <c r="Q4252" i="27"/>
  <c r="Q4251" i="27"/>
  <c r="Q4250" i="27"/>
  <c r="Q4249" i="27"/>
  <c r="Q4248" i="27"/>
  <c r="Q4247" i="27"/>
  <c r="Q4246" i="27"/>
  <c r="Q4245" i="27"/>
  <c r="Q4244" i="27"/>
  <c r="Q4243" i="27"/>
  <c r="Q4242" i="27"/>
  <c r="Q4241" i="27"/>
  <c r="Q4240" i="27"/>
  <c r="Q4239" i="27"/>
  <c r="Q4238" i="27"/>
  <c r="Q4237" i="27"/>
  <c r="Q4236" i="27"/>
  <c r="Q4235" i="27"/>
  <c r="Q4234" i="27"/>
  <c r="Q4233" i="27"/>
  <c r="Q4232" i="27"/>
  <c r="Q4231" i="27"/>
  <c r="Q4230" i="27"/>
  <c r="Q4229" i="27"/>
  <c r="Q4228" i="27"/>
  <c r="Q4227" i="27"/>
  <c r="Q4226" i="27"/>
  <c r="Q4225" i="27"/>
  <c r="Q4224" i="27"/>
  <c r="Q4223" i="27"/>
  <c r="Q4222" i="27"/>
  <c r="Q4221" i="27"/>
  <c r="Q4220" i="27"/>
  <c r="Q4219" i="27"/>
  <c r="Q4218" i="27"/>
  <c r="Q4217" i="27"/>
  <c r="Q4216" i="27"/>
  <c r="Q4215" i="27"/>
  <c r="Q4214" i="27"/>
  <c r="Q4213" i="27"/>
  <c r="Q4212" i="27"/>
  <c r="Q4211" i="27"/>
  <c r="Q4210" i="27"/>
  <c r="Q4209" i="27"/>
  <c r="Q4208" i="27"/>
  <c r="Q4207" i="27"/>
  <c r="Q4206" i="27"/>
  <c r="Q4205" i="27"/>
  <c r="Q4204" i="27"/>
  <c r="Q4203" i="27"/>
  <c r="Q4202" i="27"/>
  <c r="Q4201" i="27"/>
  <c r="Q4200" i="27"/>
  <c r="Q4199" i="27"/>
  <c r="Q4198" i="27"/>
  <c r="Q4197" i="27"/>
  <c r="Q4196" i="27"/>
  <c r="Q4195" i="27"/>
  <c r="Q4194" i="27"/>
  <c r="Q4193" i="27"/>
  <c r="Q4192" i="27"/>
  <c r="Q4191" i="27"/>
  <c r="Q4190" i="27"/>
  <c r="Q4189" i="27"/>
  <c r="Q4188" i="27"/>
  <c r="Q4187" i="27"/>
  <c r="Q4186" i="27"/>
  <c r="Q4185" i="27"/>
  <c r="Q4184" i="27"/>
  <c r="Q4183" i="27"/>
  <c r="Q4182" i="27"/>
  <c r="Q4181" i="27"/>
  <c r="Q4180" i="27"/>
  <c r="Q4179" i="27"/>
  <c r="Q4178" i="27"/>
  <c r="Q4177" i="27"/>
  <c r="Q4176" i="27"/>
  <c r="Q4175" i="27"/>
  <c r="Q4174" i="27"/>
  <c r="Q4173" i="27"/>
  <c r="Q4172" i="27"/>
  <c r="Q4171" i="27"/>
  <c r="Q4170" i="27"/>
  <c r="Q4169" i="27"/>
  <c r="Q4168" i="27"/>
  <c r="Q4167" i="27"/>
  <c r="Q4166" i="27"/>
  <c r="Q4165" i="27"/>
  <c r="Q4164" i="27"/>
  <c r="Q4163" i="27"/>
  <c r="Q4162" i="27"/>
  <c r="Q4161" i="27"/>
  <c r="Q4160" i="27"/>
  <c r="Q4159" i="27"/>
  <c r="Q4158" i="27"/>
  <c r="Q4157" i="27"/>
  <c r="Q4156" i="27"/>
  <c r="Q4155" i="27"/>
  <c r="Q4154" i="27"/>
  <c r="Q4153" i="27"/>
  <c r="Q4152" i="27"/>
  <c r="Q4151" i="27"/>
  <c r="Q4150" i="27"/>
  <c r="Q4149" i="27"/>
  <c r="Q4148" i="27"/>
  <c r="Q4147" i="27"/>
  <c r="Q4146" i="27"/>
  <c r="Q4145" i="27"/>
  <c r="Q4144" i="27"/>
  <c r="Q4143" i="27"/>
  <c r="Q4142" i="27"/>
  <c r="Q4141" i="27"/>
  <c r="Q4140" i="27"/>
  <c r="Q4139" i="27"/>
  <c r="Q4138" i="27"/>
  <c r="Q4137" i="27"/>
  <c r="Q4136" i="27"/>
  <c r="Q4135" i="27"/>
  <c r="Q4134" i="27"/>
  <c r="Q4133" i="27"/>
  <c r="Q4132" i="27"/>
  <c r="Q4131" i="27"/>
  <c r="Q4130" i="27"/>
  <c r="Q4129" i="27"/>
  <c r="Q4128" i="27"/>
  <c r="Q4127" i="27"/>
  <c r="Q4126" i="27"/>
  <c r="Q4125" i="27"/>
  <c r="Q4124" i="27"/>
  <c r="Q4123" i="27"/>
  <c r="Q4122" i="27"/>
  <c r="Q4121" i="27"/>
  <c r="Q4120" i="27"/>
  <c r="Q4119" i="27"/>
  <c r="Q4118" i="27"/>
  <c r="Q4117" i="27"/>
  <c r="Q4116" i="27"/>
  <c r="Q4115" i="27"/>
  <c r="Q4114" i="27"/>
  <c r="Q4113" i="27"/>
  <c r="Q4112" i="27"/>
  <c r="Q4111" i="27"/>
  <c r="Q4110" i="27"/>
  <c r="Q4109" i="27"/>
  <c r="Q4108" i="27"/>
  <c r="Q4107" i="27"/>
  <c r="Q4106" i="27"/>
  <c r="Q4105" i="27"/>
  <c r="Q4104" i="27"/>
  <c r="Q4103" i="27"/>
  <c r="Q4102" i="27"/>
  <c r="Q4101" i="27"/>
  <c r="Q4100" i="27"/>
  <c r="Q4099" i="27"/>
  <c r="Q4098" i="27"/>
  <c r="Q4097" i="27"/>
  <c r="Q4096" i="27"/>
  <c r="Q4095" i="27"/>
  <c r="Q4094" i="27"/>
  <c r="Q4093" i="27"/>
  <c r="Q4092" i="27"/>
  <c r="Q4091" i="27"/>
  <c r="Q4090" i="27"/>
  <c r="Q4089" i="27"/>
  <c r="Q4088" i="27"/>
  <c r="Q4087" i="27"/>
  <c r="Q4086" i="27"/>
  <c r="Q4085" i="27"/>
  <c r="Q4084" i="27"/>
  <c r="Q4083" i="27"/>
  <c r="Q4082" i="27"/>
  <c r="Q4081" i="27"/>
  <c r="Q4080" i="27"/>
  <c r="Q4079" i="27"/>
  <c r="Q4078" i="27"/>
  <c r="Q4077" i="27"/>
  <c r="Q4076" i="27"/>
  <c r="Q4075" i="27"/>
  <c r="Q4074" i="27"/>
  <c r="Q4073" i="27"/>
  <c r="Q4072" i="27"/>
  <c r="Q4071" i="27"/>
  <c r="Q4070" i="27"/>
  <c r="Q4069" i="27"/>
  <c r="Q4068" i="27"/>
  <c r="Q4067" i="27"/>
  <c r="Q4066" i="27"/>
  <c r="Q4065" i="27"/>
  <c r="Q4064" i="27"/>
  <c r="Q4063" i="27"/>
  <c r="Q4062" i="27"/>
  <c r="Q4061" i="27"/>
  <c r="Q4060" i="27"/>
  <c r="Q4059" i="27"/>
  <c r="Q4058" i="27"/>
  <c r="Q4057" i="27"/>
  <c r="Q4056" i="27"/>
  <c r="Q4055" i="27"/>
  <c r="Q4054" i="27"/>
  <c r="Q4053" i="27"/>
  <c r="Q4052" i="27"/>
  <c r="Q4051" i="27"/>
  <c r="Q4050" i="27"/>
  <c r="Q4049" i="27"/>
  <c r="Q4048" i="27"/>
  <c r="Q4047" i="27"/>
  <c r="Q4046" i="27"/>
  <c r="Q4045" i="27"/>
  <c r="Q4044" i="27"/>
  <c r="Q4043" i="27"/>
  <c r="Q4042" i="27"/>
  <c r="Q4041" i="27"/>
  <c r="Q4040" i="27"/>
  <c r="Q4039" i="27"/>
  <c r="Q4038" i="27"/>
  <c r="Q4037" i="27"/>
  <c r="Q4036" i="27"/>
  <c r="Q4035" i="27"/>
  <c r="Q4034" i="27"/>
  <c r="Q4033" i="27"/>
  <c r="Q4032" i="27"/>
  <c r="Q4031" i="27"/>
  <c r="Q4030" i="27"/>
  <c r="Q4029" i="27"/>
  <c r="Q4028" i="27"/>
  <c r="Q4027" i="27"/>
  <c r="Q4026" i="27"/>
  <c r="Q4025" i="27"/>
  <c r="Q4024" i="27"/>
  <c r="Q4023" i="27"/>
  <c r="Q4022" i="27"/>
  <c r="Q4021" i="27"/>
  <c r="Q4020" i="27"/>
  <c r="Q4019" i="27"/>
  <c r="Q4018" i="27"/>
  <c r="Q4017" i="27"/>
  <c r="Q4016" i="27"/>
  <c r="Q4015" i="27"/>
  <c r="Q4014" i="27"/>
  <c r="Q4013" i="27"/>
  <c r="Q4012" i="27"/>
  <c r="Q4011" i="27"/>
  <c r="Q4010" i="27"/>
  <c r="Q4009" i="27"/>
  <c r="Q4008" i="27"/>
  <c r="Q4007" i="27"/>
  <c r="Q4006" i="27"/>
  <c r="Q4005" i="27"/>
  <c r="Q4004" i="27"/>
  <c r="Q4003" i="27"/>
  <c r="Q4002" i="27"/>
  <c r="Q4001" i="27"/>
  <c r="Q4000" i="27"/>
  <c r="Q3999" i="27"/>
  <c r="Q3998" i="27"/>
  <c r="Q3997" i="27"/>
  <c r="Q3996" i="27"/>
  <c r="Q3995" i="27"/>
  <c r="Q3994" i="27"/>
  <c r="Q3993" i="27"/>
  <c r="Q3992" i="27"/>
  <c r="Q3991" i="27"/>
  <c r="Q3990" i="27"/>
  <c r="Q3989" i="27"/>
  <c r="Q3988" i="27"/>
  <c r="Q3987" i="27"/>
  <c r="Q3986" i="27"/>
  <c r="Q3985" i="27"/>
  <c r="Q3984" i="27"/>
  <c r="Q3983" i="27"/>
  <c r="Q3982" i="27"/>
  <c r="Q3981" i="27"/>
  <c r="Q3980" i="27"/>
  <c r="Q3979" i="27"/>
  <c r="Q3978" i="27"/>
  <c r="Q3977" i="27"/>
  <c r="Q3976" i="27"/>
  <c r="Q3975" i="27"/>
  <c r="Q3974" i="27"/>
  <c r="Q3973" i="27"/>
  <c r="Q3972" i="27"/>
  <c r="Q3971" i="27"/>
  <c r="Q3970" i="27"/>
  <c r="Q3969" i="27"/>
  <c r="Q3968" i="27"/>
  <c r="Q3967" i="27"/>
  <c r="Q3966" i="27"/>
  <c r="Q3965" i="27"/>
  <c r="Q3964" i="27"/>
  <c r="Q3963" i="27"/>
  <c r="Q3962" i="27"/>
  <c r="Q3961" i="27"/>
  <c r="Q3960" i="27"/>
  <c r="Q3959" i="27"/>
  <c r="Q3958" i="27"/>
  <c r="Q3957" i="27"/>
  <c r="Q3956" i="27"/>
  <c r="Q3955" i="27"/>
  <c r="Q3954" i="27"/>
  <c r="Q3953" i="27"/>
  <c r="Q3952" i="27"/>
  <c r="Q3951" i="27"/>
  <c r="Q3950" i="27"/>
  <c r="Q3949" i="27"/>
  <c r="Q3948" i="27"/>
  <c r="Q3947" i="27"/>
  <c r="Q3946" i="27"/>
  <c r="Q3945" i="27"/>
  <c r="Q3944" i="27"/>
  <c r="Q3943" i="27"/>
  <c r="Q3942" i="27"/>
  <c r="Q3941" i="27"/>
  <c r="Q3940" i="27"/>
  <c r="Q3939" i="27"/>
  <c r="Q3938" i="27"/>
  <c r="Q3937" i="27"/>
  <c r="Q3936" i="27"/>
  <c r="Q3935" i="27"/>
  <c r="Q3934" i="27"/>
  <c r="Q3933" i="27"/>
  <c r="Q3932" i="27"/>
  <c r="Q3931" i="27"/>
  <c r="Q3930" i="27"/>
  <c r="Q3929" i="27"/>
  <c r="Q3928" i="27"/>
  <c r="Q3927" i="27"/>
  <c r="Q3926" i="27"/>
  <c r="Q3925" i="27"/>
  <c r="Q3924" i="27"/>
  <c r="Q3923" i="27"/>
  <c r="Q3922" i="27"/>
  <c r="Q3921" i="27"/>
  <c r="Q3920" i="27"/>
  <c r="Q3919" i="27"/>
  <c r="Q3918" i="27"/>
  <c r="Q3917" i="27"/>
  <c r="Q3916" i="27"/>
  <c r="Q3915" i="27"/>
  <c r="Q3914" i="27"/>
  <c r="Q3913" i="27"/>
  <c r="Q3912" i="27"/>
  <c r="Q3911" i="27"/>
  <c r="Q3910" i="27"/>
  <c r="Q3909" i="27"/>
  <c r="Q3908" i="27"/>
  <c r="Q3907" i="27"/>
  <c r="Q3906" i="27"/>
  <c r="Q3905" i="27"/>
  <c r="Q3904" i="27"/>
  <c r="Q3903" i="27"/>
  <c r="Q3902" i="27"/>
  <c r="Q3901" i="27"/>
  <c r="Q3900" i="27"/>
  <c r="Q3899" i="27"/>
  <c r="Q3898" i="27"/>
  <c r="Q3897" i="27"/>
  <c r="Q3896" i="27"/>
  <c r="Q3895" i="27"/>
  <c r="Q3894" i="27"/>
  <c r="Q3893" i="27"/>
  <c r="Q3892" i="27"/>
  <c r="Q3891" i="27"/>
  <c r="Q3890" i="27"/>
  <c r="Q3889" i="27"/>
  <c r="Q3888" i="27"/>
  <c r="Q3887" i="27"/>
  <c r="Q3886" i="27"/>
  <c r="Q3885" i="27"/>
  <c r="Q3884" i="27"/>
  <c r="Q3883" i="27"/>
  <c r="Q3882" i="27"/>
  <c r="Q3881" i="27"/>
  <c r="Q3880" i="27"/>
  <c r="Q3879" i="27"/>
  <c r="Q3878" i="27"/>
  <c r="Q3877" i="27"/>
  <c r="Q3876" i="27"/>
  <c r="Q3875" i="27"/>
  <c r="Q3874" i="27"/>
  <c r="Q3873" i="27"/>
  <c r="Q3872" i="27"/>
  <c r="Q3871" i="27"/>
  <c r="Q3870" i="27"/>
  <c r="Q3869" i="27"/>
  <c r="Q3868" i="27"/>
  <c r="Q3867" i="27"/>
  <c r="Q3866" i="27"/>
  <c r="Q3865" i="27"/>
  <c r="Q3864" i="27"/>
  <c r="Q3863" i="27"/>
  <c r="Q3862" i="27"/>
  <c r="Q3861" i="27"/>
  <c r="Q3860" i="27"/>
  <c r="Q3859" i="27"/>
  <c r="Q3858" i="27"/>
  <c r="Q3857" i="27"/>
  <c r="Q3856" i="27"/>
  <c r="Q3855" i="27"/>
  <c r="Q3854" i="27"/>
  <c r="Q3853" i="27"/>
  <c r="Q3852" i="27"/>
  <c r="Q3851" i="27"/>
  <c r="Q3850" i="27"/>
  <c r="Q3849" i="27"/>
  <c r="Q3848" i="27"/>
  <c r="Q3847" i="27"/>
  <c r="Q3846" i="27"/>
  <c r="Q3845" i="27"/>
  <c r="Q3844" i="27"/>
  <c r="Q3843" i="27"/>
  <c r="Q3842" i="27"/>
  <c r="Q3841" i="27"/>
  <c r="Q3840" i="27"/>
  <c r="Q3839" i="27"/>
  <c r="Q3838" i="27"/>
  <c r="Q3837" i="27"/>
  <c r="Q3836" i="27"/>
  <c r="Q3835" i="27"/>
  <c r="Q3834" i="27"/>
  <c r="Q3833" i="27"/>
  <c r="Q3832" i="27"/>
  <c r="Q3831" i="27"/>
  <c r="Q3830" i="27"/>
  <c r="Q3829" i="27"/>
  <c r="Q3828" i="27"/>
  <c r="Q3827" i="27"/>
  <c r="Q3826" i="27"/>
  <c r="Q3825" i="27"/>
  <c r="Q3824" i="27"/>
  <c r="Q3823" i="27"/>
  <c r="Q3822" i="27"/>
  <c r="Q3821" i="27"/>
  <c r="Q3820" i="27"/>
  <c r="Q3819" i="27"/>
  <c r="Q3818" i="27"/>
  <c r="Q3817" i="27"/>
  <c r="Q3816" i="27"/>
  <c r="Q3815" i="27"/>
  <c r="Q3814" i="27"/>
  <c r="Q3813" i="27"/>
  <c r="Q3812" i="27"/>
  <c r="Q3811" i="27"/>
  <c r="Q3810" i="27"/>
  <c r="Q3809" i="27"/>
  <c r="Q3808" i="27"/>
  <c r="Q3807" i="27"/>
  <c r="Q3806" i="27"/>
  <c r="Q3805" i="27"/>
  <c r="Q3804" i="27"/>
  <c r="Q3803" i="27"/>
  <c r="Q3802" i="27"/>
  <c r="Q3801" i="27"/>
  <c r="Q3800" i="27"/>
  <c r="Q3799" i="27"/>
  <c r="Q3798" i="27"/>
  <c r="Q3797" i="27"/>
  <c r="Q3796" i="27"/>
  <c r="Q3795" i="27"/>
  <c r="Q3794" i="27"/>
  <c r="Q3793" i="27"/>
  <c r="Q3792" i="27"/>
  <c r="Q3791" i="27"/>
  <c r="Q3790" i="27"/>
  <c r="Q3789" i="27"/>
  <c r="Q3788" i="27"/>
  <c r="Q3787" i="27"/>
  <c r="Q3786" i="27"/>
  <c r="Q3785" i="27"/>
  <c r="Q3784" i="27"/>
  <c r="Q3783" i="27"/>
  <c r="Q3782" i="27"/>
  <c r="Q3781" i="27"/>
  <c r="Q3780" i="27"/>
  <c r="Q3779" i="27"/>
  <c r="Q3778" i="27"/>
  <c r="Q3777" i="27"/>
  <c r="Q3776" i="27"/>
  <c r="Q3775" i="27"/>
  <c r="Q3774" i="27"/>
  <c r="Q3773" i="27"/>
  <c r="Q3772" i="27"/>
  <c r="Q3771" i="27"/>
  <c r="Q3770" i="27"/>
  <c r="Q3769" i="27"/>
  <c r="Q3768" i="27"/>
  <c r="Q3767" i="27"/>
  <c r="Q3766" i="27"/>
  <c r="Q3765" i="27"/>
  <c r="Q3764" i="27"/>
  <c r="Q3763" i="27"/>
  <c r="Q3762" i="27"/>
  <c r="Q3761" i="27"/>
  <c r="Q3760" i="27"/>
  <c r="Q3759" i="27"/>
  <c r="Q3758" i="27"/>
  <c r="Q3757" i="27"/>
  <c r="Q3756" i="27"/>
  <c r="Q3755" i="27"/>
  <c r="Q3754" i="27"/>
  <c r="Q3753" i="27"/>
  <c r="Q3752" i="27"/>
  <c r="Q3751" i="27"/>
  <c r="Q3750" i="27"/>
  <c r="Q3749" i="27"/>
  <c r="Q3748" i="27"/>
  <c r="Q3747" i="27"/>
  <c r="Q3746" i="27"/>
  <c r="Q3745" i="27"/>
  <c r="Q3744" i="27"/>
  <c r="Q3743" i="27"/>
  <c r="Q3742" i="27"/>
  <c r="Q3741" i="27"/>
  <c r="Q3740" i="27"/>
  <c r="Q3739" i="27"/>
  <c r="Q3738" i="27"/>
  <c r="Q3737" i="27"/>
  <c r="Q3736" i="27"/>
  <c r="Q3735" i="27"/>
  <c r="Q3734" i="27"/>
  <c r="Q3733" i="27"/>
  <c r="Q3732" i="27"/>
  <c r="Q3731" i="27"/>
  <c r="Q3730" i="27"/>
  <c r="Q3729" i="27"/>
  <c r="Q3728" i="27"/>
  <c r="Q3727" i="27"/>
  <c r="Q3726" i="27"/>
  <c r="Q3725" i="27"/>
  <c r="Q3724" i="27"/>
  <c r="Q3723" i="27"/>
  <c r="Q3722" i="27"/>
  <c r="Q3721" i="27"/>
  <c r="Q3720" i="27"/>
  <c r="Q3719" i="27"/>
  <c r="Q3718" i="27"/>
  <c r="Q3717" i="27"/>
  <c r="Q3716" i="27"/>
  <c r="Q3715" i="27"/>
  <c r="Q3714" i="27"/>
  <c r="Q3713" i="27"/>
  <c r="Q3712" i="27"/>
  <c r="Q3711" i="27"/>
  <c r="Q3710" i="27"/>
  <c r="Q3709" i="27"/>
  <c r="Q3708" i="27"/>
  <c r="Q3707" i="27"/>
  <c r="Q3706" i="27"/>
  <c r="Q3705" i="27"/>
  <c r="Q3704" i="27"/>
  <c r="Q3703" i="27"/>
  <c r="Q3702" i="27"/>
  <c r="Q3701" i="27"/>
  <c r="Q3700" i="27"/>
  <c r="Q3699" i="27"/>
  <c r="Q3698" i="27"/>
  <c r="Q3697" i="27"/>
  <c r="Q3696" i="27"/>
  <c r="Q3695" i="27"/>
  <c r="Q3694" i="27"/>
  <c r="Q3693" i="27"/>
  <c r="Q3692" i="27"/>
  <c r="Q3691" i="27"/>
  <c r="Q3690" i="27"/>
  <c r="Q3689" i="27"/>
  <c r="Q3688" i="27"/>
  <c r="Q3687" i="27"/>
  <c r="Q3686" i="27"/>
  <c r="Q3685" i="27"/>
  <c r="Q3684" i="27"/>
  <c r="Q3683" i="27"/>
  <c r="Q3682" i="27"/>
  <c r="Q3681" i="27"/>
  <c r="Q3680" i="27"/>
  <c r="Q3679" i="27"/>
  <c r="Q3678" i="27"/>
  <c r="Q3677" i="27"/>
  <c r="Q3676" i="27"/>
  <c r="Q3675" i="27"/>
  <c r="Q3674" i="27"/>
  <c r="Q3673" i="27"/>
  <c r="Q3672" i="27"/>
  <c r="Q3671" i="27"/>
  <c r="Q3670" i="27"/>
  <c r="Q3669" i="27"/>
  <c r="Q3668" i="27"/>
  <c r="Q3667" i="27"/>
  <c r="Q3666" i="27"/>
  <c r="Q3665" i="27"/>
  <c r="Q3664" i="27"/>
  <c r="Q3663" i="27"/>
  <c r="Q3662" i="27"/>
  <c r="Q3661" i="27"/>
  <c r="Q3660" i="27"/>
  <c r="Q3659" i="27"/>
  <c r="Q3658" i="27"/>
  <c r="Q3657" i="27"/>
  <c r="Q3656" i="27"/>
  <c r="Q3655" i="27"/>
  <c r="Q3654" i="27"/>
  <c r="Q3653" i="27"/>
  <c r="Q3652" i="27"/>
  <c r="Q3651" i="27"/>
  <c r="Q3650" i="27"/>
  <c r="Q3649" i="27"/>
  <c r="Q3648" i="27"/>
  <c r="Q3647" i="27"/>
  <c r="Q3646" i="27"/>
  <c r="Q3645" i="27"/>
  <c r="Q3644" i="27"/>
  <c r="Q3643" i="27"/>
  <c r="Q3642" i="27"/>
  <c r="Q3641" i="27"/>
  <c r="Q3640" i="27"/>
  <c r="Q3639" i="27"/>
  <c r="Q3638" i="27"/>
  <c r="Q3637" i="27"/>
  <c r="Q3636" i="27"/>
  <c r="Q3635" i="27"/>
  <c r="Q3634" i="27"/>
  <c r="Q3633" i="27"/>
  <c r="Q3632" i="27"/>
  <c r="Q3631" i="27"/>
  <c r="Q3630" i="27"/>
  <c r="Q3629" i="27"/>
  <c r="Q3628" i="27"/>
  <c r="Q3627" i="27"/>
  <c r="Q3626" i="27"/>
  <c r="Q3625" i="27"/>
  <c r="Q3624" i="27"/>
  <c r="Q3623" i="27"/>
  <c r="Q3622" i="27"/>
  <c r="Q3621" i="27"/>
  <c r="Q3620" i="27"/>
  <c r="Q3619" i="27"/>
  <c r="Q3618" i="27"/>
  <c r="Q3617" i="27"/>
  <c r="Q3616" i="27"/>
  <c r="Q3615" i="27"/>
  <c r="Q3614" i="27"/>
  <c r="Q3613" i="27"/>
  <c r="Q3612" i="27"/>
  <c r="Q3611" i="27"/>
  <c r="Q3610" i="27"/>
  <c r="Q3609" i="27"/>
  <c r="Q3608" i="27"/>
  <c r="Q3607" i="27"/>
  <c r="Q3606" i="27"/>
  <c r="Q3605" i="27"/>
  <c r="Q3604" i="27"/>
  <c r="Q3603" i="27"/>
  <c r="Q3602" i="27"/>
  <c r="Q3601" i="27"/>
  <c r="Q3600" i="27"/>
  <c r="Q3599" i="27"/>
  <c r="Q3598" i="27"/>
  <c r="Q3597" i="27"/>
  <c r="Q3596" i="27"/>
  <c r="Q3595" i="27"/>
  <c r="Q3594" i="27"/>
  <c r="Q3593" i="27"/>
  <c r="Q3592" i="27"/>
  <c r="Q3591" i="27"/>
  <c r="Q3590" i="27"/>
  <c r="Q3589" i="27"/>
  <c r="Q3588" i="27"/>
  <c r="Q3587" i="27"/>
  <c r="Q3586" i="27"/>
  <c r="Q3585" i="27"/>
  <c r="Q3584" i="27"/>
  <c r="Q3583" i="27"/>
  <c r="Q3582" i="27"/>
  <c r="Q3581" i="27"/>
  <c r="Q3580" i="27"/>
  <c r="Q3579" i="27"/>
  <c r="Q3578" i="27"/>
  <c r="Q3577" i="27"/>
  <c r="Q3576" i="27"/>
  <c r="Q3575" i="27"/>
  <c r="Q3574" i="27"/>
  <c r="Q3573" i="27"/>
  <c r="Q3572" i="27"/>
  <c r="Q3571" i="27"/>
  <c r="Q3570" i="27"/>
  <c r="Q3569" i="27"/>
  <c r="Q3568" i="27"/>
  <c r="Q3567" i="27"/>
  <c r="Q3566" i="27"/>
  <c r="Q3565" i="27"/>
  <c r="Q3564" i="27"/>
  <c r="Q3563" i="27"/>
  <c r="Q3562" i="27"/>
  <c r="Q3561" i="27"/>
  <c r="Q3560" i="27"/>
  <c r="Q3559" i="27"/>
  <c r="Q3558" i="27"/>
  <c r="Q3557" i="27"/>
  <c r="Q3556" i="27"/>
  <c r="Q3555" i="27"/>
  <c r="Q3554" i="27"/>
  <c r="Q3553" i="27"/>
  <c r="Q3552" i="27"/>
  <c r="Q3551" i="27"/>
  <c r="Q3550" i="27"/>
  <c r="Q3549" i="27"/>
  <c r="Q3548" i="27"/>
  <c r="Q3547" i="27"/>
  <c r="Q3546" i="27"/>
  <c r="Q3545" i="27"/>
  <c r="Q3544" i="27"/>
  <c r="Q3543" i="27"/>
  <c r="Q3542" i="27"/>
  <c r="Q3541" i="27"/>
  <c r="Q3540" i="27"/>
  <c r="Q3539" i="27"/>
  <c r="Q3538" i="27"/>
  <c r="Q3537" i="27"/>
  <c r="Q3536" i="27"/>
  <c r="Q3535" i="27"/>
  <c r="Q3534" i="27"/>
  <c r="Q3533" i="27"/>
  <c r="Q3532" i="27"/>
  <c r="Q3531" i="27"/>
  <c r="Q3530" i="27"/>
  <c r="Q3529" i="27"/>
  <c r="Q3528" i="27"/>
  <c r="Q3527" i="27"/>
  <c r="Q3526" i="27"/>
  <c r="Q3525" i="27"/>
  <c r="Q3524" i="27"/>
  <c r="Q3523" i="27"/>
  <c r="Q3522" i="27"/>
  <c r="Q3521" i="27"/>
  <c r="Q3520" i="27"/>
  <c r="Q3519" i="27"/>
  <c r="Q3518" i="27"/>
  <c r="Q3517" i="27"/>
  <c r="Q3516" i="27"/>
  <c r="Q3515" i="27"/>
  <c r="Q3514" i="27"/>
  <c r="Q3513" i="27"/>
  <c r="Q3512" i="27"/>
  <c r="Q3511" i="27"/>
  <c r="Q3510" i="27"/>
  <c r="Q3509" i="27"/>
  <c r="Q3508" i="27"/>
  <c r="Q3507" i="27"/>
  <c r="Q3506" i="27"/>
  <c r="Q3505" i="27"/>
  <c r="Q3504" i="27"/>
  <c r="Q3503" i="27"/>
  <c r="Q3502" i="27"/>
  <c r="Q3501" i="27"/>
  <c r="Q3500" i="27"/>
  <c r="Q3499" i="27"/>
  <c r="Q3498" i="27"/>
  <c r="Q3497" i="27"/>
  <c r="Q3496" i="27"/>
  <c r="Q3495" i="27"/>
  <c r="Q3494" i="27"/>
  <c r="Q3493" i="27"/>
  <c r="Q3492" i="27"/>
  <c r="Q3491" i="27"/>
  <c r="Q3490" i="27"/>
  <c r="Q3489" i="27"/>
  <c r="Q3488" i="27"/>
  <c r="Q3487" i="27"/>
  <c r="Q3486" i="27"/>
  <c r="Q3485" i="27"/>
  <c r="Q3484" i="27"/>
  <c r="Q3483" i="27"/>
  <c r="Q3482" i="27"/>
  <c r="Q3481" i="27"/>
  <c r="Q3480" i="27"/>
  <c r="Q3479" i="27"/>
  <c r="Q3478" i="27"/>
  <c r="Q3477" i="27"/>
  <c r="Q3476" i="27"/>
  <c r="Q3475" i="27"/>
  <c r="Q3474" i="27"/>
  <c r="Q3473" i="27"/>
  <c r="Q3472" i="27"/>
  <c r="Q3471" i="27"/>
  <c r="Q3470" i="27"/>
  <c r="Q3469" i="27"/>
  <c r="Q3468" i="27"/>
  <c r="Q3467" i="27"/>
  <c r="Q3466" i="27"/>
  <c r="Q3465" i="27"/>
  <c r="Q3464" i="27"/>
  <c r="Q3463" i="27"/>
  <c r="Q3462" i="27"/>
  <c r="Q3461" i="27"/>
  <c r="Q3460" i="27"/>
  <c r="Q3459" i="27"/>
  <c r="Q3458" i="27"/>
  <c r="Q3457" i="27"/>
  <c r="Q3456" i="27"/>
  <c r="Q3455" i="27"/>
  <c r="Q3454" i="27"/>
  <c r="Q3453" i="27"/>
  <c r="Q3452" i="27"/>
  <c r="Q3451" i="27"/>
  <c r="Q3450" i="27"/>
  <c r="Q3449" i="27"/>
  <c r="Q3448" i="27"/>
  <c r="Q3447" i="27"/>
  <c r="Q3446" i="27"/>
  <c r="Q3445" i="27"/>
  <c r="Q3444" i="27"/>
  <c r="Q3443" i="27"/>
  <c r="Q3442" i="27"/>
  <c r="Q3441" i="27"/>
  <c r="Q3440" i="27"/>
  <c r="Q3439" i="27"/>
  <c r="Q3438" i="27"/>
  <c r="Q3437" i="27"/>
  <c r="Q3436" i="27"/>
  <c r="Q3435" i="27"/>
  <c r="Q3434" i="27"/>
  <c r="Q3433" i="27"/>
  <c r="Q3432" i="27"/>
  <c r="Q3431" i="27"/>
  <c r="Q3430" i="27"/>
  <c r="Q3429" i="27"/>
  <c r="Q3428" i="27"/>
  <c r="Q3427" i="27"/>
  <c r="Q3426" i="27"/>
  <c r="Q3425" i="27"/>
  <c r="Q3424" i="27"/>
  <c r="Q3423" i="27"/>
  <c r="Q3422" i="27"/>
  <c r="Q3421" i="27"/>
  <c r="Q3420" i="27"/>
  <c r="Q3419" i="27"/>
  <c r="Q3418" i="27"/>
  <c r="Q3417" i="27"/>
  <c r="Q3416" i="27"/>
  <c r="Q3415" i="27"/>
  <c r="Q3414" i="27"/>
  <c r="Q3413" i="27"/>
  <c r="Q3412" i="27"/>
  <c r="Q3411" i="27"/>
  <c r="Q3410" i="27"/>
  <c r="Q3409" i="27"/>
  <c r="Q3408" i="27"/>
  <c r="Q3407" i="27"/>
  <c r="Q3406" i="27"/>
  <c r="Q3405" i="27"/>
  <c r="Q3404" i="27"/>
  <c r="Q3403" i="27"/>
  <c r="Q3402" i="27"/>
  <c r="Q3401" i="27"/>
  <c r="Q3400" i="27"/>
  <c r="Q3399" i="27"/>
  <c r="Q3398" i="27"/>
  <c r="Q3397" i="27"/>
  <c r="Q3396" i="27"/>
  <c r="Q3395" i="27"/>
  <c r="Q3394" i="27"/>
  <c r="Q3393" i="27"/>
  <c r="Q3392" i="27"/>
  <c r="Q3391" i="27"/>
  <c r="Q3390" i="27"/>
  <c r="Q3389" i="27"/>
  <c r="Q3388" i="27"/>
  <c r="Q3387" i="27"/>
  <c r="Q3386" i="27"/>
  <c r="Q3385" i="27"/>
  <c r="Q3384" i="27"/>
  <c r="Q3383" i="27"/>
  <c r="Q3382" i="27"/>
  <c r="Q3381" i="27"/>
  <c r="Q3380" i="27"/>
  <c r="Q3379" i="27"/>
  <c r="Q3378" i="27"/>
  <c r="Q3377" i="27"/>
  <c r="Q3376" i="27"/>
  <c r="Q3375" i="27"/>
  <c r="Q3374" i="27"/>
  <c r="Q3373" i="27"/>
  <c r="Q3372" i="27"/>
  <c r="Q3371" i="27"/>
  <c r="Q3370" i="27"/>
  <c r="Q3369" i="27"/>
  <c r="Q3368" i="27"/>
  <c r="Q3367" i="27"/>
  <c r="Q3366" i="27"/>
  <c r="Q3365" i="27"/>
  <c r="Q3364" i="27"/>
  <c r="Q3363" i="27"/>
  <c r="Q3362" i="27"/>
  <c r="Q3361" i="27"/>
  <c r="Q3360" i="27"/>
  <c r="Q3359" i="27"/>
  <c r="Q3358" i="27"/>
  <c r="Q3357" i="27"/>
  <c r="Q3356" i="27"/>
  <c r="Q3355" i="27"/>
  <c r="Q3354" i="27"/>
  <c r="Q3353" i="27"/>
  <c r="Q3352" i="27"/>
  <c r="Q3351" i="27"/>
  <c r="Q3350" i="27"/>
  <c r="Q3349" i="27"/>
  <c r="Q3348" i="27"/>
  <c r="Q3347" i="27"/>
  <c r="Q3346" i="27"/>
  <c r="Q3345" i="27"/>
  <c r="Q3344" i="27"/>
  <c r="Q3343" i="27"/>
  <c r="Q3342" i="27"/>
  <c r="Q3341" i="27"/>
  <c r="Q3340" i="27"/>
  <c r="Q3339" i="27"/>
  <c r="Q3338" i="27"/>
  <c r="Q3337" i="27"/>
  <c r="Q3336" i="27"/>
  <c r="Q3335" i="27"/>
  <c r="Q3334" i="27"/>
  <c r="Q3333" i="27"/>
  <c r="Q3332" i="27"/>
  <c r="Q3331" i="27"/>
  <c r="Q3330" i="27"/>
  <c r="Q3329" i="27"/>
  <c r="Q3328" i="27"/>
  <c r="Q3327" i="27"/>
  <c r="Q3326" i="27"/>
  <c r="Q3325" i="27"/>
  <c r="Q3324" i="27"/>
  <c r="Q3323" i="27"/>
  <c r="Q3322" i="27"/>
  <c r="Q3321" i="27"/>
  <c r="Q3320" i="27"/>
  <c r="Q3319" i="27"/>
  <c r="Q3318" i="27"/>
  <c r="Q3317" i="27"/>
  <c r="Q3316" i="27"/>
  <c r="Q3315" i="27"/>
  <c r="Q3314" i="27"/>
  <c r="Q3313" i="27"/>
  <c r="Q3312" i="27"/>
  <c r="Q3311" i="27"/>
  <c r="Q3310" i="27"/>
  <c r="Q3309" i="27"/>
  <c r="Q3308" i="27"/>
  <c r="Q3307" i="27"/>
  <c r="Q3306" i="27"/>
  <c r="Q3305" i="27"/>
  <c r="Q3304" i="27"/>
  <c r="Q3303" i="27"/>
  <c r="Q3302" i="27"/>
  <c r="Q3301" i="27"/>
  <c r="Q3300" i="27"/>
  <c r="Q3299" i="27"/>
  <c r="Q3298" i="27"/>
  <c r="Q3297" i="27"/>
  <c r="Q3296" i="27"/>
  <c r="Q3295" i="27"/>
  <c r="Q3294" i="27"/>
  <c r="Q3293" i="27"/>
  <c r="Q3292" i="27"/>
  <c r="Q3291" i="27"/>
  <c r="Q3290" i="27"/>
  <c r="Q3289" i="27"/>
  <c r="Q3288" i="27"/>
  <c r="Q3287" i="27"/>
  <c r="Q3286" i="27"/>
  <c r="Q3285" i="27"/>
  <c r="Q3284" i="27"/>
  <c r="Q3283" i="27"/>
  <c r="Q3282" i="27"/>
  <c r="Q3281" i="27"/>
  <c r="Q3280" i="27"/>
  <c r="Q3279" i="27"/>
  <c r="Q3278" i="27"/>
  <c r="Q3277" i="27"/>
  <c r="Q3276" i="27"/>
  <c r="Q3275" i="27"/>
  <c r="Q3274" i="27"/>
  <c r="Q3273" i="27"/>
  <c r="Q3272" i="27"/>
  <c r="Q3271" i="27"/>
  <c r="Q3270" i="27"/>
  <c r="Q3269" i="27"/>
  <c r="Q3268" i="27"/>
  <c r="Q3267" i="27"/>
  <c r="Q3266" i="27"/>
  <c r="Q3265" i="27"/>
  <c r="Q3264" i="27"/>
  <c r="Q3263" i="27"/>
  <c r="Q3262" i="27"/>
  <c r="Q3261" i="27"/>
  <c r="Q3260" i="27"/>
  <c r="Q3259" i="27"/>
  <c r="Q3258" i="27"/>
  <c r="Q3257" i="27"/>
  <c r="Q3256" i="27"/>
  <c r="Q3255" i="27"/>
  <c r="Q3254" i="27"/>
  <c r="Q3253" i="27"/>
  <c r="Q3252" i="27"/>
  <c r="Q3251" i="27"/>
  <c r="Q3250" i="27"/>
  <c r="Q3249" i="27"/>
  <c r="Q3248" i="27"/>
  <c r="Q3247" i="27"/>
  <c r="Q3246" i="27"/>
  <c r="Q3245" i="27"/>
  <c r="Q3244" i="27"/>
  <c r="Q3243" i="27"/>
  <c r="Q3242" i="27"/>
  <c r="Q3241" i="27"/>
  <c r="Q3240" i="27"/>
  <c r="Q3239" i="27"/>
  <c r="Q3238" i="27"/>
  <c r="Q3237" i="27"/>
  <c r="Q3236" i="27"/>
  <c r="Q3235" i="27"/>
  <c r="Q3234" i="27"/>
  <c r="Q3233" i="27"/>
  <c r="Q3232" i="27"/>
  <c r="Q3231" i="27"/>
  <c r="Q3230" i="27"/>
  <c r="Q3229" i="27"/>
  <c r="Q3228" i="27"/>
  <c r="Q3227" i="27"/>
  <c r="Q3226" i="27"/>
  <c r="Q3225" i="27"/>
  <c r="Q3224" i="27"/>
  <c r="Q3223" i="27"/>
  <c r="Q3222" i="27"/>
  <c r="Q3221" i="27"/>
  <c r="Q3220" i="27"/>
  <c r="Q3219" i="27"/>
  <c r="Q3218" i="27"/>
  <c r="Q3217" i="27"/>
  <c r="Q3216" i="27"/>
  <c r="Q3215" i="27"/>
  <c r="Q3214" i="27"/>
  <c r="Q3213" i="27"/>
  <c r="Q3212" i="27"/>
  <c r="Q3211" i="27"/>
  <c r="Q3210" i="27"/>
  <c r="Q3209" i="27"/>
  <c r="Q3208" i="27"/>
  <c r="Q3207" i="27"/>
  <c r="Q3206" i="27"/>
  <c r="Q3205" i="27"/>
  <c r="Q3204" i="27"/>
  <c r="Q3203" i="27"/>
  <c r="Q3202" i="27"/>
  <c r="Q3201" i="27"/>
  <c r="Q3200" i="27"/>
  <c r="Q3199" i="27"/>
  <c r="Q3198" i="27"/>
  <c r="Q3197" i="27"/>
  <c r="Q3196" i="27"/>
  <c r="Q3195" i="27"/>
  <c r="Q3194" i="27"/>
  <c r="Q3193" i="27"/>
  <c r="Q3192" i="27"/>
  <c r="Q3191" i="27"/>
  <c r="Q3190" i="27"/>
  <c r="Q3189" i="27"/>
  <c r="Q3188" i="27"/>
  <c r="Q3187" i="27"/>
  <c r="Q3186" i="27"/>
  <c r="Q3185" i="27"/>
  <c r="Q3184" i="27"/>
  <c r="Q3183" i="27"/>
  <c r="Q3182" i="27"/>
  <c r="Q3181" i="27"/>
  <c r="Q3180" i="27"/>
  <c r="Q3179" i="27"/>
  <c r="Q3178" i="27"/>
  <c r="Q3177" i="27"/>
  <c r="Q3176" i="27"/>
  <c r="Q3175" i="27"/>
  <c r="Q3174" i="27"/>
  <c r="Q3173" i="27"/>
  <c r="Q3172" i="27"/>
  <c r="Q3171" i="27"/>
  <c r="Q3170" i="27"/>
  <c r="Q3169" i="27"/>
  <c r="Q3168" i="27"/>
  <c r="Q3167" i="27"/>
  <c r="Q3166" i="27"/>
  <c r="Q3165" i="27"/>
  <c r="Q3164" i="27"/>
  <c r="Q3163" i="27"/>
  <c r="Q3162" i="27"/>
  <c r="Q3161" i="27"/>
  <c r="Q3160" i="27"/>
  <c r="Q3159" i="27"/>
  <c r="Q3158" i="27"/>
  <c r="Q3157" i="27"/>
  <c r="Q3156" i="27"/>
  <c r="Q3155" i="27"/>
  <c r="Q3154" i="27"/>
  <c r="Q3153" i="27"/>
  <c r="Q3152" i="27"/>
  <c r="Q3151" i="27"/>
  <c r="Q3150" i="27"/>
  <c r="Q3149" i="27"/>
  <c r="Q3148" i="27"/>
  <c r="Q3147" i="27"/>
  <c r="Q3146" i="27"/>
  <c r="Q3145" i="27"/>
  <c r="Q3144" i="27"/>
  <c r="Q3143" i="27"/>
  <c r="Q3142" i="27"/>
  <c r="Q3141" i="27"/>
  <c r="Q3140" i="27"/>
  <c r="Q3139" i="27"/>
  <c r="Q3138" i="27"/>
  <c r="Q3137" i="27"/>
  <c r="Q3136" i="27"/>
  <c r="Q3135" i="27"/>
  <c r="Q3134" i="27"/>
  <c r="Q3133" i="27"/>
  <c r="Q3132" i="27"/>
  <c r="Q3131" i="27"/>
  <c r="Q3130" i="27"/>
  <c r="Q3129" i="27"/>
  <c r="Q3128" i="27"/>
  <c r="Q3127" i="27"/>
  <c r="Q3126" i="27"/>
  <c r="Q3125" i="27"/>
  <c r="Q3124" i="27"/>
  <c r="Q3123" i="27"/>
  <c r="Q3122" i="27"/>
  <c r="Q3121" i="27"/>
  <c r="Q3120" i="27"/>
  <c r="Q3119" i="27"/>
  <c r="Q3118" i="27"/>
  <c r="Q3117" i="27"/>
  <c r="Q3116" i="27"/>
  <c r="Q3115" i="27"/>
  <c r="Q3114" i="27"/>
  <c r="Q3113" i="27"/>
  <c r="Q3112" i="27"/>
  <c r="Q3111" i="27"/>
  <c r="Q3110" i="27"/>
  <c r="Q3109" i="27"/>
  <c r="Q3108" i="27"/>
  <c r="Q3107" i="27"/>
  <c r="Q3106" i="27"/>
  <c r="Q3105" i="27"/>
  <c r="Q3104" i="27"/>
  <c r="Q3103" i="27"/>
  <c r="Q3102" i="27"/>
  <c r="Q3101" i="27"/>
  <c r="Q3100" i="27"/>
  <c r="Q3099" i="27"/>
  <c r="Q3098" i="27"/>
  <c r="Q3097" i="27"/>
  <c r="Q3096" i="27"/>
  <c r="Q3095" i="27"/>
  <c r="Q3094" i="27"/>
  <c r="Q3093" i="27"/>
  <c r="Q3092" i="27"/>
  <c r="Q3091" i="27"/>
  <c r="Q3090" i="27"/>
  <c r="Q3089" i="27"/>
  <c r="Q3088" i="27"/>
  <c r="Q3087" i="27"/>
  <c r="Q3086" i="27"/>
  <c r="Q3085" i="27"/>
  <c r="Q3084" i="27"/>
  <c r="Q3083" i="27"/>
  <c r="Q3082" i="27"/>
  <c r="Q3081" i="27"/>
  <c r="Q3080" i="27"/>
  <c r="Q3079" i="27"/>
  <c r="Q3078" i="27"/>
  <c r="Q3077" i="27"/>
  <c r="Q3076" i="27"/>
  <c r="Q3075" i="27"/>
  <c r="Q3074" i="27"/>
  <c r="Q3073" i="27"/>
  <c r="Q3072" i="27"/>
  <c r="Q3071" i="27"/>
  <c r="Q3070" i="27"/>
  <c r="Q3069" i="27"/>
  <c r="Q3068" i="27"/>
  <c r="Q3067" i="27"/>
  <c r="Q3066" i="27"/>
  <c r="Q3065" i="27"/>
  <c r="Q3064" i="27"/>
  <c r="Q3063" i="27"/>
  <c r="Q3062" i="27"/>
  <c r="Q3061" i="27"/>
  <c r="Q3060" i="27"/>
  <c r="Q3059" i="27"/>
  <c r="Q3058" i="27"/>
  <c r="Q3057" i="27"/>
  <c r="Q3056" i="27"/>
  <c r="Q3055" i="27"/>
  <c r="Q3054" i="27"/>
  <c r="Q3053" i="27"/>
  <c r="Q3052" i="27"/>
  <c r="Q3051" i="27"/>
  <c r="Q3050" i="27"/>
  <c r="Q3049" i="27"/>
  <c r="Q3048" i="27"/>
  <c r="Q3047" i="27"/>
  <c r="Q3046" i="27"/>
  <c r="Q3045" i="27"/>
  <c r="Q3044" i="27"/>
  <c r="Q3043" i="27"/>
  <c r="Q3042" i="27"/>
  <c r="Q3041" i="27"/>
  <c r="Q3040" i="27"/>
  <c r="Q3039" i="27"/>
  <c r="Q3038" i="27"/>
  <c r="Q3037" i="27"/>
  <c r="Q3036" i="27"/>
  <c r="Q3035" i="27"/>
  <c r="Q3034" i="27"/>
  <c r="Q3033" i="27"/>
  <c r="Q3032" i="27"/>
  <c r="Q3031" i="27"/>
  <c r="Q3030" i="27"/>
  <c r="Q3029" i="27"/>
  <c r="Q3028" i="27"/>
  <c r="Q3027" i="27"/>
  <c r="Q3026" i="27"/>
  <c r="Q3025" i="27"/>
  <c r="Q3024" i="27"/>
  <c r="Q3023" i="27"/>
  <c r="Q3022" i="27"/>
  <c r="Q3021" i="27"/>
  <c r="Q3020" i="27"/>
  <c r="Q3019" i="27"/>
  <c r="Q3018" i="27"/>
  <c r="Q3017" i="27"/>
  <c r="Q3016" i="27"/>
  <c r="Q3015" i="27"/>
  <c r="Q3014" i="27"/>
  <c r="Q3013" i="27"/>
  <c r="Q3012" i="27"/>
  <c r="Q3011" i="27"/>
  <c r="Q3010" i="27"/>
  <c r="Q3009" i="27"/>
  <c r="Q3008" i="27"/>
  <c r="Q3007" i="27"/>
  <c r="Q3006" i="27"/>
  <c r="Q3005" i="27"/>
  <c r="Q3004" i="27"/>
  <c r="Q3003" i="27"/>
  <c r="Q3002" i="27"/>
  <c r="Q3001" i="27"/>
  <c r="Q3000" i="27"/>
  <c r="Q2999" i="27"/>
  <c r="Q2998" i="27"/>
  <c r="Q2997" i="27"/>
  <c r="Q2996" i="27"/>
  <c r="Q2995" i="27"/>
  <c r="Q2994" i="27"/>
  <c r="Q2993" i="27"/>
  <c r="Q2992" i="27"/>
  <c r="Q2991" i="27"/>
  <c r="Q2990" i="27"/>
  <c r="Q2989" i="27"/>
  <c r="Q2988" i="27"/>
  <c r="Q2987" i="27"/>
  <c r="Q2986" i="27"/>
  <c r="Q2985" i="27"/>
  <c r="Q2984" i="27"/>
  <c r="Q2983" i="27"/>
  <c r="Q2982" i="27"/>
  <c r="Q2981" i="27"/>
  <c r="Q2980" i="27"/>
  <c r="Q2979" i="27"/>
  <c r="Q2978" i="27"/>
  <c r="Q2977" i="27"/>
  <c r="Q2976" i="27"/>
  <c r="Q2975" i="27"/>
  <c r="Q2974" i="27"/>
  <c r="Q2973" i="27"/>
  <c r="Q2972" i="27"/>
  <c r="Q2971" i="27"/>
  <c r="Q2970" i="27"/>
  <c r="Q2969" i="27"/>
  <c r="Q2968" i="27"/>
  <c r="Q2967" i="27"/>
  <c r="Q2966" i="27"/>
  <c r="Q2965" i="27"/>
  <c r="Q2964" i="27"/>
  <c r="Q2963" i="27"/>
  <c r="Q2962" i="27"/>
  <c r="Q2961" i="27"/>
  <c r="Q2960" i="27"/>
  <c r="Q2959" i="27"/>
  <c r="Q2958" i="27"/>
  <c r="Q2957" i="27"/>
  <c r="Q2956" i="27"/>
  <c r="Q2955" i="27"/>
  <c r="Q2954" i="27"/>
  <c r="Q2953" i="27"/>
  <c r="Q2952" i="27"/>
  <c r="Q2951" i="27"/>
  <c r="Q2950" i="27"/>
  <c r="Q2949" i="27"/>
  <c r="Q2948" i="27"/>
  <c r="Q2947" i="27"/>
  <c r="Q2946" i="27"/>
  <c r="Q2945" i="27"/>
  <c r="Q2944" i="27"/>
  <c r="Q2943" i="27"/>
  <c r="Q2942" i="27"/>
  <c r="Q2941" i="27"/>
  <c r="Q2940" i="27"/>
  <c r="Q2939" i="27"/>
  <c r="Q2938" i="27"/>
  <c r="Q2937" i="27"/>
  <c r="Q2936" i="27"/>
  <c r="Q2935" i="27"/>
  <c r="Q2934" i="27"/>
  <c r="Q2933" i="27"/>
  <c r="Q2932" i="27"/>
  <c r="Q2931" i="27"/>
  <c r="Q2930" i="27"/>
  <c r="Q2929" i="27"/>
  <c r="Q2928" i="27"/>
  <c r="Q2927" i="27"/>
  <c r="Q2926" i="27"/>
  <c r="Q2925" i="27"/>
  <c r="Q2924" i="27"/>
  <c r="Q2923" i="27"/>
  <c r="Q2922" i="27"/>
  <c r="Q2921" i="27"/>
  <c r="Q2920" i="27"/>
  <c r="Q2919" i="27"/>
  <c r="Q2918" i="27"/>
  <c r="Q2917" i="27"/>
  <c r="Q2916" i="27"/>
  <c r="Q2915" i="27"/>
  <c r="Q2914" i="27"/>
  <c r="Q2913" i="27"/>
  <c r="Q2912" i="27"/>
  <c r="Q2911" i="27"/>
  <c r="Q2910" i="27"/>
  <c r="Q2909" i="27"/>
  <c r="Q2908" i="27"/>
  <c r="Q2907" i="27"/>
  <c r="Q2906" i="27"/>
  <c r="Q2905" i="27"/>
  <c r="Q2904" i="27"/>
  <c r="Q2903" i="27"/>
  <c r="Q2902" i="27"/>
  <c r="Q2901" i="27"/>
  <c r="Q2900" i="27"/>
  <c r="Q2899" i="27"/>
  <c r="Q2898" i="27"/>
  <c r="Q2897" i="27"/>
  <c r="Q2896" i="27"/>
  <c r="Q2895" i="27"/>
  <c r="Q2894" i="27"/>
  <c r="Q2893" i="27"/>
  <c r="Q2892" i="27"/>
  <c r="Q2891" i="27"/>
  <c r="Q2890" i="27"/>
  <c r="Q2889" i="27"/>
  <c r="Q2888" i="27"/>
  <c r="Q2887" i="27"/>
  <c r="Q2886" i="27"/>
  <c r="Q2885" i="27"/>
  <c r="Q2884" i="27"/>
  <c r="Q2883" i="27"/>
  <c r="Q2882" i="27"/>
  <c r="Q2881" i="27"/>
  <c r="Q2880" i="27"/>
  <c r="Q2879" i="27"/>
  <c r="Q2878" i="27"/>
  <c r="Q2877" i="27"/>
  <c r="Q2876" i="27"/>
  <c r="Q2875" i="27"/>
  <c r="Q2874" i="27"/>
  <c r="Q2873" i="27"/>
  <c r="Q2872" i="27"/>
  <c r="Q2871" i="27"/>
  <c r="Q2870" i="27"/>
  <c r="Q2869" i="27"/>
  <c r="Q2868" i="27"/>
  <c r="Q2867" i="27"/>
  <c r="Q2866" i="27"/>
  <c r="Q2865" i="27"/>
  <c r="Q2864" i="27"/>
  <c r="Q2863" i="27"/>
  <c r="Q2862" i="27"/>
  <c r="Q2861" i="27"/>
  <c r="Q2860" i="27"/>
  <c r="Q2859" i="27"/>
  <c r="Q2858" i="27"/>
  <c r="Q2857" i="27"/>
  <c r="Q2856" i="27"/>
  <c r="Q2855" i="27"/>
  <c r="Q2854" i="27"/>
  <c r="Q2853" i="27"/>
  <c r="Q2852" i="27"/>
  <c r="Q2851" i="27"/>
  <c r="Q2850" i="27"/>
  <c r="Q2849" i="27"/>
  <c r="Q2848" i="27"/>
  <c r="Q2847" i="27"/>
  <c r="Q2846" i="27"/>
  <c r="Q2845" i="27"/>
  <c r="Q2844" i="27"/>
  <c r="Q2843" i="27"/>
  <c r="Q2842" i="27"/>
  <c r="Q2841" i="27"/>
  <c r="Q2840" i="27"/>
  <c r="Q2839" i="27"/>
  <c r="Q2838" i="27"/>
  <c r="Q2837" i="27"/>
  <c r="Q2836" i="27"/>
  <c r="Q2835" i="27"/>
  <c r="Q2834" i="27"/>
  <c r="Q2833" i="27"/>
  <c r="Q2832" i="27"/>
  <c r="Q2831" i="27"/>
  <c r="Q2830" i="27"/>
  <c r="Q2829" i="27"/>
  <c r="Q2828" i="27"/>
  <c r="Q2827" i="27"/>
  <c r="Q2826" i="27"/>
  <c r="Q2825" i="27"/>
  <c r="Q2824" i="27"/>
  <c r="Q2823" i="27"/>
  <c r="Q2822" i="27"/>
  <c r="Q2821" i="27"/>
  <c r="Q2820" i="27"/>
  <c r="Q2819" i="27"/>
  <c r="Q2818" i="27"/>
  <c r="Q2817" i="27"/>
  <c r="Q2816" i="27"/>
  <c r="Q2815" i="27"/>
  <c r="Q2814" i="27"/>
  <c r="Q2813" i="27"/>
  <c r="Q2812" i="27"/>
  <c r="Q2811" i="27"/>
  <c r="Q2810" i="27"/>
  <c r="Q2809" i="27"/>
  <c r="Q2808" i="27"/>
  <c r="Q2807" i="27"/>
  <c r="Q2806" i="27"/>
  <c r="Q2805" i="27"/>
  <c r="Q2804" i="27"/>
  <c r="Q2803" i="27"/>
  <c r="Q2802" i="27"/>
  <c r="Q2801" i="27"/>
  <c r="Q2800" i="27"/>
  <c r="Q2799" i="27"/>
  <c r="Q2798" i="27"/>
  <c r="Q2797" i="27"/>
  <c r="Q2796" i="27"/>
  <c r="Q2795" i="27"/>
  <c r="Q2794" i="27"/>
  <c r="Q2793" i="27"/>
  <c r="Q2792" i="27"/>
  <c r="Q2791" i="27"/>
  <c r="Q2790" i="27"/>
  <c r="Q2789" i="27"/>
  <c r="Q2788" i="27"/>
  <c r="Q2787" i="27"/>
  <c r="Q2786" i="27"/>
  <c r="Q2785" i="27"/>
  <c r="Q2784" i="27"/>
  <c r="Q2783" i="27"/>
  <c r="Q2782" i="27"/>
  <c r="Q2781" i="27"/>
  <c r="Q2780" i="27"/>
  <c r="Q2779" i="27"/>
  <c r="Q2778" i="27"/>
  <c r="Q2777" i="27"/>
  <c r="Q2776" i="27"/>
  <c r="Q2775" i="27"/>
  <c r="Q2774" i="27"/>
  <c r="Q2773" i="27"/>
  <c r="Q2772" i="27"/>
  <c r="Q2771" i="27"/>
  <c r="Q2770" i="27"/>
  <c r="Q2769" i="27"/>
  <c r="Q2768" i="27"/>
  <c r="Q2767" i="27"/>
  <c r="Q2766" i="27"/>
  <c r="Q2765" i="27"/>
  <c r="Q2764" i="27"/>
  <c r="Q2763" i="27"/>
  <c r="Q2762" i="27"/>
  <c r="Q2761" i="27"/>
  <c r="Q2760" i="27"/>
  <c r="Q2759" i="27"/>
  <c r="Q2758" i="27"/>
  <c r="Q2757" i="27"/>
  <c r="Q2756" i="27"/>
  <c r="Q2755" i="27"/>
  <c r="Q2754" i="27"/>
  <c r="Q2753" i="27"/>
  <c r="Q2752" i="27"/>
  <c r="Q2751" i="27"/>
  <c r="Q2750" i="27"/>
  <c r="Q2749" i="27"/>
  <c r="Q2748" i="27"/>
  <c r="Q2747" i="27"/>
  <c r="Q2746" i="27"/>
  <c r="Q2745" i="27"/>
  <c r="Q2744" i="27"/>
  <c r="Q2743" i="27"/>
  <c r="Q2742" i="27"/>
  <c r="Q2741" i="27"/>
  <c r="Q2740" i="27"/>
  <c r="Q2739" i="27"/>
  <c r="Q2738" i="27"/>
  <c r="Q2737" i="27"/>
  <c r="Q2736" i="27"/>
  <c r="Q2735" i="27"/>
  <c r="Q2734" i="27"/>
  <c r="Q2733" i="27"/>
  <c r="Q2732" i="27"/>
  <c r="Q2731" i="27"/>
  <c r="Q2730" i="27"/>
  <c r="Q2729" i="27"/>
  <c r="Q2728" i="27"/>
  <c r="Q2727" i="27"/>
  <c r="Q2726" i="27"/>
  <c r="Q2725" i="27"/>
  <c r="Q2724" i="27"/>
  <c r="Q2723" i="27"/>
  <c r="Q2722" i="27"/>
  <c r="Q2721" i="27"/>
  <c r="Q2720" i="27"/>
  <c r="Q2719" i="27"/>
  <c r="Q2718" i="27"/>
  <c r="Q2717" i="27"/>
  <c r="Q2716" i="27"/>
  <c r="Q2715" i="27"/>
  <c r="Q2714" i="27"/>
  <c r="Q2713" i="27"/>
  <c r="Q2712" i="27"/>
  <c r="Q2711" i="27"/>
  <c r="Q2710" i="27"/>
  <c r="Q2709" i="27"/>
  <c r="Q2708" i="27"/>
  <c r="Q2707" i="27"/>
  <c r="Q2706" i="27"/>
  <c r="Q2705" i="27"/>
  <c r="Q2704" i="27"/>
  <c r="Q2703" i="27"/>
  <c r="Q2702" i="27"/>
  <c r="Q2701" i="27"/>
  <c r="Q2700" i="27"/>
  <c r="Q2699" i="27"/>
  <c r="Q2698" i="27"/>
  <c r="Q2697" i="27"/>
  <c r="Q2696" i="27"/>
  <c r="Q2695" i="27"/>
  <c r="Q2694" i="27"/>
  <c r="Q2693" i="27"/>
  <c r="Q2692" i="27"/>
  <c r="Q2691" i="27"/>
  <c r="Q2690" i="27"/>
  <c r="Q2689" i="27"/>
  <c r="Q2688" i="27"/>
  <c r="Q2687" i="27"/>
  <c r="Q2686" i="27"/>
  <c r="Q2685" i="27"/>
  <c r="Q2684" i="27"/>
  <c r="Q2683" i="27"/>
  <c r="Q2682" i="27"/>
  <c r="Q2681" i="27"/>
  <c r="Q2680" i="27"/>
  <c r="Q2679" i="27"/>
  <c r="Q2678" i="27"/>
  <c r="Q2677" i="27"/>
  <c r="Q2676" i="27"/>
  <c r="Q2675" i="27"/>
  <c r="Q2674" i="27"/>
  <c r="Q2673" i="27"/>
  <c r="Q2672" i="27"/>
  <c r="Q2671" i="27"/>
  <c r="Q2670" i="27"/>
  <c r="Q2669" i="27"/>
  <c r="Q2668" i="27"/>
  <c r="Q2667" i="27"/>
  <c r="Q2666" i="27"/>
  <c r="Q2665" i="27"/>
  <c r="Q2664" i="27"/>
  <c r="Q2663" i="27"/>
  <c r="Q2662" i="27"/>
  <c r="Q2661" i="27"/>
  <c r="Q2660" i="27"/>
  <c r="Q2659" i="27"/>
  <c r="Q2658" i="27"/>
  <c r="Q2657" i="27"/>
  <c r="Q2656" i="27"/>
  <c r="Q2655" i="27"/>
  <c r="Q2654" i="27"/>
  <c r="Q2653" i="27"/>
  <c r="Q2652" i="27"/>
  <c r="Q2651" i="27"/>
  <c r="Q2650" i="27"/>
  <c r="Q2649" i="27"/>
  <c r="Q2648" i="27"/>
  <c r="Q2647" i="27"/>
  <c r="Q2646" i="27"/>
  <c r="Q2645" i="27"/>
  <c r="Q2644" i="27"/>
  <c r="Q2643" i="27"/>
  <c r="Q2642" i="27"/>
  <c r="Q2641" i="27"/>
  <c r="Q2640" i="27"/>
  <c r="Q2639" i="27"/>
  <c r="Q2638" i="27"/>
  <c r="Q2637" i="27"/>
  <c r="Q2636" i="27"/>
  <c r="Q2635" i="27"/>
  <c r="Q2634" i="27"/>
  <c r="Q2633" i="27"/>
  <c r="Q2632" i="27"/>
  <c r="Q2631" i="27"/>
  <c r="Q2630" i="27"/>
  <c r="Q2629" i="27"/>
  <c r="Q2628" i="27"/>
  <c r="Q2627" i="27"/>
  <c r="Q2626" i="27"/>
  <c r="Q2625" i="27"/>
  <c r="Q2624" i="27"/>
  <c r="Q2623" i="27"/>
  <c r="Q2622" i="27"/>
  <c r="Q2621" i="27"/>
  <c r="Q2620" i="27"/>
  <c r="Q2619" i="27"/>
  <c r="Q2618" i="27"/>
  <c r="Q2617" i="27"/>
  <c r="Q2616" i="27"/>
  <c r="Q2615" i="27"/>
  <c r="Q2614" i="27"/>
  <c r="Q2613" i="27"/>
  <c r="Q2612" i="27"/>
  <c r="Q2611" i="27"/>
  <c r="Q2610" i="27"/>
  <c r="Q2609" i="27"/>
  <c r="Q2608" i="27"/>
  <c r="Q2607" i="27"/>
  <c r="Q2606" i="27"/>
  <c r="Q2605" i="27"/>
  <c r="Q2604" i="27"/>
  <c r="Q2603" i="27"/>
  <c r="Q2602" i="27"/>
  <c r="Q2601" i="27"/>
  <c r="Q2600" i="27"/>
  <c r="Q2599" i="27"/>
  <c r="Q2598" i="27"/>
  <c r="Q2597" i="27"/>
  <c r="Q2596" i="27"/>
  <c r="Q2595" i="27"/>
  <c r="Q2594" i="27"/>
  <c r="Q2593" i="27"/>
  <c r="Q2592" i="27"/>
  <c r="Q2591" i="27"/>
  <c r="Q2590" i="27"/>
  <c r="Q2589" i="27"/>
  <c r="Q2588" i="27"/>
  <c r="Q2587" i="27"/>
  <c r="Q2586" i="27"/>
  <c r="Q2585" i="27"/>
  <c r="Q2584" i="27"/>
  <c r="Q2583" i="27"/>
  <c r="Q2582" i="27"/>
  <c r="Q2581" i="27"/>
  <c r="Q2580" i="27"/>
  <c r="Q2579" i="27"/>
  <c r="Q2578" i="27"/>
  <c r="Q2577" i="27"/>
  <c r="Q2576" i="27"/>
  <c r="Q2575" i="27"/>
  <c r="Q2574" i="27"/>
  <c r="Q2573" i="27"/>
  <c r="Q2572" i="27"/>
  <c r="Q2571" i="27"/>
  <c r="Q2570" i="27"/>
  <c r="Q2569" i="27"/>
  <c r="Q2568" i="27"/>
  <c r="Q2567" i="27"/>
  <c r="Q2566" i="27"/>
  <c r="Q2565" i="27"/>
  <c r="Q2564" i="27"/>
  <c r="Q2563" i="27"/>
  <c r="Q2562" i="27"/>
  <c r="Q2561" i="27"/>
  <c r="Q2560" i="27"/>
  <c r="Q2559" i="27"/>
  <c r="Q2558" i="27"/>
  <c r="Q2557" i="27"/>
  <c r="Q2556" i="27"/>
  <c r="Q2555" i="27"/>
  <c r="Q2554" i="27"/>
  <c r="Q2553" i="27"/>
  <c r="Q2552" i="27"/>
  <c r="Q2551" i="27"/>
  <c r="Q2550" i="27"/>
  <c r="Q2549" i="27"/>
  <c r="Q2548" i="27"/>
  <c r="Q2547" i="27"/>
  <c r="Q2546" i="27"/>
  <c r="Q2545" i="27"/>
  <c r="Q2544" i="27"/>
  <c r="Q2543" i="27"/>
  <c r="Q2542" i="27"/>
  <c r="Q2541" i="27"/>
  <c r="Q2540" i="27"/>
  <c r="Q2539" i="27"/>
  <c r="Q2538" i="27"/>
  <c r="Q2537" i="27"/>
  <c r="Q2536" i="27"/>
  <c r="Q2535" i="27"/>
  <c r="Q2534" i="27"/>
  <c r="Q2533" i="27"/>
  <c r="Q2532" i="27"/>
  <c r="Q2531" i="27"/>
  <c r="Q2530" i="27"/>
  <c r="Q2529" i="27"/>
  <c r="Q2528" i="27"/>
  <c r="Q2527" i="27"/>
  <c r="Q2526" i="27"/>
  <c r="Q2525" i="27"/>
  <c r="Q2524" i="27"/>
  <c r="Q2523" i="27"/>
  <c r="Q2522" i="27"/>
  <c r="Q2521" i="27"/>
  <c r="Q2520" i="27"/>
  <c r="Q2519" i="27"/>
  <c r="Q2518" i="27"/>
  <c r="Q2517" i="27"/>
  <c r="Q2516" i="27"/>
  <c r="Q2515" i="27"/>
  <c r="Q2514" i="27"/>
  <c r="Q2513" i="27"/>
  <c r="Q2512" i="27"/>
  <c r="Q2511" i="27"/>
  <c r="Q2510" i="27"/>
  <c r="Q2509" i="27"/>
  <c r="Q2508" i="27"/>
  <c r="Q2507" i="27"/>
  <c r="Q2506" i="27"/>
  <c r="Q2505" i="27"/>
  <c r="Q2504" i="27"/>
  <c r="Q2503" i="27"/>
  <c r="Q2502" i="27"/>
  <c r="Q2501" i="27"/>
  <c r="Q2500" i="27"/>
  <c r="Q2499" i="27"/>
  <c r="Q2498" i="27"/>
  <c r="Q2497" i="27"/>
  <c r="Q2496" i="27"/>
  <c r="Q2495" i="27"/>
  <c r="Q2494" i="27"/>
  <c r="Q2493" i="27"/>
  <c r="Q2492" i="27"/>
  <c r="Q2491" i="27"/>
  <c r="Q2490" i="27"/>
  <c r="Q2489" i="27"/>
  <c r="Q2488" i="27"/>
  <c r="Q2487" i="27"/>
  <c r="Q2486" i="27"/>
  <c r="Q2485" i="27"/>
  <c r="Q2484" i="27"/>
  <c r="Q2483" i="27"/>
  <c r="Q2482" i="27"/>
  <c r="Q2481" i="27"/>
  <c r="Q2480" i="27"/>
  <c r="Q2479" i="27"/>
  <c r="Q2478" i="27"/>
  <c r="Q2477" i="27"/>
  <c r="Q2476" i="27"/>
  <c r="Q2475" i="27"/>
  <c r="Q2474" i="27"/>
  <c r="Q2473" i="27"/>
  <c r="Q2472" i="27"/>
  <c r="Q2471" i="27"/>
  <c r="Q2470" i="27"/>
  <c r="Q2469" i="27"/>
  <c r="Q2468" i="27"/>
  <c r="Q2467" i="27"/>
  <c r="Q2466" i="27"/>
  <c r="Q2465" i="27"/>
  <c r="Q2464" i="27"/>
  <c r="Q2463" i="27"/>
  <c r="Q2462" i="27"/>
  <c r="Q2461" i="27"/>
  <c r="Q2460" i="27"/>
  <c r="Q2459" i="27"/>
  <c r="Q2458" i="27"/>
  <c r="Q2457" i="27"/>
  <c r="Q2456" i="27"/>
  <c r="Q2455" i="27"/>
  <c r="Q2454" i="27"/>
  <c r="Q2453" i="27"/>
  <c r="Q2452" i="27"/>
  <c r="Q2451" i="27"/>
  <c r="Q2450" i="27"/>
  <c r="Q2449" i="27"/>
  <c r="Q2448" i="27"/>
  <c r="Q2447" i="27"/>
  <c r="Q2446" i="27"/>
  <c r="Q2445" i="27"/>
  <c r="Q2444" i="27"/>
  <c r="Q2443" i="27"/>
  <c r="Q2442" i="27"/>
  <c r="Q2441" i="27"/>
  <c r="Q2440" i="27"/>
  <c r="Q2439" i="27"/>
  <c r="Q2438" i="27"/>
  <c r="Q2437" i="27"/>
  <c r="Q2436" i="27"/>
  <c r="Q2435" i="27"/>
  <c r="Q2434" i="27"/>
  <c r="Q2433" i="27"/>
  <c r="Q2432" i="27"/>
  <c r="Q2431" i="27"/>
  <c r="Q2430" i="27"/>
  <c r="Q2429" i="27"/>
  <c r="Q2428" i="27"/>
  <c r="Q2427" i="27"/>
  <c r="Q2426" i="27"/>
  <c r="Q2425" i="27"/>
  <c r="Q2424" i="27"/>
  <c r="Q2423" i="27"/>
  <c r="Q2422" i="27"/>
  <c r="Q2421" i="27"/>
  <c r="Q2420" i="27"/>
  <c r="Q2419" i="27"/>
  <c r="Q2418" i="27"/>
  <c r="Q2417" i="27"/>
  <c r="Q2416" i="27"/>
  <c r="Q2415" i="27"/>
  <c r="Q2414" i="27"/>
  <c r="Q2413" i="27"/>
  <c r="Q2412" i="27"/>
  <c r="Q2411" i="27"/>
  <c r="Q2410" i="27"/>
  <c r="Q2409" i="27"/>
  <c r="Q2408" i="27"/>
  <c r="Q2407" i="27"/>
  <c r="Q2406" i="27"/>
  <c r="Q2405" i="27"/>
  <c r="Q2404" i="27"/>
  <c r="Q2403" i="27"/>
  <c r="Q2402" i="27"/>
  <c r="Q2401" i="27"/>
  <c r="Q2400" i="27"/>
  <c r="Q2399" i="27"/>
  <c r="Q2398" i="27"/>
  <c r="Q2397" i="27"/>
  <c r="Q2396" i="27"/>
  <c r="Q2395" i="27"/>
  <c r="Q2394" i="27"/>
  <c r="Q2393" i="27"/>
  <c r="Q2392" i="27"/>
  <c r="Q2391" i="27"/>
  <c r="Q2390" i="27"/>
  <c r="Q2389" i="27"/>
  <c r="Q2388" i="27"/>
  <c r="Q2387" i="27"/>
  <c r="Q2386" i="27"/>
  <c r="Q2385" i="27"/>
  <c r="Q2384" i="27"/>
  <c r="Q2383" i="27"/>
  <c r="Q2382" i="27"/>
  <c r="Q2381" i="27"/>
  <c r="Q2380" i="27"/>
  <c r="Q2379" i="27"/>
  <c r="Q2378" i="27"/>
  <c r="Q2377" i="27"/>
  <c r="Q2376" i="27"/>
  <c r="Q2375" i="27"/>
  <c r="Q2374" i="27"/>
  <c r="Q2373" i="27"/>
  <c r="Q2372" i="27"/>
  <c r="Q2371" i="27"/>
  <c r="Q2370" i="27"/>
  <c r="Q2369" i="27"/>
  <c r="Q2368" i="27"/>
  <c r="Q2367" i="27"/>
  <c r="Q2366" i="27"/>
  <c r="Q2365" i="27"/>
  <c r="Q2364" i="27"/>
  <c r="Q2363" i="27"/>
  <c r="Q2362" i="27"/>
  <c r="Q2361" i="27"/>
  <c r="Q2360" i="27"/>
  <c r="Q2359" i="27"/>
  <c r="Q2358" i="27"/>
  <c r="Q2357" i="27"/>
  <c r="Q2356" i="27"/>
  <c r="Q2355" i="27"/>
  <c r="Q2354" i="27"/>
  <c r="Q2353" i="27"/>
  <c r="Q2352" i="27"/>
  <c r="Q2351" i="27"/>
  <c r="Q2350" i="27"/>
  <c r="Q2349" i="27"/>
  <c r="Q2348" i="27"/>
  <c r="Q2347" i="27"/>
  <c r="Q2346" i="27"/>
  <c r="Q2345" i="27"/>
  <c r="Q2344" i="27"/>
  <c r="Q2343" i="27"/>
  <c r="Q2342" i="27"/>
  <c r="Q2341" i="27"/>
  <c r="Q2340" i="27"/>
  <c r="Q2339" i="27"/>
  <c r="Q2338" i="27"/>
  <c r="Q2337" i="27"/>
  <c r="Q2336" i="27"/>
  <c r="Q2335" i="27"/>
  <c r="Q2334" i="27"/>
  <c r="Q2333" i="27"/>
  <c r="Q2332" i="27"/>
  <c r="Q2331" i="27"/>
  <c r="Q2330" i="27"/>
  <c r="Q2329" i="27"/>
  <c r="Q2328" i="27"/>
  <c r="Q2327" i="27"/>
  <c r="Q2326" i="27"/>
  <c r="Q2325" i="27"/>
  <c r="Q2324" i="27"/>
  <c r="Q2323" i="27"/>
  <c r="Q2322" i="27"/>
  <c r="Q2321" i="27"/>
  <c r="Q2320" i="27"/>
  <c r="Q2319" i="27"/>
  <c r="Q2318" i="27"/>
  <c r="Q2317" i="27"/>
  <c r="Q2316" i="27"/>
  <c r="Q2315" i="27"/>
  <c r="Q2314" i="27"/>
  <c r="Q2313" i="27"/>
  <c r="Q2312" i="27"/>
  <c r="Q2311" i="27"/>
  <c r="Q2310" i="27"/>
  <c r="Q2309" i="27"/>
  <c r="Q2308" i="27"/>
  <c r="Q2307" i="27"/>
  <c r="Q2306" i="27"/>
  <c r="Q2305" i="27"/>
  <c r="Q2304" i="27"/>
  <c r="Q2303" i="27"/>
  <c r="Q2302" i="27"/>
  <c r="Q2301" i="27"/>
  <c r="Q2300" i="27"/>
  <c r="Q2299" i="27"/>
  <c r="Q2298" i="27"/>
  <c r="Q2297" i="27"/>
  <c r="Q2296" i="27"/>
  <c r="Q2295" i="27"/>
  <c r="Q2294" i="27"/>
  <c r="Q2293" i="27"/>
  <c r="Q2292" i="27"/>
  <c r="Q2291" i="27"/>
  <c r="Q2290" i="27"/>
  <c r="Q2289" i="27"/>
  <c r="Q2288" i="27"/>
  <c r="Q2287" i="27"/>
  <c r="Q2286" i="27"/>
  <c r="Q2285" i="27"/>
  <c r="Q2284" i="27"/>
  <c r="Q2283" i="27"/>
  <c r="Q2282" i="27"/>
  <c r="Q2281" i="27"/>
  <c r="Q2280" i="27"/>
  <c r="Q2279" i="27"/>
  <c r="Q2278" i="27"/>
  <c r="Q2277" i="27"/>
  <c r="Q2276" i="27"/>
  <c r="Q2275" i="27"/>
  <c r="Q2274" i="27"/>
  <c r="Q2273" i="27"/>
  <c r="Q2272" i="27"/>
  <c r="Q2271" i="27"/>
  <c r="Q2270" i="27"/>
  <c r="Q2269" i="27"/>
  <c r="Q2268" i="27"/>
  <c r="Q2267" i="27"/>
  <c r="Q2266" i="27"/>
  <c r="Q2265" i="27"/>
  <c r="Q2264" i="27"/>
  <c r="Q2263" i="27"/>
  <c r="Q2262" i="27"/>
  <c r="Q2261" i="27"/>
  <c r="Q2260" i="27"/>
  <c r="Q2259" i="27"/>
  <c r="Q2258" i="27"/>
  <c r="Q2257" i="27"/>
  <c r="Q2256" i="27"/>
  <c r="Q2255" i="27"/>
  <c r="Q2254" i="27"/>
  <c r="Q2253" i="27"/>
  <c r="Q2252" i="27"/>
  <c r="Q2251" i="27"/>
  <c r="Q2250" i="27"/>
  <c r="Q2249" i="27"/>
  <c r="Q2248" i="27"/>
  <c r="Q2247" i="27"/>
  <c r="Q2246" i="27"/>
  <c r="Q2245" i="27"/>
  <c r="Q2244" i="27"/>
  <c r="Q2243" i="27"/>
  <c r="Q2242" i="27"/>
  <c r="Q2241" i="27"/>
  <c r="Q2240" i="27"/>
  <c r="Q2239" i="27"/>
  <c r="Q2238" i="27"/>
  <c r="Q2237" i="27"/>
  <c r="Q2236" i="27"/>
  <c r="Q2235" i="27"/>
  <c r="Q2234" i="27"/>
  <c r="Q2233" i="27"/>
  <c r="Q2232" i="27"/>
  <c r="Q2231" i="27"/>
  <c r="Q2230" i="27"/>
  <c r="Q2229" i="27"/>
  <c r="Q2228" i="27"/>
  <c r="Q2227" i="27"/>
  <c r="Q2226" i="27"/>
  <c r="Q2225" i="27"/>
  <c r="Q2224" i="27"/>
  <c r="Q2223" i="27"/>
  <c r="Q2222" i="27"/>
  <c r="Q2221" i="27"/>
  <c r="Q2220" i="27"/>
  <c r="Q2219" i="27"/>
  <c r="Q2218" i="27"/>
  <c r="Q2217" i="27"/>
  <c r="Q2216" i="27"/>
  <c r="Q2215" i="27"/>
  <c r="Q2214" i="27"/>
  <c r="Q2213" i="27"/>
  <c r="Q2212" i="27"/>
  <c r="Q2211" i="27"/>
  <c r="Q2210" i="27"/>
  <c r="Q2209" i="27"/>
  <c r="Q2208" i="27"/>
  <c r="Q2207" i="27"/>
  <c r="Q2206" i="27"/>
  <c r="Q2205" i="27"/>
  <c r="Q2204" i="27"/>
  <c r="Q2203" i="27"/>
  <c r="Q2202" i="27"/>
  <c r="Q2201" i="27"/>
  <c r="Q2200" i="27"/>
  <c r="Q2199" i="27"/>
  <c r="Q2198" i="27"/>
  <c r="Q2197" i="27"/>
  <c r="Q2196" i="27"/>
  <c r="Q2195" i="27"/>
  <c r="Q2194" i="27"/>
  <c r="Q2193" i="27"/>
  <c r="Q2192" i="27"/>
  <c r="Q2191" i="27"/>
  <c r="Q2190" i="27"/>
  <c r="Q2189" i="27"/>
  <c r="Q2188" i="27"/>
  <c r="Q2187" i="27"/>
  <c r="Q2186" i="27"/>
  <c r="Q2185" i="27"/>
  <c r="Q2184" i="27"/>
  <c r="Q2183" i="27"/>
  <c r="Q2182" i="27"/>
  <c r="Q2181" i="27"/>
  <c r="Q2180" i="27"/>
  <c r="Q2179" i="27"/>
  <c r="Q2178" i="27"/>
  <c r="Q2177" i="27"/>
  <c r="Q2176" i="27"/>
  <c r="Q2175" i="27"/>
  <c r="Q2174" i="27"/>
  <c r="Q2173" i="27"/>
  <c r="Q2172" i="27"/>
  <c r="Q2171" i="27"/>
  <c r="Q2170" i="27"/>
  <c r="Q2169" i="27"/>
  <c r="Q2168" i="27"/>
  <c r="Q2167" i="27"/>
  <c r="Q2166" i="27"/>
  <c r="Q2165" i="27"/>
  <c r="Q2164" i="27"/>
  <c r="Q2163" i="27"/>
  <c r="Q2162" i="27"/>
  <c r="Q2161" i="27"/>
  <c r="Q2160" i="27"/>
  <c r="Q2159" i="27"/>
  <c r="Q2158" i="27"/>
  <c r="Q2157" i="27"/>
  <c r="Q2156" i="27"/>
  <c r="Q2155" i="27"/>
  <c r="Q2154" i="27"/>
  <c r="Q2153" i="27"/>
  <c r="Q2152" i="27"/>
  <c r="Q2151" i="27"/>
  <c r="Q2150" i="27"/>
  <c r="Q2149" i="27"/>
  <c r="Q2148" i="27"/>
  <c r="Q2147" i="27"/>
  <c r="Q2146" i="27"/>
  <c r="Q2145" i="27"/>
  <c r="Q2144" i="27"/>
  <c r="Q2143" i="27"/>
  <c r="Q2142" i="27"/>
  <c r="Q2141" i="27"/>
  <c r="Q2140" i="27"/>
  <c r="Q2139" i="27"/>
  <c r="Q2138" i="27"/>
  <c r="Q2137" i="27"/>
  <c r="Q2136" i="27"/>
  <c r="Q2135" i="27"/>
  <c r="Q2134" i="27"/>
  <c r="Q2133" i="27"/>
  <c r="Q2132" i="27"/>
  <c r="Q2131" i="27"/>
  <c r="Q2130" i="27"/>
  <c r="Q2129" i="27"/>
  <c r="Q2128" i="27"/>
  <c r="Q2127" i="27"/>
  <c r="Q2126" i="27"/>
  <c r="Q2125" i="27"/>
  <c r="Q2124" i="27"/>
  <c r="Q2123" i="27"/>
  <c r="Q2122" i="27"/>
  <c r="Q2121" i="27"/>
  <c r="Q2120" i="27"/>
  <c r="Q2119" i="27"/>
  <c r="Q2118" i="27"/>
  <c r="Q2117" i="27"/>
  <c r="Q2116" i="27"/>
  <c r="Q2115" i="27"/>
  <c r="Q2114" i="27"/>
  <c r="Q2113" i="27"/>
  <c r="Q2112" i="27"/>
  <c r="Q2111" i="27"/>
  <c r="Q2110" i="27"/>
  <c r="Q2109" i="27"/>
  <c r="Q2108" i="27"/>
  <c r="Q2107" i="27"/>
  <c r="Q2106" i="27"/>
  <c r="Q2105" i="27"/>
  <c r="Q2104" i="27"/>
  <c r="Q2103" i="27"/>
  <c r="Q2102" i="27"/>
  <c r="Q2101" i="27"/>
  <c r="Q2100" i="27"/>
  <c r="Q2099" i="27"/>
  <c r="Q2098" i="27"/>
  <c r="Q2097" i="27"/>
  <c r="Q2096" i="27"/>
  <c r="Q2095" i="27"/>
  <c r="Q2094" i="27"/>
  <c r="Q2093" i="27"/>
  <c r="Q2092" i="27"/>
  <c r="Q2091" i="27"/>
  <c r="Q2090" i="27"/>
  <c r="Q2089" i="27"/>
  <c r="Q2088" i="27"/>
  <c r="Q2087" i="27"/>
  <c r="Q2086" i="27"/>
  <c r="Q2085" i="27"/>
  <c r="Q2084" i="27"/>
  <c r="Q2083" i="27"/>
  <c r="Q2082" i="27"/>
  <c r="Q2081" i="27"/>
  <c r="Q2080" i="27"/>
  <c r="Q2079" i="27"/>
  <c r="Q2078" i="27"/>
  <c r="Q2077" i="27"/>
  <c r="Q2076" i="27"/>
  <c r="Q2075" i="27"/>
  <c r="Q2074" i="27"/>
  <c r="Q2073" i="27"/>
  <c r="Q2072" i="27"/>
  <c r="Q2071" i="27"/>
  <c r="Q2070" i="27"/>
  <c r="Q2069" i="27"/>
  <c r="Q2068" i="27"/>
  <c r="Q2067" i="27"/>
  <c r="Q2066" i="27"/>
  <c r="Q2065" i="27"/>
  <c r="Q2064" i="27"/>
  <c r="Q2063" i="27"/>
  <c r="Q2062" i="27"/>
  <c r="Q2061" i="27"/>
  <c r="Q2060" i="27"/>
  <c r="Q2059" i="27"/>
  <c r="Q2058" i="27"/>
  <c r="Q2057" i="27"/>
  <c r="Q2056" i="27"/>
  <c r="Q2055" i="27"/>
  <c r="Q2054" i="27"/>
  <c r="Q2053" i="27"/>
  <c r="Q2052" i="27"/>
  <c r="Q2051" i="27"/>
  <c r="Q2050" i="27"/>
  <c r="Q2049" i="27"/>
  <c r="Q2048" i="27"/>
  <c r="Q2047" i="27"/>
  <c r="Q2046" i="27"/>
  <c r="Q2045" i="27"/>
  <c r="Q2044" i="27"/>
  <c r="Q2043" i="27"/>
  <c r="Q2042" i="27"/>
  <c r="Q2041" i="27"/>
  <c r="Q2040" i="27"/>
  <c r="Q2039" i="27"/>
  <c r="Q2038" i="27"/>
  <c r="Q2037" i="27"/>
  <c r="Q2036" i="27"/>
  <c r="Q2035" i="27"/>
  <c r="Q2034" i="27"/>
  <c r="Q2033" i="27"/>
  <c r="Q2032" i="27"/>
  <c r="Q2031" i="27"/>
  <c r="Q2030" i="27"/>
  <c r="Q2029" i="27"/>
  <c r="Q2028" i="27"/>
  <c r="Q2027" i="27"/>
  <c r="Q2026" i="27"/>
  <c r="Q2025" i="27"/>
  <c r="Q2024" i="27"/>
  <c r="Q2023" i="27"/>
  <c r="Q2022" i="27"/>
  <c r="Q2021" i="27"/>
  <c r="Q2020" i="27"/>
  <c r="Q2019" i="27"/>
  <c r="Q2018" i="27"/>
  <c r="Q2017" i="27"/>
  <c r="Q2016" i="27"/>
  <c r="Q2015" i="27"/>
  <c r="Q2014" i="27"/>
  <c r="Q2013" i="27"/>
  <c r="Q2012" i="27"/>
  <c r="Q2011" i="27"/>
  <c r="Q2010" i="27"/>
  <c r="Q2009" i="27"/>
  <c r="Q2008" i="27"/>
  <c r="Q2007" i="27"/>
  <c r="Q2006" i="27"/>
  <c r="Q2005" i="27"/>
  <c r="Q2004" i="27"/>
  <c r="Q2003" i="27"/>
  <c r="Q2002" i="27"/>
  <c r="Q2001" i="27"/>
  <c r="Q2000" i="27"/>
  <c r="Q1999" i="27"/>
  <c r="Q1998" i="27"/>
  <c r="Q1997" i="27"/>
  <c r="Q1996" i="27"/>
  <c r="Q1995" i="27"/>
  <c r="Q1994" i="27"/>
  <c r="Q1993" i="27"/>
  <c r="Q1992" i="27"/>
  <c r="Q1991" i="27"/>
  <c r="Q1990" i="27"/>
  <c r="Q1989" i="27"/>
  <c r="Q1988" i="27"/>
  <c r="Q1987" i="27"/>
  <c r="Q1986" i="27"/>
  <c r="Q1985" i="27"/>
  <c r="Q1984" i="27"/>
  <c r="Q1983" i="27"/>
  <c r="Q1982" i="27"/>
  <c r="Q1981" i="27"/>
  <c r="Q1980" i="27"/>
  <c r="Q1979" i="27"/>
  <c r="Q1978" i="27"/>
  <c r="Q1977" i="27"/>
  <c r="Q1976" i="27"/>
  <c r="Q1975" i="27"/>
  <c r="Q1974" i="27"/>
  <c r="Q1973" i="27"/>
  <c r="Q1972" i="27"/>
  <c r="Q1971" i="27"/>
  <c r="Q1970" i="27"/>
  <c r="Q1969" i="27"/>
  <c r="Q1968" i="27"/>
  <c r="Q1967" i="27"/>
  <c r="Q1966" i="27"/>
  <c r="Q1965" i="27"/>
  <c r="Q1964" i="27"/>
  <c r="Q1963" i="27"/>
  <c r="Q1962" i="27"/>
  <c r="Q1961" i="27"/>
  <c r="Q1960" i="27"/>
  <c r="Q1959" i="27"/>
  <c r="Q1958" i="27"/>
  <c r="Q1957" i="27"/>
  <c r="Q1956" i="27"/>
  <c r="Q1955" i="27"/>
  <c r="Q1954" i="27"/>
  <c r="Q1953" i="27"/>
  <c r="Q1952" i="27"/>
  <c r="Q1951" i="27"/>
  <c r="Q1950" i="27"/>
  <c r="Q1949" i="27"/>
  <c r="Q1948" i="27"/>
  <c r="Q1947" i="27"/>
  <c r="Q1946" i="27"/>
  <c r="Q1945" i="27"/>
  <c r="Q1944" i="27"/>
  <c r="Q1943" i="27"/>
  <c r="Q1942" i="27"/>
  <c r="Q1941" i="27"/>
  <c r="Q1940" i="27"/>
  <c r="Q1939" i="27"/>
  <c r="Q1938" i="27"/>
  <c r="Q1937" i="27"/>
  <c r="Q1936" i="27"/>
  <c r="Q1935" i="27"/>
  <c r="Q1934" i="27"/>
  <c r="Q1933" i="27"/>
  <c r="Q1932" i="27"/>
  <c r="Q1931" i="27"/>
  <c r="Q1930" i="27"/>
  <c r="Q1929" i="27"/>
  <c r="Q1928" i="27"/>
  <c r="Q1927" i="27"/>
  <c r="Q1926" i="27"/>
  <c r="Q1925" i="27"/>
  <c r="Q1924" i="27"/>
  <c r="Q1923" i="27"/>
  <c r="Q1922" i="27"/>
  <c r="Q1921" i="27"/>
  <c r="Q1920" i="27"/>
  <c r="Q1919" i="27"/>
  <c r="Q1918" i="27"/>
  <c r="Q1917" i="27"/>
  <c r="Q1916" i="27"/>
  <c r="Q1915" i="27"/>
  <c r="Q1914" i="27"/>
  <c r="Q1913" i="27"/>
  <c r="Q1912" i="27"/>
  <c r="Q1911" i="27"/>
  <c r="Q1910" i="27"/>
  <c r="Q1909" i="27"/>
  <c r="Q1908" i="27"/>
  <c r="Q1907" i="27"/>
  <c r="Q1906" i="27"/>
  <c r="Q1905" i="27"/>
  <c r="Q1904" i="27"/>
  <c r="Q1903" i="27"/>
  <c r="Q1902" i="27"/>
  <c r="Q1901" i="27"/>
  <c r="Q1900" i="27"/>
  <c r="Q1899" i="27"/>
  <c r="Q1898" i="27"/>
  <c r="Q1897" i="27"/>
  <c r="Q1896" i="27"/>
  <c r="Q1895" i="27"/>
  <c r="Q1894" i="27"/>
  <c r="Q1893" i="27"/>
  <c r="Q1892" i="27"/>
  <c r="Q1891" i="27"/>
  <c r="Q1890" i="27"/>
  <c r="Q1889" i="27"/>
  <c r="Q1888" i="27"/>
  <c r="Q1887" i="27"/>
  <c r="Q1886" i="27"/>
  <c r="Q1885" i="27"/>
  <c r="Q1884" i="27"/>
  <c r="Q1883" i="27"/>
  <c r="Q1882" i="27"/>
  <c r="Q1881" i="27"/>
  <c r="Q1880" i="27"/>
  <c r="Q1879" i="27"/>
  <c r="Q1878" i="27"/>
  <c r="Q1877" i="27"/>
  <c r="Q1876" i="27"/>
  <c r="Q1875" i="27"/>
  <c r="Q1874" i="27"/>
  <c r="Q1873" i="27"/>
  <c r="Q1872" i="27"/>
  <c r="Q1871" i="27"/>
  <c r="Q1870" i="27"/>
  <c r="Q1869" i="27"/>
  <c r="Q1868" i="27"/>
  <c r="Q1867" i="27"/>
  <c r="Q1866" i="27"/>
  <c r="Q1865" i="27"/>
  <c r="Q1864" i="27"/>
  <c r="Q1863" i="27"/>
  <c r="Q1862" i="27"/>
  <c r="Q1861" i="27"/>
  <c r="Q1860" i="27"/>
  <c r="Q1859" i="27"/>
  <c r="Q1858" i="27"/>
  <c r="Q1857" i="27"/>
  <c r="Q1856" i="27"/>
  <c r="Q1855" i="27"/>
  <c r="Q1854" i="27"/>
  <c r="Q1853" i="27"/>
  <c r="Q1852" i="27"/>
  <c r="Q1851" i="27"/>
  <c r="Q1850" i="27"/>
  <c r="Q1849" i="27"/>
  <c r="Q1848" i="27"/>
  <c r="Q1847" i="27"/>
  <c r="Q1846" i="27"/>
  <c r="Q1845" i="27"/>
  <c r="Q1844" i="27"/>
  <c r="Q1843" i="27"/>
  <c r="Q1842" i="27"/>
  <c r="Q1841" i="27"/>
  <c r="Q1840" i="27"/>
  <c r="Q1839" i="27"/>
  <c r="Q1838" i="27"/>
  <c r="Q1837" i="27"/>
  <c r="Q1836" i="27"/>
  <c r="Q1835" i="27"/>
  <c r="Q1834" i="27"/>
  <c r="Q1833" i="27"/>
  <c r="Q1832" i="27"/>
  <c r="Q1831" i="27"/>
  <c r="Q1830" i="27"/>
  <c r="Q1829" i="27"/>
  <c r="Q1828" i="27"/>
  <c r="Q1827" i="27"/>
  <c r="Q1826" i="27"/>
  <c r="Q1825" i="27"/>
  <c r="Q1824" i="27"/>
  <c r="Q1823" i="27"/>
  <c r="Q1822" i="27"/>
  <c r="Q1821" i="27"/>
  <c r="Q1820" i="27"/>
  <c r="Q1819" i="27"/>
  <c r="Q1818" i="27"/>
  <c r="Q1817" i="27"/>
  <c r="Q1816" i="27"/>
  <c r="Q1815" i="27"/>
  <c r="Q1814" i="27"/>
  <c r="Q1813" i="27"/>
  <c r="Q1812" i="27"/>
  <c r="Q1811" i="27"/>
  <c r="Q1810" i="27"/>
  <c r="Q1809" i="27"/>
  <c r="Q1808" i="27"/>
  <c r="Q1807" i="27"/>
  <c r="Q1806" i="27"/>
  <c r="Q1805" i="27"/>
  <c r="Q1804" i="27"/>
  <c r="Q1803" i="27"/>
  <c r="Q1802" i="27"/>
  <c r="Q1801" i="27"/>
  <c r="Q1800" i="27"/>
  <c r="Q1799" i="27"/>
  <c r="Q1798" i="27"/>
  <c r="Q1797" i="27"/>
  <c r="Q1796" i="27"/>
  <c r="Q1795" i="27"/>
  <c r="Q1794" i="27"/>
  <c r="Q1793" i="27"/>
  <c r="Q1792" i="27"/>
  <c r="Q1791" i="27"/>
  <c r="Q1790" i="27"/>
  <c r="Q1789" i="27"/>
  <c r="Q1788" i="27"/>
  <c r="Q1787" i="27"/>
  <c r="Q1786" i="27"/>
  <c r="Q1785" i="27"/>
  <c r="Q1784" i="27"/>
  <c r="Q1783" i="27"/>
  <c r="Q1782" i="27"/>
  <c r="Q1781" i="27"/>
  <c r="Q1780" i="27"/>
  <c r="Q1779" i="27"/>
  <c r="Q1778" i="27"/>
  <c r="Q1777" i="27"/>
  <c r="Q1776" i="27"/>
  <c r="Q1775" i="27"/>
  <c r="Q1774" i="27"/>
  <c r="Q1773" i="27"/>
  <c r="Q1772" i="27"/>
  <c r="Q1771" i="27"/>
  <c r="Q1770" i="27"/>
  <c r="Q1769" i="27"/>
  <c r="Q1768" i="27"/>
  <c r="Q1767" i="27"/>
  <c r="Q1766" i="27"/>
  <c r="Q1765" i="27"/>
  <c r="Q1764" i="27"/>
  <c r="Q1763" i="27"/>
  <c r="Q1762" i="27"/>
  <c r="Q1761" i="27"/>
  <c r="Q1760" i="27"/>
  <c r="Q1759" i="27"/>
  <c r="Q1758" i="27"/>
  <c r="Q1757" i="27"/>
  <c r="Q1756" i="27"/>
  <c r="Q1755" i="27"/>
  <c r="Q1754" i="27"/>
  <c r="Q1753" i="27"/>
  <c r="Q1752" i="27"/>
  <c r="Q1751" i="27"/>
  <c r="Q1750" i="27"/>
  <c r="Q1749" i="27"/>
  <c r="Q1748" i="27"/>
  <c r="Q1747" i="27"/>
  <c r="Q1746" i="27"/>
  <c r="Q1745" i="27"/>
  <c r="Q1744" i="27"/>
  <c r="Q1743" i="27"/>
  <c r="Q1742" i="27"/>
  <c r="Q1741" i="27"/>
  <c r="Q1740" i="27"/>
  <c r="Q1739" i="27"/>
  <c r="Q1738" i="27"/>
  <c r="Q1737" i="27"/>
  <c r="Q1736" i="27"/>
  <c r="Q1735" i="27"/>
  <c r="Q1734" i="27"/>
  <c r="Q1733" i="27"/>
  <c r="Q1732" i="27"/>
  <c r="Q1731" i="27"/>
  <c r="Q1730" i="27"/>
  <c r="Q1729" i="27"/>
  <c r="Q1728" i="27"/>
  <c r="Q1727" i="27"/>
  <c r="Q1726" i="27"/>
  <c r="Q1725" i="27"/>
  <c r="Q1724" i="27"/>
  <c r="Q1723" i="27"/>
  <c r="Q1722" i="27"/>
  <c r="Q1721" i="27"/>
  <c r="Q1720" i="27"/>
  <c r="Q1719" i="27"/>
  <c r="Q1718" i="27"/>
  <c r="Q1717" i="27"/>
  <c r="Q1716" i="27"/>
  <c r="Q1715" i="27"/>
  <c r="Q1714" i="27"/>
  <c r="Q1713" i="27"/>
  <c r="Q1712" i="27"/>
  <c r="Q1711" i="27"/>
  <c r="Q1710" i="27"/>
  <c r="Q1709" i="27"/>
  <c r="Q1708" i="27"/>
  <c r="Q1707" i="27"/>
  <c r="Q1706" i="27"/>
  <c r="Q1705" i="27"/>
  <c r="Q1704" i="27"/>
  <c r="Q1703" i="27"/>
  <c r="Q1702" i="27"/>
  <c r="Q1701" i="27"/>
  <c r="Q1700" i="27"/>
  <c r="Q1699" i="27"/>
  <c r="Q1698" i="27"/>
  <c r="Q1697" i="27"/>
  <c r="Q1696" i="27"/>
  <c r="Q1695" i="27"/>
  <c r="Q1694" i="27"/>
  <c r="Q1693" i="27"/>
  <c r="Q1692" i="27"/>
  <c r="Q1691" i="27"/>
  <c r="Q1690" i="27"/>
  <c r="Q1689" i="27"/>
  <c r="Q1688" i="27"/>
  <c r="Q1687" i="27"/>
  <c r="Q1686" i="27"/>
  <c r="Q1685" i="27"/>
  <c r="Q1684" i="27"/>
  <c r="Q1683" i="27"/>
  <c r="Q1682" i="27"/>
  <c r="Q1681" i="27"/>
  <c r="Q1680" i="27"/>
  <c r="Q1679" i="27"/>
  <c r="Q1678" i="27"/>
  <c r="Q1677" i="27"/>
  <c r="Q1676" i="27"/>
  <c r="Q1675" i="27"/>
  <c r="Q1674" i="27"/>
  <c r="Q1673" i="27"/>
  <c r="Q1672" i="27"/>
  <c r="Q1671" i="27"/>
  <c r="Q1670" i="27"/>
  <c r="Q1669" i="27"/>
  <c r="Q1668" i="27"/>
  <c r="Q1667" i="27"/>
  <c r="Q1666" i="27"/>
  <c r="Q1665" i="27"/>
  <c r="Q1664" i="27"/>
  <c r="Q1663" i="27"/>
  <c r="Q1662" i="27"/>
  <c r="Q1661" i="27"/>
  <c r="Q1660" i="27"/>
  <c r="Q1659" i="27"/>
  <c r="Q1658" i="27"/>
  <c r="Q1657" i="27"/>
  <c r="Q1656" i="27"/>
  <c r="Q1655" i="27"/>
  <c r="Q1654" i="27"/>
  <c r="Q1653" i="27"/>
  <c r="Q1652" i="27"/>
  <c r="Q1651" i="27"/>
  <c r="Q1650" i="27"/>
  <c r="Q1649" i="27"/>
  <c r="Q1648" i="27"/>
  <c r="Q1647" i="27"/>
  <c r="Q1646" i="27"/>
  <c r="Q1645" i="27"/>
  <c r="Q1644" i="27"/>
  <c r="Q1643" i="27"/>
  <c r="Q1642" i="27"/>
  <c r="Q1641" i="27"/>
  <c r="Q1640" i="27"/>
  <c r="Q1639" i="27"/>
  <c r="Q1638" i="27"/>
  <c r="Q1637" i="27"/>
  <c r="Q1636" i="27"/>
  <c r="Q1635" i="27"/>
  <c r="Q1634" i="27"/>
  <c r="Q1633" i="27"/>
  <c r="Q1632" i="27"/>
  <c r="Q1631" i="27"/>
  <c r="Q1630" i="27"/>
  <c r="Q1629" i="27"/>
  <c r="Q1628" i="27"/>
  <c r="Q1627" i="27"/>
  <c r="Q1626" i="27"/>
  <c r="Q1625" i="27"/>
  <c r="Q1624" i="27"/>
  <c r="Q1623" i="27"/>
  <c r="Q1622" i="27"/>
  <c r="Q1621" i="27"/>
  <c r="Q1620" i="27"/>
  <c r="Q1619" i="27"/>
  <c r="Q1618" i="27"/>
  <c r="Q1617" i="27"/>
  <c r="Q1616" i="27"/>
  <c r="Q1615" i="27"/>
  <c r="Q1614" i="27"/>
  <c r="Q1613" i="27"/>
  <c r="Q1612" i="27"/>
  <c r="Q1611" i="27"/>
  <c r="Q1610" i="27"/>
  <c r="Q1609" i="27"/>
  <c r="Q1608" i="27"/>
  <c r="Q1607" i="27"/>
  <c r="Q1606" i="27"/>
  <c r="Q1605" i="27"/>
  <c r="Q1604" i="27"/>
  <c r="Q1603" i="27"/>
  <c r="Q1602" i="27"/>
  <c r="Q1601" i="27"/>
  <c r="Q1600" i="27"/>
  <c r="Q1599" i="27"/>
  <c r="Q1598" i="27"/>
  <c r="Q1597" i="27"/>
  <c r="Q1596" i="27"/>
  <c r="Q1595" i="27"/>
  <c r="Q1594" i="27"/>
  <c r="Q1593" i="27"/>
  <c r="Q1592" i="27"/>
  <c r="Q1591" i="27"/>
  <c r="Q1590" i="27"/>
  <c r="Q1589" i="27"/>
  <c r="Q1588" i="27"/>
  <c r="Q1587" i="27"/>
  <c r="Q1586" i="27"/>
  <c r="Q1585" i="27"/>
  <c r="Q1584" i="27"/>
  <c r="Q1583" i="27"/>
  <c r="Q1582" i="27"/>
  <c r="Q1581" i="27"/>
  <c r="Q1580" i="27"/>
  <c r="Q1579" i="27"/>
  <c r="Q1578" i="27"/>
  <c r="Q1577" i="27"/>
  <c r="Q1576" i="27"/>
  <c r="Q1575" i="27"/>
  <c r="Q1574" i="27"/>
  <c r="Q1573" i="27"/>
  <c r="Q1572" i="27"/>
  <c r="Q1571" i="27"/>
  <c r="Q1570" i="27"/>
  <c r="Q1569" i="27"/>
  <c r="Q1568" i="27"/>
  <c r="Q1567" i="27"/>
  <c r="Q1566" i="27"/>
  <c r="Q1565" i="27"/>
  <c r="Q1564" i="27"/>
  <c r="Q1563" i="27"/>
  <c r="Q1562" i="27"/>
  <c r="Q1561" i="27"/>
  <c r="Q1560" i="27"/>
  <c r="Q1559" i="27"/>
  <c r="Q1558" i="27"/>
  <c r="Q1557" i="27"/>
  <c r="Q1556" i="27"/>
  <c r="Q1555" i="27"/>
  <c r="Q1554" i="27"/>
  <c r="Q1553" i="27"/>
  <c r="Q1552" i="27"/>
  <c r="Q1551" i="27"/>
  <c r="Q1550" i="27"/>
  <c r="Q1549" i="27"/>
  <c r="Q1548" i="27"/>
  <c r="Q1547" i="27"/>
  <c r="Q1546" i="27"/>
  <c r="Q1545" i="27"/>
  <c r="Q1544" i="27"/>
  <c r="Q1543" i="27"/>
  <c r="Q1542" i="27"/>
  <c r="Q1541" i="27"/>
  <c r="Q1540" i="27"/>
  <c r="Q1539" i="27"/>
  <c r="Q1538" i="27"/>
  <c r="Q1537" i="27"/>
  <c r="Q1536" i="27"/>
  <c r="Q1535" i="27"/>
  <c r="Q1534" i="27"/>
  <c r="Q1533" i="27"/>
  <c r="Q1532" i="27"/>
  <c r="Q1531" i="27"/>
  <c r="Q1530" i="27"/>
  <c r="Q1529" i="27"/>
  <c r="Q1528" i="27"/>
  <c r="Q1527" i="27"/>
  <c r="Q1526" i="27"/>
  <c r="Q1525" i="27"/>
  <c r="Q1524" i="27"/>
  <c r="Q1523" i="27"/>
  <c r="Q1522" i="27"/>
  <c r="Q1521" i="27"/>
  <c r="Q1520" i="27"/>
  <c r="Q1519" i="27"/>
  <c r="Q1518" i="27"/>
  <c r="Q1517" i="27"/>
  <c r="Q1516" i="27"/>
  <c r="Q1515" i="27"/>
  <c r="Q1514" i="27"/>
  <c r="Q1513" i="27"/>
  <c r="Q1512" i="27"/>
  <c r="Q1511" i="27"/>
  <c r="Q1510" i="27"/>
  <c r="Q1509" i="27"/>
  <c r="Q1508" i="27"/>
  <c r="Q1507" i="27"/>
  <c r="Q1506" i="27"/>
  <c r="Q1505" i="27"/>
  <c r="Q1504" i="27"/>
  <c r="Q1503" i="27"/>
  <c r="Q1502" i="27"/>
  <c r="Q1501" i="27"/>
  <c r="Q1500" i="27"/>
  <c r="Q1499" i="27"/>
  <c r="Q1498" i="27"/>
  <c r="Q1497" i="27"/>
  <c r="Q1496" i="27"/>
  <c r="Q1495" i="27"/>
  <c r="Q1494" i="27"/>
  <c r="Q1493" i="27"/>
  <c r="Q1492" i="27"/>
  <c r="Q1491" i="27"/>
  <c r="Q1490" i="27"/>
  <c r="Q1489" i="27"/>
  <c r="Q1488" i="27"/>
  <c r="Q1487" i="27"/>
  <c r="Q1486" i="27"/>
  <c r="Q1485" i="27"/>
  <c r="Q1484" i="27"/>
  <c r="Q1483" i="27"/>
  <c r="Q1482" i="27"/>
  <c r="Q1481" i="27"/>
  <c r="Q1480" i="27"/>
  <c r="Q1479" i="27"/>
  <c r="Q1478" i="27"/>
  <c r="Q1477" i="27"/>
  <c r="Q1476" i="27"/>
  <c r="Q1475" i="27"/>
  <c r="Q1474" i="27"/>
  <c r="Q1473" i="27"/>
  <c r="Q1472" i="27"/>
  <c r="Q1471" i="27"/>
  <c r="Q1470" i="27"/>
  <c r="Q1469" i="27"/>
  <c r="Q1468" i="27"/>
  <c r="Q1467" i="27"/>
  <c r="Q1466" i="27"/>
  <c r="Q1465" i="27"/>
  <c r="Q1464" i="27"/>
  <c r="Q1463" i="27"/>
  <c r="Q1462" i="27"/>
  <c r="Q1461" i="27"/>
  <c r="Q1460" i="27"/>
  <c r="Q1459" i="27"/>
  <c r="Q1458" i="27"/>
  <c r="Q1457" i="27"/>
  <c r="Q1456" i="27"/>
  <c r="Q1455" i="27"/>
  <c r="Q1454" i="27"/>
  <c r="Q1453" i="27"/>
  <c r="Q1452" i="27"/>
  <c r="Q1451" i="27"/>
  <c r="Q1450" i="27"/>
  <c r="Q1449" i="27"/>
  <c r="Q1448" i="27"/>
  <c r="Q1447" i="27"/>
  <c r="Q1446" i="27"/>
  <c r="Q1445" i="27"/>
  <c r="Q1444" i="27"/>
  <c r="Q1443" i="27"/>
  <c r="Q1442" i="27"/>
  <c r="Q1441" i="27"/>
  <c r="Q1440" i="27"/>
  <c r="Q1439" i="27"/>
  <c r="Q1438" i="27"/>
  <c r="Q1437" i="27"/>
  <c r="Q1436" i="27"/>
  <c r="Q1435" i="27"/>
  <c r="Q1434" i="27"/>
  <c r="Q1433" i="27"/>
  <c r="Q1432" i="27"/>
  <c r="Q1431" i="27"/>
  <c r="Q1430" i="27"/>
  <c r="Q1429" i="27"/>
  <c r="Q1428" i="27"/>
  <c r="Q1427" i="27"/>
  <c r="Q1426" i="27"/>
  <c r="Q1425" i="27"/>
  <c r="Q1424" i="27"/>
  <c r="Q1423" i="27"/>
  <c r="Q1422" i="27"/>
  <c r="Q1421" i="27"/>
  <c r="Q1420" i="27"/>
  <c r="Q1419" i="27"/>
  <c r="Q1418" i="27"/>
  <c r="Q1417" i="27"/>
  <c r="Q1416" i="27"/>
  <c r="Q1415" i="27"/>
  <c r="Q1414" i="27"/>
  <c r="Q1413" i="27"/>
  <c r="Q1412" i="27"/>
  <c r="Q1411" i="27"/>
  <c r="Q1410" i="27"/>
  <c r="Q1409" i="27"/>
  <c r="Q1408" i="27"/>
  <c r="Q1407" i="27"/>
  <c r="Q1406" i="27"/>
  <c r="Q1405" i="27"/>
  <c r="Q1404" i="27"/>
  <c r="Q1403" i="27"/>
  <c r="Q1402" i="27"/>
  <c r="Q1401" i="27"/>
  <c r="Q1400" i="27"/>
  <c r="Q1399" i="27"/>
  <c r="Q1398" i="27"/>
  <c r="Q1397" i="27"/>
  <c r="Q1396" i="27"/>
  <c r="Q1395" i="27"/>
  <c r="Q1394" i="27"/>
  <c r="Q1393" i="27"/>
  <c r="Q1392" i="27"/>
  <c r="Q1391" i="27"/>
  <c r="Q1390" i="27"/>
  <c r="Q1389" i="27"/>
  <c r="Q1388" i="27"/>
  <c r="Q1387" i="27"/>
  <c r="Q1386" i="27"/>
  <c r="Q1385" i="27"/>
  <c r="Q1384" i="27"/>
  <c r="Q1383" i="27"/>
  <c r="Q1382" i="27"/>
  <c r="Q1381" i="27"/>
  <c r="Q1380" i="27"/>
  <c r="Q1379" i="27"/>
  <c r="Q1378" i="27"/>
  <c r="Q1377" i="27"/>
  <c r="Q1376" i="27"/>
  <c r="Q1375" i="27"/>
  <c r="Q1374" i="27"/>
  <c r="Q1373" i="27"/>
  <c r="Q1372" i="27"/>
  <c r="Q1371" i="27"/>
  <c r="Q1370" i="27"/>
  <c r="Q1369" i="27"/>
  <c r="Q1368" i="27"/>
  <c r="Q1367" i="27"/>
  <c r="Q1366" i="27"/>
  <c r="Q1365" i="27"/>
  <c r="Q1364" i="27"/>
  <c r="Q1363" i="27"/>
  <c r="Q1362" i="27"/>
  <c r="Q1361" i="27"/>
  <c r="Q1360" i="27"/>
  <c r="Q1359" i="27"/>
  <c r="Q1358" i="27"/>
  <c r="Q1357" i="27"/>
  <c r="Q1356" i="27"/>
  <c r="Q1355" i="27"/>
  <c r="Q1354" i="27"/>
  <c r="Q1353" i="27"/>
  <c r="Q1352" i="27"/>
  <c r="Q1351" i="27"/>
  <c r="Q1350" i="27"/>
  <c r="Q1349" i="27"/>
  <c r="Q1348" i="27"/>
  <c r="Q1347" i="27"/>
  <c r="Q1346" i="27"/>
  <c r="Q1345" i="27"/>
  <c r="Q1344" i="27"/>
  <c r="Q1343" i="27"/>
  <c r="Q1342" i="27"/>
  <c r="Q1341" i="27"/>
  <c r="Q1340" i="27"/>
  <c r="Q1339" i="27"/>
  <c r="Q1338" i="27"/>
  <c r="Q1337" i="27"/>
  <c r="Q1336" i="27"/>
  <c r="Q1335" i="27"/>
  <c r="Q1334" i="27"/>
  <c r="Q1333" i="27"/>
  <c r="Q1332" i="27"/>
  <c r="Q1331" i="27"/>
  <c r="Q1330" i="27"/>
  <c r="Q1329" i="27"/>
  <c r="Q1328" i="27"/>
  <c r="Q1327" i="27"/>
  <c r="Q1326" i="27"/>
  <c r="Q1325" i="27"/>
  <c r="Q1324" i="27"/>
  <c r="Q1323" i="27"/>
  <c r="Q1322" i="27"/>
  <c r="Q1321" i="27"/>
  <c r="Q1320" i="27"/>
  <c r="Q1319" i="27"/>
  <c r="Q1318" i="27"/>
  <c r="Q1317" i="27"/>
  <c r="Q1316" i="27"/>
  <c r="Q1315" i="27"/>
  <c r="Q1314" i="27"/>
  <c r="Q1313" i="27"/>
  <c r="Q1312" i="27"/>
  <c r="Q1311" i="27"/>
  <c r="Q1310" i="27"/>
  <c r="Q1309" i="27"/>
  <c r="Q1308" i="27"/>
  <c r="Q1307" i="27"/>
  <c r="Q1306" i="27"/>
  <c r="Q1305" i="27"/>
  <c r="Q1304" i="27"/>
  <c r="Q1303" i="27"/>
  <c r="Q1302" i="27"/>
  <c r="Q1301" i="27"/>
  <c r="Q1300" i="27"/>
  <c r="Q1299" i="27"/>
  <c r="Q1298" i="27"/>
  <c r="Q1297" i="27"/>
  <c r="Q1296" i="27"/>
  <c r="Q1295" i="27"/>
  <c r="Q1294" i="27"/>
  <c r="Q1293" i="27"/>
  <c r="Q1292" i="27"/>
  <c r="Q1291" i="27"/>
  <c r="Q1290" i="27"/>
  <c r="Q1289" i="27"/>
  <c r="Q1288" i="27"/>
  <c r="Q1287" i="27"/>
  <c r="Q1286" i="27"/>
  <c r="Q1285" i="27"/>
  <c r="Q1284" i="27"/>
  <c r="Q1283" i="27"/>
  <c r="Q1282" i="27"/>
  <c r="Q1281" i="27"/>
  <c r="Q1280" i="27"/>
  <c r="Q1279" i="27"/>
  <c r="Q1278" i="27"/>
  <c r="Q1277" i="27"/>
  <c r="Q1276" i="27"/>
  <c r="Q1275" i="27"/>
  <c r="Q1274" i="27"/>
  <c r="Q1273" i="27"/>
  <c r="Q1272" i="27"/>
  <c r="Q1271" i="27"/>
  <c r="Q1270" i="27"/>
  <c r="Q1269" i="27"/>
  <c r="Q1268" i="27"/>
  <c r="Q1267" i="27"/>
  <c r="Q1266" i="27"/>
  <c r="Q1265" i="27"/>
  <c r="Q1264" i="27"/>
  <c r="Q1263" i="27"/>
  <c r="Q1262" i="27"/>
  <c r="Q1261" i="27"/>
  <c r="Q1260" i="27"/>
  <c r="Q1259" i="27"/>
  <c r="Q1258" i="27"/>
  <c r="Q1257" i="27"/>
  <c r="Q1256" i="27"/>
  <c r="Q1255" i="27"/>
  <c r="Q1254" i="27"/>
  <c r="Q1253" i="27"/>
  <c r="Q1252" i="27"/>
  <c r="Q1251" i="27"/>
  <c r="Q1250" i="27"/>
  <c r="Q1249" i="27"/>
  <c r="Q1248" i="27"/>
  <c r="Q1247" i="27"/>
  <c r="Q1246" i="27"/>
  <c r="Q1245" i="27"/>
  <c r="Q1244" i="27"/>
  <c r="Q1243" i="27"/>
  <c r="Q1242" i="27"/>
  <c r="Q1241" i="27"/>
  <c r="Q1240" i="27"/>
  <c r="Q1239" i="27"/>
  <c r="Q1238" i="27"/>
  <c r="Q1237" i="27"/>
  <c r="Q1236" i="27"/>
  <c r="Q1235" i="27"/>
  <c r="Q1234" i="27"/>
  <c r="Q1233" i="27"/>
  <c r="Q1232" i="27"/>
  <c r="Q1231" i="27"/>
  <c r="Q1230" i="27"/>
  <c r="Q1229" i="27"/>
  <c r="Q1228" i="27"/>
  <c r="Q1227" i="27"/>
  <c r="Q1226" i="27"/>
  <c r="Q1225" i="27"/>
  <c r="Q1224" i="27"/>
  <c r="Q1223" i="27"/>
  <c r="Q1222" i="27"/>
  <c r="Q1221" i="27"/>
  <c r="Q1220" i="27"/>
  <c r="Q1219" i="27"/>
  <c r="Q1218" i="27"/>
  <c r="Q1217" i="27"/>
  <c r="Q1216" i="27"/>
  <c r="Q1215" i="27"/>
  <c r="Q1214" i="27"/>
  <c r="Q1213" i="27"/>
  <c r="Q1212" i="27"/>
  <c r="Q1211" i="27"/>
  <c r="Q1210" i="27"/>
  <c r="Q1209" i="27"/>
  <c r="Q1208" i="27"/>
  <c r="Q1207" i="27"/>
  <c r="Q1206" i="27"/>
  <c r="Q1205" i="27"/>
  <c r="Q1204" i="27"/>
  <c r="Q1203" i="27"/>
  <c r="Q1202" i="27"/>
  <c r="Q1201" i="27"/>
  <c r="Q1200" i="27"/>
  <c r="Q1199" i="27"/>
  <c r="Q1198" i="27"/>
  <c r="Q1197" i="27"/>
  <c r="Q1196" i="27"/>
  <c r="Q1195" i="27"/>
  <c r="Q1194" i="27"/>
  <c r="Q1193" i="27"/>
  <c r="Q1192" i="27"/>
  <c r="Q1191" i="27"/>
  <c r="Q1190" i="27"/>
  <c r="Q1189" i="27"/>
  <c r="Q1188" i="27"/>
  <c r="Q1187" i="27"/>
  <c r="Q1186" i="27"/>
  <c r="Q1185" i="27"/>
  <c r="Q1184" i="27"/>
  <c r="Q1183" i="27"/>
  <c r="Q1182" i="27"/>
  <c r="Q1181" i="27"/>
  <c r="Q1180" i="27"/>
  <c r="Q1179" i="27"/>
  <c r="Q1178" i="27"/>
  <c r="Q1177" i="27"/>
  <c r="Q1176" i="27"/>
  <c r="Q1175" i="27"/>
  <c r="Q1174" i="27"/>
  <c r="Q1173" i="27"/>
  <c r="Q1172" i="27"/>
  <c r="Q1171" i="27"/>
  <c r="Q1170" i="27"/>
  <c r="Q1169" i="27"/>
  <c r="Q1168" i="27"/>
  <c r="Q1167" i="27"/>
  <c r="Q1166" i="27"/>
  <c r="Q1165" i="27"/>
  <c r="Q1164" i="27"/>
  <c r="Q1163" i="27"/>
  <c r="Q1162" i="27"/>
  <c r="Q1161" i="27"/>
  <c r="Q1160" i="27"/>
  <c r="Q1159" i="27"/>
  <c r="Q1158" i="27"/>
  <c r="Q1157" i="27"/>
  <c r="Q1156" i="27"/>
  <c r="Q1155" i="27"/>
  <c r="Q1154" i="27"/>
  <c r="Q1153" i="27"/>
  <c r="Q1152" i="27"/>
  <c r="Q1151" i="27"/>
  <c r="Q1150" i="27"/>
  <c r="Q1149" i="27"/>
  <c r="Q1148" i="27"/>
  <c r="Q1147" i="27"/>
  <c r="Q1146" i="27"/>
  <c r="Q1145" i="27"/>
  <c r="Q1144" i="27"/>
  <c r="Q1143" i="27"/>
  <c r="Q1142" i="27"/>
  <c r="Q1141" i="27"/>
  <c r="Q1140" i="27"/>
  <c r="Q1139" i="27"/>
  <c r="Q1138" i="27"/>
  <c r="Q1137" i="27"/>
  <c r="Q1136" i="27"/>
  <c r="Q1135" i="27"/>
  <c r="Q1134" i="27"/>
  <c r="Q1133" i="27"/>
  <c r="Q1132" i="27"/>
  <c r="Q1131" i="27"/>
  <c r="Q1130" i="27"/>
  <c r="Q1129" i="27"/>
  <c r="Q1128" i="27"/>
  <c r="Q1127" i="27"/>
  <c r="Q1126" i="27"/>
  <c r="Q1125" i="27"/>
  <c r="Q1124" i="27"/>
  <c r="Q1123" i="27"/>
  <c r="Q1122" i="27"/>
  <c r="Q1121" i="27"/>
  <c r="Q1120" i="27"/>
  <c r="Q1119" i="27"/>
  <c r="Q1118" i="27"/>
  <c r="Q1117" i="27"/>
  <c r="Q1116" i="27"/>
  <c r="Q1115" i="27"/>
  <c r="Q1114" i="27"/>
  <c r="Q1113" i="27"/>
  <c r="Q1112" i="27"/>
  <c r="Q1111" i="27"/>
  <c r="Q1110" i="27"/>
  <c r="Q1109" i="27"/>
  <c r="Q1108" i="27"/>
  <c r="Q1107" i="27"/>
  <c r="Q1106" i="27"/>
  <c r="Q1105" i="27"/>
  <c r="Q1104" i="27"/>
  <c r="Q1103" i="27"/>
  <c r="Q1102" i="27"/>
  <c r="Q1101" i="27"/>
  <c r="Q1100" i="27"/>
  <c r="Q1099" i="27"/>
  <c r="Q1098" i="27"/>
  <c r="Q1097" i="27"/>
  <c r="Q1096" i="27"/>
  <c r="Q1095" i="27"/>
  <c r="Q1094" i="27"/>
  <c r="Q1093" i="27"/>
  <c r="Q1092" i="27"/>
  <c r="Q1091" i="27"/>
  <c r="Q1090" i="27"/>
  <c r="Q1089" i="27"/>
  <c r="Q1088" i="27"/>
  <c r="Q1087" i="27"/>
  <c r="Q1086" i="27"/>
  <c r="Q1085" i="27"/>
  <c r="Q1084" i="27"/>
  <c r="Q1083" i="27"/>
  <c r="Q1082" i="27"/>
  <c r="Q1081" i="27"/>
  <c r="Q1080" i="27"/>
  <c r="Q1079" i="27"/>
  <c r="Q1078" i="27"/>
  <c r="Q1077" i="27"/>
  <c r="Q1076" i="27"/>
  <c r="Q1075" i="27"/>
  <c r="Q1074" i="27"/>
  <c r="Q1073" i="27"/>
  <c r="Q1072" i="27"/>
  <c r="Q1071" i="27"/>
  <c r="Q1070" i="27"/>
  <c r="Q1069" i="27"/>
  <c r="Q1068" i="27"/>
  <c r="Q1067" i="27"/>
  <c r="Q1066" i="27"/>
  <c r="Q1065" i="27"/>
  <c r="Q1064" i="27"/>
  <c r="Q1063" i="27"/>
  <c r="Q1062" i="27"/>
  <c r="Q1061" i="27"/>
  <c r="Q1060" i="27"/>
  <c r="Q1059" i="27"/>
  <c r="Q1058" i="27"/>
  <c r="Q1057" i="27"/>
  <c r="Q1056" i="27"/>
  <c r="Q1055" i="27"/>
  <c r="Q1054" i="27"/>
  <c r="Q1053" i="27"/>
  <c r="Q1052" i="27"/>
  <c r="Q1051" i="27"/>
  <c r="Q1050" i="27"/>
  <c r="Q1049" i="27"/>
  <c r="Q1048" i="27"/>
  <c r="Q1047" i="27"/>
  <c r="Q1046" i="27"/>
  <c r="Q1045" i="27"/>
  <c r="Q1044" i="27"/>
  <c r="Q1043" i="27"/>
  <c r="Q1042" i="27"/>
  <c r="Q1041" i="27"/>
  <c r="Q1040" i="27"/>
  <c r="Q1039" i="27"/>
  <c r="Q1038" i="27"/>
  <c r="Q1037" i="27"/>
  <c r="Q1036" i="27"/>
  <c r="Q1035" i="27"/>
  <c r="Q1034" i="27"/>
  <c r="Q1033" i="27"/>
  <c r="Q1032" i="27"/>
  <c r="Q1031" i="27"/>
  <c r="Q1030" i="27"/>
  <c r="Q1029" i="27"/>
  <c r="Q1028" i="27"/>
  <c r="Q1027" i="27"/>
  <c r="Q1026" i="27"/>
  <c r="Q1025" i="27"/>
  <c r="Q1024" i="27"/>
  <c r="Q1023" i="27"/>
  <c r="Q1022" i="27"/>
  <c r="Q1021" i="27"/>
  <c r="Q1020" i="27"/>
  <c r="Q1019" i="27"/>
  <c r="Q1018" i="27"/>
  <c r="Q1017" i="27"/>
  <c r="Q1016" i="27"/>
  <c r="Q1015" i="27"/>
  <c r="Q1014" i="27"/>
  <c r="Q1013" i="27"/>
  <c r="Q1012" i="27"/>
  <c r="Q1011" i="27"/>
  <c r="Q1010" i="27"/>
  <c r="Q1009" i="27"/>
  <c r="Q1008" i="27"/>
  <c r="Q1007" i="27"/>
  <c r="Q1006" i="27"/>
  <c r="Q1005" i="27"/>
  <c r="Q1004" i="27"/>
  <c r="Q1003" i="27"/>
  <c r="Q1002" i="27"/>
  <c r="Q1001" i="27"/>
  <c r="Q1000" i="27"/>
  <c r="Q999" i="27"/>
  <c r="Q998" i="27"/>
  <c r="Q997" i="27"/>
  <c r="Q996" i="27"/>
  <c r="Q995" i="27"/>
  <c r="Q994" i="27"/>
  <c r="Q993" i="27"/>
  <c r="Q992" i="27"/>
  <c r="Q991" i="27"/>
  <c r="Q990" i="27"/>
  <c r="Q989" i="27"/>
  <c r="Q988" i="27"/>
  <c r="Q987" i="27"/>
  <c r="Q986" i="27"/>
  <c r="Q985" i="27"/>
  <c r="Q984" i="27"/>
  <c r="Q983" i="27"/>
  <c r="Q982" i="27"/>
  <c r="Q981" i="27"/>
  <c r="Q980" i="27"/>
  <c r="Q979" i="27"/>
  <c r="Q978" i="27"/>
  <c r="Q977" i="27"/>
  <c r="Q976" i="27"/>
  <c r="Q975" i="27"/>
  <c r="Q974" i="27"/>
  <c r="Q973" i="27"/>
  <c r="Q972" i="27"/>
  <c r="Q971" i="27"/>
  <c r="Q970" i="27"/>
  <c r="Q969" i="27"/>
  <c r="Q968" i="27"/>
  <c r="Q967" i="27"/>
  <c r="Q966" i="27"/>
  <c r="Q965" i="27"/>
  <c r="Q964" i="27"/>
  <c r="Q963" i="27"/>
  <c r="Q962" i="27"/>
  <c r="Q961" i="27"/>
  <c r="Q960" i="27"/>
  <c r="Q959" i="27"/>
  <c r="Q958" i="27"/>
  <c r="Q957" i="27"/>
  <c r="Q956" i="27"/>
  <c r="Q955" i="27"/>
  <c r="Q954" i="27"/>
  <c r="Q953" i="27"/>
  <c r="Q952" i="27"/>
  <c r="Q951" i="27"/>
  <c r="Q950" i="27"/>
  <c r="Q949" i="27"/>
  <c r="Q948" i="27"/>
  <c r="Q947" i="27"/>
  <c r="Q946" i="27"/>
  <c r="Q945" i="27"/>
  <c r="Q944" i="27"/>
  <c r="Q943" i="27"/>
  <c r="Q942" i="27"/>
  <c r="Q941" i="27"/>
  <c r="Q940" i="27"/>
  <c r="Q939" i="27"/>
  <c r="Q938" i="27"/>
  <c r="Q937" i="27"/>
  <c r="Q936" i="27"/>
  <c r="Q935" i="27"/>
  <c r="Q934" i="27"/>
  <c r="Q933" i="27"/>
  <c r="Q932" i="27"/>
  <c r="Q931" i="27"/>
  <c r="Q930" i="27"/>
  <c r="Q929" i="27"/>
  <c r="Q928" i="27"/>
  <c r="Q927" i="27"/>
  <c r="Q926" i="27"/>
  <c r="Q925" i="27"/>
  <c r="Q924" i="27"/>
  <c r="Q923" i="27"/>
  <c r="Q922" i="27"/>
  <c r="Q921" i="27"/>
  <c r="Q920" i="27"/>
  <c r="Q919" i="27"/>
  <c r="Q918" i="27"/>
  <c r="Q917" i="27"/>
  <c r="Q916" i="27"/>
  <c r="Q915" i="27"/>
  <c r="Q914" i="27"/>
  <c r="Q913" i="27"/>
  <c r="Q912" i="27"/>
  <c r="Q911" i="27"/>
  <c r="Q910" i="27"/>
  <c r="Q909" i="27"/>
  <c r="Q908" i="27"/>
  <c r="Q907" i="27"/>
  <c r="Q906" i="27"/>
  <c r="Q905" i="27"/>
  <c r="Q904" i="27"/>
  <c r="Q903" i="27"/>
  <c r="Q902" i="27"/>
  <c r="Q901" i="27"/>
  <c r="Q900" i="27"/>
  <c r="Q899" i="27"/>
  <c r="Q898" i="27"/>
  <c r="Q897" i="27"/>
  <c r="Q896" i="27"/>
  <c r="Q895" i="27"/>
  <c r="Q894" i="27"/>
  <c r="Q893" i="27"/>
  <c r="Q892" i="27"/>
  <c r="Q891" i="27"/>
  <c r="Q890" i="27"/>
  <c r="Q889" i="27"/>
  <c r="Q888" i="27"/>
  <c r="Q887" i="27"/>
  <c r="Q886" i="27"/>
  <c r="Q885" i="27"/>
  <c r="Q884" i="27"/>
  <c r="Q883" i="27"/>
  <c r="Q882" i="27"/>
  <c r="Q881" i="27"/>
  <c r="Q880" i="27"/>
  <c r="Q879" i="27"/>
  <c r="Q878" i="27"/>
  <c r="Q877" i="27"/>
  <c r="Q876" i="27"/>
  <c r="Q875" i="27"/>
  <c r="Q874" i="27"/>
  <c r="Q873" i="27"/>
  <c r="Q872" i="27"/>
  <c r="Q871" i="27"/>
  <c r="Q870" i="27"/>
  <c r="Q869" i="27"/>
  <c r="Q868" i="27"/>
  <c r="Q867" i="27"/>
  <c r="Q866" i="27"/>
  <c r="Q865" i="27"/>
  <c r="Q864" i="27"/>
  <c r="Q863" i="27"/>
  <c r="Q862" i="27"/>
  <c r="Q861" i="27"/>
  <c r="Q860" i="27"/>
  <c r="Q859" i="27"/>
  <c r="Q858" i="27"/>
  <c r="Q857" i="27"/>
  <c r="Q856" i="27"/>
  <c r="Q855" i="27"/>
  <c r="Q854" i="27"/>
  <c r="Q853" i="27"/>
  <c r="Q852" i="27"/>
  <c r="Q851" i="27"/>
  <c r="Q850" i="27"/>
  <c r="Q849" i="27"/>
  <c r="Q848" i="27"/>
  <c r="Q847" i="27"/>
  <c r="Q846" i="27"/>
  <c r="Q845" i="27"/>
  <c r="Q844" i="27"/>
  <c r="Q843" i="27"/>
  <c r="Q842" i="27"/>
  <c r="Q841" i="27"/>
  <c r="Q840" i="27"/>
  <c r="Q839" i="27"/>
  <c r="Q838" i="27"/>
  <c r="Q837" i="27"/>
  <c r="Q836" i="27"/>
  <c r="Q835" i="27"/>
  <c r="Q834" i="27"/>
  <c r="Q833" i="27"/>
  <c r="Q832" i="27"/>
  <c r="Q831" i="27"/>
  <c r="Q830" i="27"/>
  <c r="Q829" i="27"/>
  <c r="Q828" i="27"/>
  <c r="Q827" i="27"/>
  <c r="Q826" i="27"/>
  <c r="Q825" i="27"/>
  <c r="Q824" i="27"/>
  <c r="Q823" i="27"/>
  <c r="Q822" i="27"/>
  <c r="Q821" i="27"/>
  <c r="Q820" i="27"/>
  <c r="Q819" i="27"/>
  <c r="Q818" i="27"/>
  <c r="Q817" i="27"/>
  <c r="Q816" i="27"/>
  <c r="Q815" i="27"/>
  <c r="Q814" i="27"/>
  <c r="Q813" i="27"/>
  <c r="Q812" i="27"/>
  <c r="Q811" i="27"/>
  <c r="Q810" i="27"/>
  <c r="Q809" i="27"/>
  <c r="Q808" i="27"/>
  <c r="Q807" i="27"/>
  <c r="Q806" i="27"/>
  <c r="Q805" i="27"/>
  <c r="Q804" i="27"/>
  <c r="Q803" i="27"/>
  <c r="Q802" i="27"/>
  <c r="Q801" i="27"/>
  <c r="Q800" i="27"/>
  <c r="Q799" i="27"/>
  <c r="Q798" i="27"/>
  <c r="Q797" i="27"/>
  <c r="Q796" i="27"/>
  <c r="Q795" i="27"/>
  <c r="Q794" i="27"/>
  <c r="Q793" i="27"/>
  <c r="Q792" i="27"/>
  <c r="Q791" i="27"/>
  <c r="Q790" i="27"/>
  <c r="Q789" i="27"/>
  <c r="Q788" i="27"/>
  <c r="Q787" i="27"/>
  <c r="Q786" i="27"/>
  <c r="Q785" i="27"/>
  <c r="Q784" i="27"/>
  <c r="Q783" i="27"/>
  <c r="Q782" i="27"/>
  <c r="Q781" i="27"/>
  <c r="Q780" i="27"/>
  <c r="Q779" i="27"/>
  <c r="Q778" i="27"/>
  <c r="Q777" i="27"/>
  <c r="Q776" i="27"/>
  <c r="Q775" i="27"/>
  <c r="Q774" i="27"/>
  <c r="Q773" i="27"/>
  <c r="Q772" i="27"/>
  <c r="Q771" i="27"/>
  <c r="Q770" i="27"/>
  <c r="Q769" i="27"/>
  <c r="Q768" i="27"/>
  <c r="Q767" i="27"/>
  <c r="Q766" i="27"/>
  <c r="Q765" i="27"/>
  <c r="Q764" i="27"/>
  <c r="Q763" i="27"/>
  <c r="Q762" i="27"/>
  <c r="Q761" i="27"/>
  <c r="Q760" i="27"/>
  <c r="Q759" i="27"/>
  <c r="Q758" i="27"/>
  <c r="Q757" i="27"/>
  <c r="Q756" i="27"/>
  <c r="Q755" i="27"/>
  <c r="Q754" i="27"/>
  <c r="Q753" i="27"/>
  <c r="Q752" i="27"/>
  <c r="Q751" i="27"/>
  <c r="Q750" i="27"/>
  <c r="Q749" i="27"/>
  <c r="Q748" i="27"/>
  <c r="Q747" i="27"/>
  <c r="Q746" i="27"/>
  <c r="Q745" i="27"/>
  <c r="Q744" i="27"/>
  <c r="Q743" i="27"/>
  <c r="Q742" i="27"/>
  <c r="Q741" i="27"/>
  <c r="Q740" i="27"/>
  <c r="Q739" i="27"/>
  <c r="Q738" i="27"/>
  <c r="Q737" i="27"/>
  <c r="Q736" i="27"/>
  <c r="Q735" i="27"/>
  <c r="Q734" i="27"/>
  <c r="Q733" i="27"/>
  <c r="Q732" i="27"/>
  <c r="Q731" i="27"/>
  <c r="Q730" i="27"/>
  <c r="Q729" i="27"/>
  <c r="Q728" i="27"/>
  <c r="Q727" i="27"/>
  <c r="Q726" i="27"/>
  <c r="Q725" i="27"/>
  <c r="Q724" i="27"/>
  <c r="Q723" i="27"/>
  <c r="Q722" i="27"/>
  <c r="Q721" i="27"/>
  <c r="Q720" i="27"/>
  <c r="Q719" i="27"/>
  <c r="Q718" i="27"/>
  <c r="Q717" i="27"/>
  <c r="Q716" i="27"/>
  <c r="Q715" i="27"/>
  <c r="Q714" i="27"/>
  <c r="Q713" i="27"/>
  <c r="Q712" i="27"/>
  <c r="Q711" i="27"/>
  <c r="Q710" i="27"/>
  <c r="Q709" i="27"/>
  <c r="Q708" i="27"/>
  <c r="Q707" i="27"/>
  <c r="Q706" i="27"/>
  <c r="Q705" i="27"/>
  <c r="Q704" i="27"/>
  <c r="Q703" i="27"/>
  <c r="Q702" i="27"/>
  <c r="Q701" i="27"/>
  <c r="Q700" i="27"/>
  <c r="Q699" i="27"/>
  <c r="Q698" i="27"/>
  <c r="Q697" i="27"/>
  <c r="Q696" i="27"/>
  <c r="Q695" i="27"/>
  <c r="Q694" i="27"/>
  <c r="Q693" i="27"/>
  <c r="Q692" i="27"/>
  <c r="Q691" i="27"/>
  <c r="Q690" i="27"/>
  <c r="Q689" i="27"/>
  <c r="Q688" i="27"/>
  <c r="Q687" i="27"/>
  <c r="Q686" i="27"/>
  <c r="Q685" i="27"/>
  <c r="Q684" i="27"/>
  <c r="Q683" i="27"/>
  <c r="Q682" i="27"/>
  <c r="Q681" i="27"/>
  <c r="Q680" i="27"/>
  <c r="Q679" i="27"/>
  <c r="Q678" i="27"/>
  <c r="Q677" i="27"/>
  <c r="Q676" i="27"/>
  <c r="Q675" i="27"/>
  <c r="Q674" i="27"/>
  <c r="Q673" i="27"/>
  <c r="Q672" i="27"/>
  <c r="Q671" i="27"/>
  <c r="Q670" i="27"/>
  <c r="Q669" i="27"/>
  <c r="Q668" i="27"/>
  <c r="Q667" i="27"/>
  <c r="Q666" i="27"/>
  <c r="Q665" i="27"/>
  <c r="Q664" i="27"/>
  <c r="Q663" i="27"/>
  <c r="Q662" i="27"/>
  <c r="Q661" i="27"/>
  <c r="Q660" i="27"/>
  <c r="Q659" i="27"/>
  <c r="Q658" i="27"/>
  <c r="Q657" i="27"/>
  <c r="Q656" i="27"/>
  <c r="Q655" i="27"/>
  <c r="Q654" i="27"/>
  <c r="Q653" i="27"/>
  <c r="Q652" i="27"/>
  <c r="Q651" i="27"/>
  <c r="Q650" i="27"/>
  <c r="Q649" i="27"/>
  <c r="Q648" i="27"/>
  <c r="Q647" i="27"/>
  <c r="Q646" i="27"/>
  <c r="Q645" i="27"/>
  <c r="Q644" i="27"/>
  <c r="Q643" i="27"/>
  <c r="Q642" i="27"/>
  <c r="Q641" i="27"/>
  <c r="Q640" i="27"/>
  <c r="Q639" i="27"/>
  <c r="Q638" i="27"/>
  <c r="Q637" i="27"/>
  <c r="Q636" i="27"/>
  <c r="Q635" i="27"/>
  <c r="Q634" i="27"/>
  <c r="Q633" i="27"/>
  <c r="Q632" i="27"/>
  <c r="Q631" i="27"/>
  <c r="Q630" i="27"/>
  <c r="Q629" i="27"/>
  <c r="Q628" i="27"/>
  <c r="Q627" i="27"/>
  <c r="Q626" i="27"/>
  <c r="Q625" i="27"/>
  <c r="Q624" i="27"/>
  <c r="Q623" i="27"/>
  <c r="Q622" i="27"/>
  <c r="Q621" i="27"/>
  <c r="Q620" i="27"/>
  <c r="Q619" i="27"/>
  <c r="Q618" i="27"/>
  <c r="Q617" i="27"/>
  <c r="Q616" i="27"/>
  <c r="Q615" i="27"/>
  <c r="Q614" i="27"/>
  <c r="Q613" i="27"/>
  <c r="Q612" i="27"/>
  <c r="Q611" i="27"/>
  <c r="Q610" i="27"/>
  <c r="Q609" i="27"/>
  <c r="Q608" i="27"/>
  <c r="Q607" i="27"/>
  <c r="Q606" i="27"/>
  <c r="Q605" i="27"/>
  <c r="Q604" i="27"/>
  <c r="Q603" i="27"/>
  <c r="Q602" i="27"/>
  <c r="Q601" i="27"/>
  <c r="Q600" i="27"/>
  <c r="Q599" i="27"/>
  <c r="Q598" i="27"/>
  <c r="Q597" i="27"/>
  <c r="Q596" i="27"/>
  <c r="Q595" i="27"/>
  <c r="Q594" i="27"/>
  <c r="Q593" i="27"/>
  <c r="Q592" i="27"/>
  <c r="Q591" i="27"/>
  <c r="Q590" i="27"/>
  <c r="Q589" i="27"/>
  <c r="Q588" i="27"/>
  <c r="Q587" i="27"/>
  <c r="Q586" i="27"/>
  <c r="Q585" i="27"/>
  <c r="Q584" i="27"/>
  <c r="Q583" i="27"/>
  <c r="Q582" i="27"/>
  <c r="Q581" i="27"/>
  <c r="Q580" i="27"/>
  <c r="Q579" i="27"/>
  <c r="Q578" i="27"/>
  <c r="Q577" i="27"/>
  <c r="Q576" i="27"/>
  <c r="Q575" i="27"/>
  <c r="Q574" i="27"/>
  <c r="Q573" i="27"/>
  <c r="Q572" i="27"/>
  <c r="Q571" i="27"/>
  <c r="Q570" i="27"/>
  <c r="Q569" i="27"/>
  <c r="Q568" i="27"/>
  <c r="Q567" i="27"/>
  <c r="Q566" i="27"/>
  <c r="Q565" i="27"/>
  <c r="Q564" i="27"/>
  <c r="Q563" i="27"/>
  <c r="Q562" i="27"/>
  <c r="Q561" i="27"/>
  <c r="Q560" i="27"/>
  <c r="Q559" i="27"/>
  <c r="Q558" i="27"/>
  <c r="Q557" i="27"/>
  <c r="Q556" i="27"/>
  <c r="Q555" i="27"/>
  <c r="Q554" i="27"/>
  <c r="Q553" i="27"/>
  <c r="Q552" i="27"/>
  <c r="Q551" i="27"/>
  <c r="Q550" i="27"/>
  <c r="Q549" i="27"/>
  <c r="Q548" i="27"/>
  <c r="Q547" i="27"/>
  <c r="Q546" i="27"/>
  <c r="Q545" i="27"/>
  <c r="Q544" i="27"/>
  <c r="Q543" i="27"/>
  <c r="Q542" i="27"/>
  <c r="Q541" i="27"/>
  <c r="Q540" i="27"/>
  <c r="Q539" i="27"/>
  <c r="Q538" i="27"/>
  <c r="Q537" i="27"/>
  <c r="Q536" i="27"/>
  <c r="Q535" i="27"/>
  <c r="Q534" i="27"/>
  <c r="Q533" i="27"/>
  <c r="Q532" i="27"/>
  <c r="Q531" i="27"/>
  <c r="Q530" i="27"/>
  <c r="Q529" i="27"/>
  <c r="Q528" i="27"/>
  <c r="Q527" i="27"/>
  <c r="Q526" i="27"/>
  <c r="Q525" i="27"/>
  <c r="Q524" i="27"/>
  <c r="Q523" i="27"/>
  <c r="Q522" i="27"/>
  <c r="Q521" i="27"/>
  <c r="Q520" i="27"/>
  <c r="Q519" i="27"/>
  <c r="Q518" i="27"/>
  <c r="Q517" i="27"/>
  <c r="Q516" i="27"/>
  <c r="Q515" i="27"/>
  <c r="Q514" i="27"/>
  <c r="Q513" i="27"/>
  <c r="Q512" i="27"/>
  <c r="Q511" i="27"/>
  <c r="Q510" i="27"/>
  <c r="Q509" i="27"/>
  <c r="Q508" i="27"/>
  <c r="Q507" i="27"/>
  <c r="Q506" i="27"/>
  <c r="Q505" i="27"/>
  <c r="Q504" i="27"/>
  <c r="Q503" i="27"/>
  <c r="Q502" i="27"/>
  <c r="Q501" i="27"/>
  <c r="Q500" i="27"/>
  <c r="Q499" i="27"/>
  <c r="Q498" i="27"/>
  <c r="Q497" i="27"/>
  <c r="Q496" i="27"/>
  <c r="Q495" i="27"/>
  <c r="Q494" i="27"/>
  <c r="Q493" i="27"/>
  <c r="Q492" i="27"/>
  <c r="Q491" i="27"/>
  <c r="Q490" i="27"/>
  <c r="Q489" i="27"/>
  <c r="Q488" i="27"/>
  <c r="Q487" i="27"/>
  <c r="Q486" i="27"/>
  <c r="Q485" i="27"/>
  <c r="Q484" i="27"/>
  <c r="Q483" i="27"/>
  <c r="Q482" i="27"/>
  <c r="Q481" i="27"/>
  <c r="Q480" i="27"/>
  <c r="Q479" i="27"/>
  <c r="Q478" i="27"/>
  <c r="Q477" i="27"/>
  <c r="Q476" i="27"/>
  <c r="Q475" i="27"/>
  <c r="Q474" i="27"/>
  <c r="Q473" i="27"/>
  <c r="Q472" i="27"/>
  <c r="Q471" i="27"/>
  <c r="Q470" i="27"/>
  <c r="Q469" i="27"/>
  <c r="Q468" i="27"/>
  <c r="Q467" i="27"/>
  <c r="Q466" i="27"/>
  <c r="Q465" i="27"/>
  <c r="Q464" i="27"/>
  <c r="Q463" i="27"/>
  <c r="Q462" i="27"/>
  <c r="Q461" i="27"/>
  <c r="Q460" i="27"/>
  <c r="Q459" i="27"/>
  <c r="Q458" i="27"/>
  <c r="Q457" i="27"/>
  <c r="Q456" i="27"/>
  <c r="Q455" i="27"/>
  <c r="Q454" i="27"/>
  <c r="Q453" i="27"/>
  <c r="Q452" i="27"/>
  <c r="Q451" i="27"/>
  <c r="Q450" i="27"/>
  <c r="Q449" i="27"/>
  <c r="Q448" i="27"/>
  <c r="Q447" i="27"/>
  <c r="Q446" i="27"/>
  <c r="Q445" i="27"/>
  <c r="Q444" i="27"/>
  <c r="Q443" i="27"/>
  <c r="Q442" i="27"/>
  <c r="Q441" i="27"/>
  <c r="Q440" i="27"/>
  <c r="Q439" i="27"/>
  <c r="Q438" i="27"/>
  <c r="Q437" i="27"/>
  <c r="Q436" i="27"/>
  <c r="Q435" i="27"/>
  <c r="Q434" i="27"/>
  <c r="Q433" i="27"/>
  <c r="Q432" i="27"/>
  <c r="Q431" i="27"/>
  <c r="Q430" i="27"/>
  <c r="Q429" i="27"/>
  <c r="Q428" i="27"/>
  <c r="Q427" i="27"/>
  <c r="Q426" i="27"/>
  <c r="Q425" i="27"/>
  <c r="Q424" i="27"/>
  <c r="Q423" i="27"/>
  <c r="Q422" i="27"/>
  <c r="Q421" i="27"/>
  <c r="Q420" i="27"/>
  <c r="Q419" i="27"/>
  <c r="Q418" i="27"/>
  <c r="Q417" i="27"/>
  <c r="Q416" i="27"/>
  <c r="Q415" i="27"/>
  <c r="Q414" i="27"/>
  <c r="Q413" i="27"/>
  <c r="Q412" i="27"/>
  <c r="Q411" i="27"/>
  <c r="Q410" i="27"/>
  <c r="Q409" i="27"/>
  <c r="Q408" i="27"/>
  <c r="Q407" i="27"/>
  <c r="Q406" i="27"/>
  <c r="Q405" i="27"/>
  <c r="Q404" i="27"/>
  <c r="Q403" i="27"/>
  <c r="Q402" i="27"/>
  <c r="Q401" i="27"/>
  <c r="Q400" i="27"/>
  <c r="Q399" i="27"/>
  <c r="Q398" i="27"/>
  <c r="Q397" i="27"/>
  <c r="Q396" i="27"/>
  <c r="Q395" i="27"/>
  <c r="Q394" i="27"/>
  <c r="Q393" i="27"/>
  <c r="Q392" i="27"/>
  <c r="Q391" i="27"/>
  <c r="Q390" i="27"/>
  <c r="Q389" i="27"/>
  <c r="Q388" i="27"/>
  <c r="Q387" i="27"/>
  <c r="Q386" i="27"/>
  <c r="Q385" i="27"/>
  <c r="Q384" i="27"/>
  <c r="Q383" i="27"/>
  <c r="Q382" i="27"/>
  <c r="Q381" i="27"/>
  <c r="Q380" i="27"/>
  <c r="Q379" i="27"/>
  <c r="Q378" i="27"/>
  <c r="Q377" i="27"/>
  <c r="Q376" i="27"/>
  <c r="Q375" i="27"/>
  <c r="Q374" i="27"/>
  <c r="Q373" i="27"/>
  <c r="Q372" i="27"/>
  <c r="Q371" i="27"/>
  <c r="Q370" i="27"/>
  <c r="Q369" i="27"/>
  <c r="Q368" i="27"/>
  <c r="Q367" i="27"/>
  <c r="Q366" i="27"/>
  <c r="Q365" i="27"/>
  <c r="Q364" i="27"/>
  <c r="Q363" i="27"/>
  <c r="Q362" i="27"/>
  <c r="Q361" i="27"/>
  <c r="Q360" i="27"/>
  <c r="Q359" i="27"/>
  <c r="Q358" i="27"/>
  <c r="Q357" i="27"/>
  <c r="Q356" i="27"/>
  <c r="Q355" i="27"/>
  <c r="Q354" i="27"/>
  <c r="Q353" i="27"/>
  <c r="Q352" i="27"/>
  <c r="Q351" i="27"/>
  <c r="Q350" i="27"/>
  <c r="Q349" i="27"/>
  <c r="Q348" i="27"/>
  <c r="Q347" i="27"/>
  <c r="Q346" i="27"/>
  <c r="Q345" i="27"/>
  <c r="Q344" i="27"/>
  <c r="Q343" i="27"/>
  <c r="Q342" i="27"/>
  <c r="Q341" i="27"/>
  <c r="Q340" i="27"/>
  <c r="Q339" i="27"/>
  <c r="Q338" i="27"/>
  <c r="Q337" i="27"/>
  <c r="Q336" i="27"/>
  <c r="Q335" i="27"/>
  <c r="Q334" i="27"/>
  <c r="Q333" i="27"/>
  <c r="Q332" i="27"/>
  <c r="Q331" i="27"/>
  <c r="Q330" i="27"/>
  <c r="Q329" i="27"/>
  <c r="Q328" i="27"/>
  <c r="Q327" i="27"/>
  <c r="Q326" i="27"/>
  <c r="Q325" i="27"/>
  <c r="Q324" i="27"/>
  <c r="Q323" i="27"/>
  <c r="Q322" i="27"/>
  <c r="Q321" i="27"/>
  <c r="Q320" i="27"/>
  <c r="Q319" i="27"/>
  <c r="Q318" i="27"/>
  <c r="Q317" i="27"/>
  <c r="Q316" i="27"/>
  <c r="Q315" i="27"/>
  <c r="Q314" i="27"/>
  <c r="Q313" i="27"/>
  <c r="Q312" i="27"/>
  <c r="Q311" i="27"/>
  <c r="Q310" i="27"/>
  <c r="Q309" i="27"/>
  <c r="Q308" i="27"/>
  <c r="Q307" i="27"/>
  <c r="Q306" i="27"/>
  <c r="Q305" i="27"/>
  <c r="Q304" i="27"/>
  <c r="Q303" i="27"/>
  <c r="Q302" i="27"/>
  <c r="Q301" i="27"/>
  <c r="Q300" i="27"/>
  <c r="Q299" i="27"/>
  <c r="Q298" i="27"/>
  <c r="Q297" i="27"/>
  <c r="Q296" i="27"/>
  <c r="Q295" i="27"/>
  <c r="Q294" i="27"/>
  <c r="Q293" i="27"/>
  <c r="Q292" i="27"/>
  <c r="Q291" i="27"/>
  <c r="Q290" i="27"/>
  <c r="Q289" i="27"/>
  <c r="Q288" i="27"/>
  <c r="Q287" i="27"/>
  <c r="Q286" i="27"/>
  <c r="Q285" i="27"/>
  <c r="Q284" i="27"/>
  <c r="Q283" i="27"/>
  <c r="Q282" i="27"/>
  <c r="Q281" i="27"/>
  <c r="Q280" i="27"/>
  <c r="Q279" i="27"/>
  <c r="Q278" i="27"/>
  <c r="Q277" i="27"/>
  <c r="Q276" i="27"/>
  <c r="Q275" i="27"/>
  <c r="Q274" i="27"/>
  <c r="Q273" i="27"/>
  <c r="Q272" i="27"/>
  <c r="Q271" i="27"/>
  <c r="Q270" i="27"/>
  <c r="Q269" i="27"/>
  <c r="Q268" i="27"/>
  <c r="Q267" i="27"/>
  <c r="Q266" i="27"/>
  <c r="Q265" i="27"/>
  <c r="Q264" i="27"/>
  <c r="Q263" i="27"/>
  <c r="Q262" i="27"/>
  <c r="Q261" i="27"/>
  <c r="Q260" i="27"/>
  <c r="Q259" i="27"/>
  <c r="Q258" i="27"/>
  <c r="Q257" i="27"/>
  <c r="Q256" i="27"/>
  <c r="Q255" i="27"/>
  <c r="Q254" i="27"/>
  <c r="Q253" i="27"/>
  <c r="Q252" i="27"/>
  <c r="Q251" i="27"/>
  <c r="Q250" i="27"/>
  <c r="Q249" i="27"/>
  <c r="Q248" i="27"/>
  <c r="Q247" i="27"/>
  <c r="Q246" i="27"/>
  <c r="Q245" i="27"/>
  <c r="Q244" i="27"/>
  <c r="Q243" i="27"/>
  <c r="Q242" i="27"/>
  <c r="Q241" i="27"/>
  <c r="Q240" i="27"/>
  <c r="Q239" i="27"/>
  <c r="Q238" i="27"/>
  <c r="Q237" i="27"/>
  <c r="Q236" i="27"/>
  <c r="Q235" i="27"/>
  <c r="Q234" i="27"/>
  <c r="Q233" i="27"/>
  <c r="Q232" i="27"/>
  <c r="Q231" i="27"/>
  <c r="Q230" i="27"/>
  <c r="Q229" i="27"/>
  <c r="Q228" i="27"/>
  <c r="Q227" i="27"/>
  <c r="Q226" i="27"/>
  <c r="Q225" i="27"/>
  <c r="Q224" i="27"/>
  <c r="Q223" i="27"/>
  <c r="Q222" i="27"/>
  <c r="Q221" i="27"/>
  <c r="Q220" i="27"/>
  <c r="Q219" i="27"/>
  <c r="Q218" i="27"/>
  <c r="Q217" i="27"/>
  <c r="Q216" i="27"/>
  <c r="Q215" i="27"/>
  <c r="Q214" i="27"/>
  <c r="Q213" i="27"/>
  <c r="Q212" i="27"/>
  <c r="Q211" i="27"/>
  <c r="Q210" i="27"/>
  <c r="Q209" i="27"/>
  <c r="Q208" i="27"/>
  <c r="Q207" i="27"/>
  <c r="Q206" i="27"/>
  <c r="Q205" i="27"/>
  <c r="Q204" i="27"/>
  <c r="Q203" i="27"/>
  <c r="Q202" i="27"/>
  <c r="Q201" i="27"/>
  <c r="Q200" i="27"/>
  <c r="Q199" i="27"/>
  <c r="Q198" i="27"/>
  <c r="Q197" i="27"/>
  <c r="Q196" i="27"/>
  <c r="Q195" i="27"/>
  <c r="Q194" i="27"/>
  <c r="Q193" i="27"/>
  <c r="Q192" i="27"/>
  <c r="Q191" i="27"/>
  <c r="Q190" i="27"/>
  <c r="Q189" i="27"/>
  <c r="Q188" i="27"/>
  <c r="Q187" i="27"/>
  <c r="Q186" i="27"/>
  <c r="Q185" i="27"/>
  <c r="Q184" i="27"/>
  <c r="Q183" i="27"/>
  <c r="Q182" i="27"/>
  <c r="Q181" i="27"/>
  <c r="Q180" i="27"/>
  <c r="Q179" i="27"/>
  <c r="Q178" i="27"/>
  <c r="Q177" i="27"/>
  <c r="Q176" i="27"/>
  <c r="Q175" i="27"/>
  <c r="Q174" i="27"/>
  <c r="Q173" i="27"/>
  <c r="Q172" i="27"/>
  <c r="Q171" i="27"/>
  <c r="Q170" i="27"/>
  <c r="Q169" i="27"/>
  <c r="Q168" i="27"/>
  <c r="Q167" i="27"/>
  <c r="Q166" i="27"/>
  <c r="Q165" i="27"/>
  <c r="Q164" i="27"/>
  <c r="Q163" i="27"/>
  <c r="Q162" i="27"/>
  <c r="Q161" i="27"/>
  <c r="Q160" i="27"/>
  <c r="Q159" i="27"/>
  <c r="Q158" i="27"/>
  <c r="Q157" i="27"/>
  <c r="Q156" i="27"/>
  <c r="Q155" i="27"/>
  <c r="Q154" i="27"/>
  <c r="Q153" i="27"/>
  <c r="Q152" i="27"/>
  <c r="Q151" i="27"/>
  <c r="Q150" i="27"/>
  <c r="Q149" i="27"/>
  <c r="Q148" i="27"/>
  <c r="Q147" i="27"/>
  <c r="Q146" i="27"/>
  <c r="Q145" i="27"/>
  <c r="Q144" i="27"/>
  <c r="Q143" i="27"/>
  <c r="Q142" i="27"/>
  <c r="Q141" i="27"/>
  <c r="Q140" i="27"/>
  <c r="Q139" i="27"/>
  <c r="Q138" i="27"/>
  <c r="Q137" i="27"/>
  <c r="Q136" i="27"/>
  <c r="Q135" i="27"/>
  <c r="Q134" i="27"/>
  <c r="Q133" i="27"/>
  <c r="Q132" i="27"/>
  <c r="Q131" i="27"/>
  <c r="Q130" i="27"/>
  <c r="Q129" i="27"/>
  <c r="Q128" i="27"/>
  <c r="Q127" i="27"/>
  <c r="Q126" i="27"/>
  <c r="Q125" i="27"/>
  <c r="Q124" i="27"/>
  <c r="Q123" i="27"/>
  <c r="Q122" i="27"/>
  <c r="Q121" i="27"/>
  <c r="Q120" i="27"/>
  <c r="Q119" i="27"/>
  <c r="Q118" i="27"/>
  <c r="Q117" i="27"/>
  <c r="Q116" i="27"/>
  <c r="Q115" i="27"/>
  <c r="Q114" i="27"/>
  <c r="Q113" i="27"/>
  <c r="Q112" i="27"/>
  <c r="Q111" i="27"/>
  <c r="Q110" i="27"/>
  <c r="Q109" i="27"/>
  <c r="Q108" i="27"/>
  <c r="Q107" i="27"/>
  <c r="Q106" i="27"/>
  <c r="Q105" i="27"/>
  <c r="Q104" i="27"/>
  <c r="Q103" i="27"/>
  <c r="Q102" i="27"/>
  <c r="Q101" i="27"/>
  <c r="Q100" i="27"/>
  <c r="Q99" i="27"/>
  <c r="Q98" i="27"/>
  <c r="Q97" i="27"/>
  <c r="Q96" i="27"/>
  <c r="Q95" i="27"/>
  <c r="Q94" i="27"/>
  <c r="Q93" i="27"/>
  <c r="Q92" i="27"/>
  <c r="Q91" i="27"/>
  <c r="Q90" i="27"/>
  <c r="Q89" i="27"/>
  <c r="Q88" i="27"/>
  <c r="Q87" i="27"/>
  <c r="Q86" i="27"/>
  <c r="Q85" i="27"/>
  <c r="Q84" i="27"/>
  <c r="Q83" i="27"/>
  <c r="Q82" i="27"/>
  <c r="Q81" i="27"/>
  <c r="Q80" i="27"/>
  <c r="Q79" i="27"/>
  <c r="Q78" i="27"/>
  <c r="Q77" i="27"/>
  <c r="Q76" i="27"/>
  <c r="Q75" i="27"/>
  <c r="Q74" i="27"/>
  <c r="Q73" i="27"/>
  <c r="Q72" i="27"/>
  <c r="Q71" i="27"/>
  <c r="Q70" i="27"/>
  <c r="Q69" i="27"/>
  <c r="Q68" i="27"/>
  <c r="Q67" i="27"/>
  <c r="Q66" i="27"/>
  <c r="Q65" i="27"/>
  <c r="Q64" i="27"/>
  <c r="Q63" i="27"/>
  <c r="Q62" i="27"/>
  <c r="Q61" i="27"/>
  <c r="Q60" i="27"/>
  <c r="Q59" i="27"/>
  <c r="Q58" i="27"/>
  <c r="Q57" i="27"/>
  <c r="Q56" i="27"/>
  <c r="Q55" i="27"/>
  <c r="Q54" i="27"/>
  <c r="Q53" i="27"/>
  <c r="Q52" i="27"/>
  <c r="Q51" i="27"/>
  <c r="Q50" i="27"/>
  <c r="Q49" i="27"/>
  <c r="Q48" i="27"/>
  <c r="Q47" i="27"/>
  <c r="Q46" i="27"/>
  <c r="Q45" i="27"/>
  <c r="Q44" i="27"/>
  <c r="Q43" i="27"/>
  <c r="Q42" i="27"/>
  <c r="Q41" i="27"/>
  <c r="Q40" i="27"/>
  <c r="Q39" i="27"/>
  <c r="Q38" i="27"/>
  <c r="Q37" i="27"/>
  <c r="Q36" i="27"/>
  <c r="Q35" i="27"/>
  <c r="Q34" i="27"/>
  <c r="Q33" i="27"/>
  <c r="Q32" i="27"/>
  <c r="Q31" i="27"/>
  <c r="Q30" i="27"/>
  <c r="Q29" i="27"/>
  <c r="Q28" i="27"/>
  <c r="Q27" i="27"/>
  <c r="Q26" i="27"/>
  <c r="Q25" i="27"/>
  <c r="Q24" i="27"/>
  <c r="Q23" i="27"/>
  <c r="Q22" i="27"/>
  <c r="Q21" i="27"/>
  <c r="Q20" i="27"/>
  <c r="Q19" i="27"/>
  <c r="Q18" i="27"/>
  <c r="Q17" i="27"/>
  <c r="Q16" i="27"/>
  <c r="Q15" i="27"/>
  <c r="Q14" i="27"/>
  <c r="Q13" i="27"/>
  <c r="Q12" i="27"/>
  <c r="Q11" i="27"/>
  <c r="Q10" i="27"/>
  <c r="Q9" i="27"/>
  <c r="Q8" i="27"/>
  <c r="Q7" i="27"/>
  <c r="Q6" i="27"/>
  <c r="Q5" i="27"/>
  <c r="Q4" i="27"/>
  <c r="Q3" i="27"/>
  <c r="Q2" i="27"/>
  <c r="Q1" i="27"/>
  <c r="H132" i="34" l="1"/>
  <c r="G132" i="34" s="1"/>
  <c r="G100" i="34" l="1"/>
  <c r="G14" i="34" s="1"/>
  <c r="G12" i="34" s="1"/>
  <c r="G81" i="41"/>
  <c r="G16" i="41" s="1"/>
  <c r="G14" i="4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Jelena Ivanović</author>
  </authors>
  <commentList>
    <comment ref="I20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увећанје 20% на 2020 са реф трошак</t>
        </r>
      </text>
    </comment>
    <comment ref="I20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увећање 30% на 2020 т+реф
</t>
        </r>
      </text>
    </comment>
    <comment ref="I206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увећанје 20% на 2020 са реф трошак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Jelena Ivanović</author>
    <author>tc={61596596-106A-4CED-87C5-E02930A9ABBB}</author>
    <author>tc={AC791704-2214-4FBA-AFE3-686B9BABED26}</author>
  </authors>
  <commentList>
    <comment ref="H13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0.0 мења првом изменом</t>
        </r>
      </text>
    </comment>
    <comment ref="J130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833.333,33 мења првом изменом
</t>
        </r>
      </text>
    </comment>
    <comment ref="G13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ово садржи све и ред.бр 26 и 54 и 63 и 68 тако каже ИКТ другом изменом мења било 24.999.999.99
</t>
        </r>
      </text>
    </comment>
    <comment ref="H13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8.333.333.33, мења првом изменом</t>
        </r>
      </text>
    </comment>
    <comment ref="I13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8.333.333.33</t>
        </r>
      </text>
    </comment>
    <comment ref="J13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8.333.333,33</t>
        </r>
      </text>
    </comment>
    <comment ref="G139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24.984.375</t>
        </r>
      </text>
    </comment>
    <comment ref="H139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879.375 мења првом изменом</t>
        </r>
      </text>
    </comment>
    <comment ref="I139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10.522.500</t>
        </r>
      </text>
    </comment>
    <comment ref="J139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10.552.000</t>
        </r>
      </text>
    </comment>
    <comment ref="J140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46.999.600, смањује првом изменом</t>
        </r>
      </text>
    </comment>
    <comment ref="G142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32.290.000 мења првом изменом </t>
        </r>
      </text>
    </comment>
    <comment ref="H142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1.290.000</t>
        </r>
      </text>
    </comment>
    <comment ref="I142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15.500.000</t>
        </r>
      </text>
    </comment>
    <comment ref="J142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15.500.000 мења првом изменом</t>
        </r>
      </text>
    </comment>
    <comment ref="G143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24.916.400</t>
        </r>
      </text>
    </comment>
    <comment ref="J143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11.500.000</t>
        </r>
      </text>
    </comment>
    <comment ref="G144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2.119.000</t>
        </r>
      </text>
    </comment>
    <comment ref="J144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978.000</t>
        </r>
      </text>
    </comment>
    <comment ref="D160" authorId="1" shapeId="0" xr:uid="{00000000-0006-0000-0700-000014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мења се опис предмета набавке - овде се планира услуга техничког прегледа свих возила ПУ
Reply:
    мења се и процењена вредност</t>
      </text>
    </comment>
    <comment ref="D170" authorId="2" shapeId="0" xr:uid="{AC791704-2214-4FBA-AFE3-686B9BABED26}">
      <text>
        <t>[Threaded comment]
Your version of Excel allows you to read this threaded comment; however, any edits to it will get removed if the file is opened in a newer version of Excel. Learn more: https://go.microsoft.com/fwlink/?linkid=870924
Comment:
    pokrenuta nabavka odnosila se na OJ PU podru;ja NIŠ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Jelena Ivanović</author>
    <author>tc={855522E8-168B-4B3E-A362-A2386E48CA11}</author>
  </authors>
  <commentList>
    <comment ref="H20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23.865.625,00 смањују првом изменом
</t>
        </r>
      </text>
    </comment>
    <comment ref="H32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0.0 мења првом изменом</t>
        </r>
      </text>
    </comment>
    <comment ref="J32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833.333,33 мења првом изменом
</t>
        </r>
      </text>
    </comment>
    <comment ref="G34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ово садржи све и ред.бр 26 и 54 и 63 и 68 тако каже ИКТ другом изменом мења било 24.999.999.99
</t>
        </r>
      </text>
    </comment>
    <comment ref="H34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8.333.333.33, мења првом изменом</t>
        </r>
      </text>
    </comment>
    <comment ref="I34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8.333.333.33</t>
        </r>
      </text>
    </comment>
    <comment ref="J34" authorId="0" shapeId="0" xr:uid="{00000000-0006-0000-0F00-000007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8.333.333,33</t>
        </r>
      </text>
    </comment>
    <comment ref="G35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24.984.375</t>
        </r>
      </text>
    </comment>
    <comment ref="H35" authorId="0" shapeId="0" xr:uid="{00000000-0006-0000-0F00-000009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879.375 мења првом изменом</t>
        </r>
      </text>
    </comment>
    <comment ref="I35" authorId="0" shapeId="0" xr:uid="{00000000-0006-0000-0F00-00000A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10.522.500</t>
        </r>
      </text>
    </comment>
    <comment ref="J35" authorId="0" shapeId="0" xr:uid="{00000000-0006-0000-0F00-00000B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10.552.000</t>
        </r>
      </text>
    </comment>
    <comment ref="J36" authorId="0" shapeId="0" xr:uid="{00000000-0006-0000-0F00-00000C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46.999.600, смањује првом изменом</t>
        </r>
      </text>
    </comment>
    <comment ref="G37" authorId="0" shapeId="0" xr:uid="{00000000-0006-0000-0F00-00000D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32.290.000 мења првом изменом </t>
        </r>
      </text>
    </comment>
    <comment ref="H37" authorId="0" shapeId="0" xr:uid="{00000000-0006-0000-0F00-00000E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1.290.000</t>
        </r>
      </text>
    </comment>
    <comment ref="I37" authorId="0" shapeId="0" xr:uid="{00000000-0006-0000-0F00-00000F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15.500.000</t>
        </r>
      </text>
    </comment>
    <comment ref="J37" authorId="0" shapeId="0" xr:uid="{00000000-0006-0000-0F00-000010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15.500.000 мења првом изменом</t>
        </r>
      </text>
    </comment>
    <comment ref="G38" authorId="0" shapeId="0" xr:uid="{00000000-0006-0000-0F00-000011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24.916.400</t>
        </r>
      </text>
    </comment>
    <comment ref="J38" authorId="0" shapeId="0" xr:uid="{00000000-0006-0000-0F00-000012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11.500.000</t>
        </r>
      </text>
    </comment>
    <comment ref="G39" authorId="0" shapeId="0" xr:uid="{00000000-0006-0000-0F00-000013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2.119.000</t>
        </r>
      </text>
    </comment>
    <comment ref="J39" authorId="0" shapeId="0" xr:uid="{00000000-0006-0000-0F00-000014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978.000</t>
        </r>
      </text>
    </comment>
    <comment ref="D48" authorId="1" shapeId="0" xr:uid="{00000000-0006-0000-0F00-00001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мења се опис предмета набавке - овде се планира услуга техничког прегледа свих возила ПУ
Reply:
    мења се и процењена вредност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LIST_CPV" description="Data Model" type="5" refreshedVersion="6" minRefreshableVersion="5" saveData="1">
    <dbPr connection="Data Model Connection" command="PLAN_CODE_LIST_CPV" commandType="3"/>
  </connection>
  <connection id="2" xr16:uid="{00000000-0015-0000-FFFF-FFFF01000000}" keepAlive="1" name="ModelConnection_PLAN_CODE_LIST_NUTS" description="Data Model" type="5" refreshedVersion="6" minRefreshableVersion="5" saveData="1">
    <dbPr connection="Data Model Connection" command="PLAN_CODE_LIST_NUTS" commandType="3"/>
  </connection>
</connections>
</file>

<file path=xl/sharedStrings.xml><?xml version="1.0" encoding="utf-8"?>
<sst xmlns="http://schemas.openxmlformats.org/spreadsheetml/2006/main" count="26163" uniqueCount="10431">
  <si>
    <t>Редни број</t>
  </si>
  <si>
    <t>Врста поступка</t>
  </si>
  <si>
    <t>1</t>
  </si>
  <si>
    <t>2</t>
  </si>
  <si>
    <t>3</t>
  </si>
  <si>
    <t>4</t>
  </si>
  <si>
    <t>6</t>
  </si>
  <si>
    <t>8</t>
  </si>
  <si>
    <t>9</t>
  </si>
  <si>
    <t>10</t>
  </si>
  <si>
    <t xml:space="preserve">                                                                   ЈАВНЕ НАБАВКЕ                                                                                                                                </t>
  </si>
  <si>
    <t>11</t>
  </si>
  <si>
    <t>12</t>
  </si>
  <si>
    <t>13</t>
  </si>
  <si>
    <t>14</t>
  </si>
  <si>
    <t>15</t>
  </si>
  <si>
    <t>16</t>
  </si>
  <si>
    <t>ID</t>
  </si>
  <si>
    <t>CPV</t>
  </si>
  <si>
    <t>Description</t>
  </si>
  <si>
    <t>Poljoprivredni proizvodi, proizvodi poljoprivrednih gazdinstava, ribarstva, šumarstva i srodni proizvodi</t>
  </si>
  <si>
    <t>Poljoprivredni i hortikulturni proizvodi</t>
  </si>
  <si>
    <t>Usevi, baštovanski i hortikulturni proizvodi namenjeni tržištu</t>
  </si>
  <si>
    <t>Semenje</t>
  </si>
  <si>
    <t>Soja u zrnu</t>
  </si>
  <si>
    <t>Kikiriki</t>
  </si>
  <si>
    <t>Seme suncokreta</t>
  </si>
  <si>
    <t>Seme pamuka</t>
  </si>
  <si>
    <t>Seme susama</t>
  </si>
  <si>
    <t>Seme slačice</t>
  </si>
  <si>
    <t>Semenje povrća</t>
  </si>
  <si>
    <t>Semenje voća</t>
  </si>
  <si>
    <t>Semenje cveća</t>
  </si>
  <si>
    <t>Neprerađeni duvan</t>
  </si>
  <si>
    <t>Biljke koje se koriste za proizvodnju šećera</t>
  </si>
  <si>
    <t>Šećerna repa</t>
  </si>
  <si>
    <t>Šećerna trska</t>
  </si>
  <si>
    <t>Slama i stočna hrana (krmivo)</t>
  </si>
  <si>
    <t>Slama</t>
  </si>
  <si>
    <t>Stočna hrana (krmivo)</t>
  </si>
  <si>
    <t>Sirovi biljni materijal</t>
  </si>
  <si>
    <t>Sirovi biljni materijali koji se koriste za proizvodnju tekstila</t>
  </si>
  <si>
    <t>Pamuk</t>
  </si>
  <si>
    <t>Juta</t>
  </si>
  <si>
    <t>Lan</t>
  </si>
  <si>
    <t>Prirodni kaučuk i lateks i prateći proizvodi</t>
  </si>
  <si>
    <t>Prirodni kaučuk</t>
  </si>
  <si>
    <t>Prirodni lateks</t>
  </si>
  <si>
    <t>Proizvodi od lateksa</t>
  </si>
  <si>
    <t>Biljke koje se koriste za posebne namene</t>
  </si>
  <si>
    <t>Biljke koje se koriste u proizvodnji parfema ili u farmaceutskoj industriji ili za insekticide i slične svrhe</t>
  </si>
  <si>
    <t>Biljke koje se koriste u proizvodnji parfema</t>
  </si>
  <si>
    <t>Biljke koje se koriste u farmaceutskoj industriji</t>
  </si>
  <si>
    <t>Biljke koje se koriste za insekticide</t>
  </si>
  <si>
    <t>Biljke koje se koriste za fungicide ili slične svrhe</t>
  </si>
  <si>
    <t>Semenje biljaka koje se koriste za posebne namene</t>
  </si>
  <si>
    <t>Hortikulturni proizvodi i proizvodi iz rasadnika</t>
  </si>
  <si>
    <t>Hortikulturni proizvodi</t>
  </si>
  <si>
    <t>Žive biljke, lukovice, gomolji, korenje, reznice i kalemovi</t>
  </si>
  <si>
    <t>Rezano cveće</t>
  </si>
  <si>
    <t>Cvetni aranžmani</t>
  </si>
  <si>
    <t>Biljke za pripremu napitaka i začinsko bilje</t>
  </si>
  <si>
    <t>Biljke za pripremu napitaka</t>
  </si>
  <si>
    <t>Kafa u zrnu</t>
  </si>
  <si>
    <t>Čajni grmovi</t>
  </si>
  <si>
    <t>Mate-čaj</t>
  </si>
  <si>
    <t>Kakao u zrnu</t>
  </si>
  <si>
    <t>Neprerađeni začini</t>
  </si>
  <si>
    <t>Proizvodi životinjskog porekla i srodni proizvodi</t>
  </si>
  <si>
    <t>Sperma bikova</t>
  </si>
  <si>
    <t>Proizvodi životinjskog porekla</t>
  </si>
  <si>
    <t>Prirodni med</t>
  </si>
  <si>
    <t>Puževi</t>
  </si>
  <si>
    <t>Jestivi proizvodi životinjskog porekla</t>
  </si>
  <si>
    <t>Voskovi</t>
  </si>
  <si>
    <t>Jaja</t>
  </si>
  <si>
    <t>Proizvodi mešovitih poljoprivrednih gazdinstava</t>
  </si>
  <si>
    <t>Poljoprivredne potrepštine</t>
  </si>
  <si>
    <t>Žitarice, krompir, povrće, voće i orašasti plodovi</t>
  </si>
  <si>
    <t>Žitarice i krompir</t>
  </si>
  <si>
    <t>Žitarice</t>
  </si>
  <si>
    <t>Pšenica</t>
  </si>
  <si>
    <t>Tvrda pšenica</t>
  </si>
  <si>
    <t>Meka pšenica</t>
  </si>
  <si>
    <t>Kukuruz</t>
  </si>
  <si>
    <t>Pirinač</t>
  </si>
  <si>
    <t>Ječam</t>
  </si>
  <si>
    <t>Raž</t>
  </si>
  <si>
    <t>Ovas</t>
  </si>
  <si>
    <t>Slad</t>
  </si>
  <si>
    <t>Proizvodi od žitarica</t>
  </si>
  <si>
    <t>Krompir i sušeno povrće</t>
  </si>
  <si>
    <t>Krompir</t>
  </si>
  <si>
    <t>Sušeno mahunasto povrće i zrna mahunarki</t>
  </si>
  <si>
    <t>Sušeno mahunasto povrće</t>
  </si>
  <si>
    <t>Sočivo</t>
  </si>
  <si>
    <t>Slanutak</t>
  </si>
  <si>
    <t>Suvi grašak</t>
  </si>
  <si>
    <t>Zrna mahunarki</t>
  </si>
  <si>
    <t>Povrće, voće i koštunjavo voće</t>
  </si>
  <si>
    <t>Povrće</t>
  </si>
  <si>
    <t>Korenasto i krtolasto povrće</t>
  </si>
  <si>
    <t>Korenasto povrće</t>
  </si>
  <si>
    <t>Cvekla</t>
  </si>
  <si>
    <t>Šargarepa</t>
  </si>
  <si>
    <t>Crni luk</t>
  </si>
  <si>
    <t>Repa</t>
  </si>
  <si>
    <t>Krtolasto povrće</t>
  </si>
  <si>
    <t>Povrće sa plodovima</t>
  </si>
  <si>
    <t>Pasulj</t>
  </si>
  <si>
    <t>Bob</t>
  </si>
  <si>
    <t>Boranija</t>
  </si>
  <si>
    <t>Mnogocvetni pasulj</t>
  </si>
  <si>
    <t>Grašak</t>
  </si>
  <si>
    <t>Mladi grašak</t>
  </si>
  <si>
    <t>Grašak sa jestivom ljuskom</t>
  </si>
  <si>
    <t>Paprika</t>
  </si>
  <si>
    <t>Paradajz</t>
  </si>
  <si>
    <t>Tikvice</t>
  </si>
  <si>
    <t>Pečurke</t>
  </si>
  <si>
    <t>Krastavac</t>
  </si>
  <si>
    <t>Lisnato povrće</t>
  </si>
  <si>
    <t>Zelena salata</t>
  </si>
  <si>
    <t>Listovi salate</t>
  </si>
  <si>
    <t>Artičoka</t>
  </si>
  <si>
    <t>Spanać</t>
  </si>
  <si>
    <t>Kupusnjače</t>
  </si>
  <si>
    <t>Kupus</t>
  </si>
  <si>
    <t>Karfiol</t>
  </si>
  <si>
    <t>Brokoli</t>
  </si>
  <si>
    <t>Prokelj</t>
  </si>
  <si>
    <t>Voće i koštunjavo voće</t>
  </si>
  <si>
    <t>Tropsko voće i tropski orašasti plodovi</t>
  </si>
  <si>
    <t>Tropsko voće</t>
  </si>
  <si>
    <t>Banane</t>
  </si>
  <si>
    <t>Ananas</t>
  </si>
  <si>
    <t>Mango</t>
  </si>
  <si>
    <t>Urme</t>
  </si>
  <si>
    <t>Suvo grožđe</t>
  </si>
  <si>
    <t>Smokve</t>
  </si>
  <si>
    <t>Avokado</t>
  </si>
  <si>
    <t>Kivi</t>
  </si>
  <si>
    <t>Kokosov orah</t>
  </si>
  <si>
    <t>Citrusi</t>
  </si>
  <si>
    <t>Limun</t>
  </si>
  <si>
    <t>Pomorandže</t>
  </si>
  <si>
    <t>Grejpfrut</t>
  </si>
  <si>
    <t>Mandarine</t>
  </si>
  <si>
    <t>Limeta</t>
  </si>
  <si>
    <t>Netropsko voće</t>
  </si>
  <si>
    <t>Bobičasto voće</t>
  </si>
  <si>
    <t>Ribizle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</si>
  <si>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</si>
  <si>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</si>
  <si>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</si>
  <si>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</si>
  <si>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</si>
  <si>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</si>
  <si>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</si>
  <si>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</si>
  <si>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</si>
  <si>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Kajsije</t>
  </si>
  <si>
    <t>Breskve</t>
  </si>
  <si>
    <t>Trešnje i višnje</t>
  </si>
  <si>
    <t>Šljive</t>
  </si>
  <si>
    <t>Grožđe</t>
  </si>
  <si>
    <t>Stono grožđe</t>
  </si>
  <si>
    <t>Vinsko grožđe</t>
  </si>
  <si>
    <t>Masline</t>
  </si>
  <si>
    <t>Proizvodi stočarstva, lova i ribolova</t>
  </si>
  <si>
    <t>Ribe, ljuskari i proizvodi iz vodenih sredina</t>
  </si>
  <si>
    <t>Ribe</t>
  </si>
  <si>
    <t>Ribe pljosnatice</t>
  </si>
  <si>
    <t>Riba list</t>
  </si>
  <si>
    <t>Riba iverak</t>
  </si>
  <si>
    <t>Ribe iz porodice bakalara</t>
  </si>
  <si>
    <t>Bakalar</t>
  </si>
  <si>
    <t>Kolja bakalar</t>
  </si>
  <si>
    <t>Oslić</t>
  </si>
  <si>
    <t>Vahnja</t>
  </si>
  <si>
    <t>Haringa</t>
  </si>
  <si>
    <t>Tuna</t>
  </si>
  <si>
    <t>Pišmolj</t>
  </si>
  <si>
    <t>Sitna riba (kesega)</t>
  </si>
  <si>
    <t>Losos</t>
  </si>
  <si>
    <t>Ljuskari</t>
  </si>
  <si>
    <t>Ostrige</t>
  </si>
  <si>
    <t>Školjke</t>
  </si>
  <si>
    <t>Vodeni beskičmenjaci</t>
  </si>
  <si>
    <t>Proizvodi iz vodenih sredina</t>
  </si>
  <si>
    <t>Korali ili slični proizvodi</t>
  </si>
  <si>
    <t>Prirodni sunđeri</t>
  </si>
  <si>
    <t>Morska trava</t>
  </si>
  <si>
    <t>Alge</t>
  </si>
  <si>
    <t>Stoka, ostale životinje poljoprivrednog gazdinstvai sitne životinje</t>
  </si>
  <si>
    <t>Stoka</t>
  </si>
  <si>
    <t>Goveda</t>
  </si>
  <si>
    <t>Telad</t>
  </si>
  <si>
    <t>Ostale životinje poljoprivrednog gazdinstva osim stoke</t>
  </si>
  <si>
    <t>Ovce</t>
  </si>
  <si>
    <t>Koze</t>
  </si>
  <si>
    <t>Konji</t>
  </si>
  <si>
    <t>Svinje</t>
  </si>
  <si>
    <t>Živa živina</t>
  </si>
  <si>
    <t>Sitne životinje</t>
  </si>
  <si>
    <t>Kunići</t>
  </si>
  <si>
    <t>Zečevi</t>
  </si>
  <si>
    <t>Proizvodi od životinja poljoprivrednog gazdinstva</t>
  </si>
  <si>
    <t>Sveže ovčije i kozije mleko</t>
  </si>
  <si>
    <t>Ovčije mleko</t>
  </si>
  <si>
    <t>Kozije mleko</t>
  </si>
  <si>
    <t>Vuna i životinjska dlaka</t>
  </si>
  <si>
    <t>Strižena vuna</t>
  </si>
  <si>
    <t>Životinjska dlaka</t>
  </si>
  <si>
    <t>Sveže kravlje mleko</t>
  </si>
  <si>
    <t>Ušne markice za životinje</t>
  </si>
  <si>
    <t>Ušne markice za goveda</t>
  </si>
  <si>
    <t>Proizvodi šumarstva i seče drva</t>
  </si>
  <si>
    <t>Drvo</t>
  </si>
  <si>
    <t>Četinarsko drvo</t>
  </si>
  <si>
    <t>Tropsko drvo</t>
  </si>
  <si>
    <t>Drvo za ogrev</t>
  </si>
  <si>
    <t>Sirovo drvo</t>
  </si>
  <si>
    <t>Meko drvo</t>
  </si>
  <si>
    <t>Drvni otpad</t>
  </si>
  <si>
    <t>Drvni ostaci</t>
  </si>
  <si>
    <t>Piljevina</t>
  </si>
  <si>
    <t>Trupci, oblice</t>
  </si>
  <si>
    <t>Tvrdo drvo</t>
  </si>
  <si>
    <t>Drvna građa</t>
  </si>
  <si>
    <t>Proizvodi od drvne građe</t>
  </si>
  <si>
    <t>Drveni podupirači za rudarska okna</t>
  </si>
  <si>
    <t>Smole</t>
  </si>
  <si>
    <t>Balzami</t>
  </si>
  <si>
    <t>Šelak</t>
  </si>
  <si>
    <t>Pluta</t>
  </si>
  <si>
    <t>Prirodna pluta</t>
  </si>
  <si>
    <t>Korparski proizvodi</t>
  </si>
  <si>
    <t>Pletarski proizvodi</t>
  </si>
  <si>
    <t>Proizvodi šumarstva</t>
  </si>
  <si>
    <t>Ukrasne biljke, trava, mahovina i lišajevi</t>
  </si>
  <si>
    <t>Proizvodi rasadnika za drveće</t>
  </si>
  <si>
    <t>Biljke</t>
  </si>
  <si>
    <t>Sadnice</t>
  </si>
  <si>
    <t>Lukovice cveća</t>
  </si>
  <si>
    <t>Žbunje</t>
  </si>
  <si>
    <t>Drveće</t>
  </si>
  <si>
    <t>Celuloza</t>
  </si>
  <si>
    <t>Drvna celuloza</t>
  </si>
  <si>
    <t>Hemijska drvna celuloza</t>
  </si>
  <si>
    <t>Naftni derivati, gorivo, električna energija i drugi izvori energije</t>
  </si>
  <si>
    <t>Goriva</t>
  </si>
  <si>
    <t>Čvrsta goriva</t>
  </si>
  <si>
    <t>Ugalj i goriva na bazi uglja</t>
  </si>
  <si>
    <t>Ugalj</t>
  </si>
  <si>
    <t>Goriva na bazi uglja</t>
  </si>
  <si>
    <t>Kameni ugalj</t>
  </si>
  <si>
    <t>Briketi</t>
  </si>
  <si>
    <t>Fosilna goriva</t>
  </si>
  <si>
    <t>Goriva na bazi drveta</t>
  </si>
  <si>
    <t>Lignit i treset</t>
  </si>
  <si>
    <t>Lignit</t>
  </si>
  <si>
    <t>Treset</t>
  </si>
  <si>
    <t>Koks</t>
  </si>
  <si>
    <t>Gasovita goriva</t>
  </si>
  <si>
    <t>Gas od kamenog uglja, gas za gasovodnu mrežu ili slični gasovi</t>
  </si>
  <si>
    <t>Gas od kamenog uglja ili slični gasovi</t>
  </si>
  <si>
    <t>Gas za gasovodnu mrežu</t>
  </si>
  <si>
    <t>Propan i butan</t>
  </si>
  <si>
    <t>Propan gas</t>
  </si>
  <si>
    <t>Tečni propan gas</t>
  </si>
  <si>
    <t>Butan gas</t>
  </si>
  <si>
    <t>Tečni butan gas</t>
  </si>
  <si>
    <t>Prirodni gas</t>
  </si>
  <si>
    <t>Nafta i destilati</t>
  </si>
  <si>
    <t>Avionski kerozin</t>
  </si>
  <si>
    <t>Gorivo tipa kerozina za mlazne avione</t>
  </si>
  <si>
    <t>Benzin</t>
  </si>
  <si>
    <t>Bezolovni benzin</t>
  </si>
  <si>
    <t>Olovni benzin</t>
  </si>
  <si>
    <t>Benzin sa etanolom</t>
  </si>
  <si>
    <t>Tečni naftni gas (LPG)</t>
  </si>
  <si>
    <t>Gasna ulja</t>
  </si>
  <si>
    <t>Dizel ulje</t>
  </si>
  <si>
    <t>Dizel gorivo</t>
  </si>
  <si>
    <t>Dizel gorivo (0,2)</t>
  </si>
  <si>
    <t>Dizel gorivo (EN 590)</t>
  </si>
  <si>
    <t>Biodizel</t>
  </si>
  <si>
    <t>Biodizel (B20)</t>
  </si>
  <si>
    <t>Biodizel (B100)</t>
  </si>
  <si>
    <t>Ulja za loženje</t>
  </si>
  <si>
    <t>Lož ulje</t>
  </si>
  <si>
    <t>Zapaljiva ulja sa niskim procentom sumpora</t>
  </si>
  <si>
    <t>Proizvodi od nafte, uglja i ulja</t>
  </si>
  <si>
    <t>Preparati za podmazivanje</t>
  </si>
  <si>
    <t>Ulja za podmazivanje i sredstva za podmazivanje</t>
  </si>
  <si>
    <t>Motorna ulja</t>
  </si>
  <si>
    <t>Ulja za podmazivanje kompresora</t>
  </si>
  <si>
    <t>Ulja za podmazivanje turbina</t>
  </si>
  <si>
    <t>Ulja za menjače</t>
  </si>
  <si>
    <t>Ulja za reduktore</t>
  </si>
  <si>
    <t>Ulja za hidraulične sisteme i druge namene</t>
  </si>
  <si>
    <t>Tečnosti za hidrauliku</t>
  </si>
  <si>
    <t>Ulja za odvajanje kalupa</t>
  </si>
  <si>
    <t>Ulja za sprečavanje korozije</t>
  </si>
  <si>
    <t>Elektroizolaciona ulja</t>
  </si>
  <si>
    <t>Tečnosti za kočnice</t>
  </si>
  <si>
    <t>Bela ulja i tečni parafin</t>
  </si>
  <si>
    <t>Bela ulja</t>
  </si>
  <si>
    <t>Tečni parafin</t>
  </si>
  <si>
    <t>Naftna ulja i preparati</t>
  </si>
  <si>
    <t>Laka ulja</t>
  </si>
  <si>
    <t>Naftna ulja</t>
  </si>
  <si>
    <t>Ulja za podmazivanje za vuču</t>
  </si>
  <si>
    <t>Vazelin, voskovi i specijalni benzini (specijalni razređivači i rastvarači)</t>
  </si>
  <si>
    <t>Vazelin i voskovi</t>
  </si>
  <si>
    <t>Vazelin</t>
  </si>
  <si>
    <t>Parafinski vosak</t>
  </si>
  <si>
    <t>Vosak od nafte</t>
  </si>
  <si>
    <t>Ostaci od prerade nafte</t>
  </si>
  <si>
    <t>Specijalni benzini (specijalni razređivači i rastvarači)</t>
  </si>
  <si>
    <t>Vajt spirit</t>
  </si>
  <si>
    <t>Nafta (sirova)</t>
  </si>
  <si>
    <t>Proizvodi od nafte i uglja</t>
  </si>
  <si>
    <t>Bitumenozni ili uljni škriljci</t>
  </si>
  <si>
    <t>Proizvodi od uglja</t>
  </si>
  <si>
    <t>Petrolej</t>
  </si>
  <si>
    <t>Električna energija, energija za grejanje, solarna i nuklearna energija</t>
  </si>
  <si>
    <t>Električna energija</t>
  </si>
  <si>
    <t>Para, topla voda i srodni proizvodi</t>
  </si>
  <si>
    <t>Topla voda</t>
  </si>
  <si>
    <t>Para</t>
  </si>
  <si>
    <t>Centralno grejanje</t>
  </si>
  <si>
    <t>Daljinsko grejanje</t>
  </si>
  <si>
    <t>Solarna energija</t>
  </si>
  <si>
    <t>Solarne ploče</t>
  </si>
  <si>
    <t>Solarni kolektori za proizvodnju toplote</t>
  </si>
  <si>
    <t>Solarni fotonaponski moduli</t>
  </si>
  <si>
    <t>Instalacije za solarnu energiju</t>
  </si>
  <si>
    <t>Nuklearna goriva</t>
  </si>
  <si>
    <t>Uranijum</t>
  </si>
  <si>
    <t>Plutonijum</t>
  </si>
  <si>
    <t>Radioaktivni materijali</t>
  </si>
  <si>
    <t>Radioizotopi</t>
  </si>
  <si>
    <t>Rudarstvo, prosti metali i prateći proizvodi</t>
  </si>
  <si>
    <t>Pesak i glina</t>
  </si>
  <si>
    <t>Šljunak, pesak, drobljeni kamen i agregati</t>
  </si>
  <si>
    <t>Pesak</t>
  </si>
  <si>
    <t>Prirodni pesak</t>
  </si>
  <si>
    <t>Granule, odlomci od kamena, kamen u prahu, obluci, šljunak, lomljen i drobljen kamen, mešavine kamena, mešavine peska i šljunka i drugi agregati</t>
  </si>
  <si>
    <t>Obluci i šljunak</t>
  </si>
  <si>
    <t>Obluci</t>
  </si>
  <si>
    <t>Šljunak</t>
  </si>
  <si>
    <t>Agregati</t>
  </si>
  <si>
    <t>Mešavina peska i šljunka</t>
  </si>
  <si>
    <t>Lomljen i drobljen kamen</t>
  </si>
  <si>
    <t>Kamen za nasipanje</t>
  </si>
  <si>
    <t>Drobljeni granit</t>
  </si>
  <si>
    <t>Drobljeni bazalt</t>
  </si>
  <si>
    <t>Zemlja</t>
  </si>
  <si>
    <t>Površinski sloj zemlje</t>
  </si>
  <si>
    <t>Sloj zemlje ispod površinskog sloja</t>
  </si>
  <si>
    <t>Odlomci od kamena</t>
  </si>
  <si>
    <t>Makadam, katranski makadam (ter makadam) i katranski pesak</t>
  </si>
  <si>
    <t>Makadam</t>
  </si>
  <si>
    <t>Katranski makadam (ter makadam)</t>
  </si>
  <si>
    <t>Katranski pesak</t>
  </si>
  <si>
    <t>Glina i kaolin</t>
  </si>
  <si>
    <t>Glina</t>
  </si>
  <si>
    <t>Kaolin</t>
  </si>
  <si>
    <t>Minerali za hemijsku industriju i veštačka đubriva</t>
  </si>
  <si>
    <t>Minerali za veštačka đubriva</t>
  </si>
  <si>
    <t>Prirodni kalcijum, aluminijum-kalcijum fosfati i sirove prirodne soli kalijuma</t>
  </si>
  <si>
    <t>Prirodni kalcijum</t>
  </si>
  <si>
    <t>Aluminijum-kalcijum fosfati</t>
  </si>
  <si>
    <t>Sirove prirodne soli kalijuma</t>
  </si>
  <si>
    <t>Piriti gvožđa</t>
  </si>
  <si>
    <t>Neprženi piriti gvožđa</t>
  </si>
  <si>
    <t>Minerali za hemijsku industriju</t>
  </si>
  <si>
    <t>So i čisti natrijum hlorid</t>
  </si>
  <si>
    <t>Kamena so</t>
  </si>
  <si>
    <t>Morska so</t>
  </si>
  <si>
    <t>Evaporisana so i čisti natrijum hlorid</t>
  </si>
  <si>
    <t>So u salamuri</t>
  </si>
  <si>
    <t>Proizvodi srodni rudarstvu i eksploataciji kamena</t>
  </si>
  <si>
    <t>Drago i poludrago kamenje, plovućac, sitnozrni korund, prirodni abrazivi, drugi minerali i plemeniti metali</t>
  </si>
  <si>
    <t>Drago i poludrago kamenje</t>
  </si>
  <si>
    <t>Drago kamenje</t>
  </si>
  <si>
    <t>Prašina ili prah od dragog kamenja</t>
  </si>
  <si>
    <t>Poludrago kamenje</t>
  </si>
  <si>
    <t>Prašina ili prah od poludragog kamenja</t>
  </si>
  <si>
    <t>Industrijski dijamanti, plovućac, sitnozrni korund i drugi prirodni abrazivi</t>
  </si>
  <si>
    <t>Plovućac</t>
  </si>
  <si>
    <t>Industrijski dijamanti</t>
  </si>
  <si>
    <t>Sitnozrni korund</t>
  </si>
  <si>
    <t>Prirodni abrazivi</t>
  </si>
  <si>
    <t>Srodni minerali, plemeniti metali i proizvodi s njima u vezi</t>
  </si>
  <si>
    <t>Minerali</t>
  </si>
  <si>
    <t>Zlato</t>
  </si>
  <si>
    <t>Srebro</t>
  </si>
  <si>
    <t>Platina</t>
  </si>
  <si>
    <t>Rude i legure metala</t>
  </si>
  <si>
    <t>Rude metala</t>
  </si>
  <si>
    <t>Rude gvožđa</t>
  </si>
  <si>
    <t>Rude obojenih metala</t>
  </si>
  <si>
    <t>Rude bakra</t>
  </si>
  <si>
    <t>Rude nikla</t>
  </si>
  <si>
    <t>Rude aluminijuma</t>
  </si>
  <si>
    <t>Rude plemenitih metala</t>
  </si>
  <si>
    <t>Rude olova</t>
  </si>
  <si>
    <t>Rude cinka</t>
  </si>
  <si>
    <t>Rude kalaja</t>
  </si>
  <si>
    <t>Rude urana i torijuma</t>
  </si>
  <si>
    <t>Rude urana</t>
  </si>
  <si>
    <t>Rude torijuma</t>
  </si>
  <si>
    <t>Razne rude</t>
  </si>
  <si>
    <t>Legure</t>
  </si>
  <si>
    <t>Ferolegure</t>
  </si>
  <si>
    <t>Ferolegure osim ECSC</t>
  </si>
  <si>
    <t>Feromangan</t>
  </si>
  <si>
    <t>Ferohrom</t>
  </si>
  <si>
    <t>Feronikl</t>
  </si>
  <si>
    <t>Čelik</t>
  </si>
  <si>
    <t>Zgura, šljaka, otpaci i ostaci od gvožđa</t>
  </si>
  <si>
    <t>Prosti metali</t>
  </si>
  <si>
    <t>Gvožđe, olovo, cink, kalaj i bakar</t>
  </si>
  <si>
    <t>Gvožđe</t>
  </si>
  <si>
    <t>Sirovo gvožđe</t>
  </si>
  <si>
    <t>Olovo</t>
  </si>
  <si>
    <t>Cink</t>
  </si>
  <si>
    <t>Kalaj</t>
  </si>
  <si>
    <t>Bakar</t>
  </si>
  <si>
    <t>Aluminijum, nikl, skandijum, titan i vanadijum</t>
  </si>
  <si>
    <t>Aluminijum</t>
  </si>
  <si>
    <t>Aluminijum oksid</t>
  </si>
  <si>
    <t>Nikl</t>
  </si>
  <si>
    <t>Skandijum</t>
  </si>
  <si>
    <t>Titanijum</t>
  </si>
  <si>
    <t>Vanadijum</t>
  </si>
  <si>
    <t>Hrom, mangan, kobalt, itrijum i cirkonijum</t>
  </si>
  <si>
    <t>Hrom</t>
  </si>
  <si>
    <t>Mangan</t>
  </si>
  <si>
    <t>Kobalt</t>
  </si>
  <si>
    <t>Itrijum</t>
  </si>
  <si>
    <t>Cirkonijum</t>
  </si>
  <si>
    <t>Molibden, tehnicijum, rutenijum i rodijum</t>
  </si>
  <si>
    <t>Molibden</t>
  </si>
  <si>
    <t>Tehnicijum</t>
  </si>
  <si>
    <t>Rutenijum</t>
  </si>
  <si>
    <t>Rodijum</t>
  </si>
  <si>
    <t>Kadmijum, lutecijum, hafnijum, tantal i volfram</t>
  </si>
  <si>
    <t>Kadmijum</t>
  </si>
  <si>
    <t>Lutecijum</t>
  </si>
  <si>
    <t>Hafnijum</t>
  </si>
  <si>
    <t>Tantal</t>
  </si>
  <si>
    <t>Volfram</t>
  </si>
  <si>
    <t>Iridijum, galijum, indijum, talijum i barijum</t>
  </si>
  <si>
    <t>Iridijum</t>
  </si>
  <si>
    <t>Galijum</t>
  </si>
  <si>
    <t>Indijum</t>
  </si>
  <si>
    <t>Talijum</t>
  </si>
  <si>
    <t>Barijum</t>
  </si>
  <si>
    <t>Cezijum, stroncijum, rubidijum i kalcijum</t>
  </si>
  <si>
    <t>Cezijum</t>
  </si>
  <si>
    <t>Stroncijum</t>
  </si>
  <si>
    <t>Rubidijum</t>
  </si>
  <si>
    <t>Kalcijum</t>
  </si>
  <si>
    <t>Kalijum, magnezijum, natrijum i litijum</t>
  </si>
  <si>
    <t>Kalijum</t>
  </si>
  <si>
    <t>Magnezijum</t>
  </si>
  <si>
    <t>Natrijum</t>
  </si>
  <si>
    <t>Litijum</t>
  </si>
  <si>
    <t>Niobijum, osmijum, renijum i paladijum</t>
  </si>
  <si>
    <t>Niobijum</t>
  </si>
  <si>
    <t>Osmijum</t>
  </si>
  <si>
    <t>Renijum</t>
  </si>
  <si>
    <t>Paladijum</t>
  </si>
  <si>
    <t>Razni nemetalni mineralni proizvodi</t>
  </si>
  <si>
    <t>Abrazivni proizvodi (abrazivi)</t>
  </si>
  <si>
    <t>Mlinski kamen, brusni kamen i brusna ploča</t>
  </si>
  <si>
    <t>Mlinski kamen</t>
  </si>
  <si>
    <t>Brusni kamen</t>
  </si>
  <si>
    <t>Brusne ploče</t>
  </si>
  <si>
    <t>Abrazivni materijali u prahu ili zrnu</t>
  </si>
  <si>
    <t>Veštački korund</t>
  </si>
  <si>
    <t>Veštački grafit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</si>
  <si>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</si>
  <si>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</si>
  <si>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</si>
  <si>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</si>
  <si>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</si>
  <si>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Pepeo i ostaci koji sadrže metale</t>
  </si>
  <si>
    <t>Hrana, piće, duvan i srodni proizvodi</t>
  </si>
  <si>
    <t>Proizvodi životinjskog porekla, meso i mesni proizvodi</t>
  </si>
  <si>
    <t>Meso</t>
  </si>
  <si>
    <t>Goveđe meso</t>
  </si>
  <si>
    <t>Junetina</t>
  </si>
  <si>
    <t>Teletina</t>
  </si>
  <si>
    <t>Živinsko meso</t>
  </si>
  <si>
    <t>Sveže živinsko meso</t>
  </si>
  <si>
    <t>Guščje meso</t>
  </si>
  <si>
    <t>Ćureće meso</t>
  </si>
  <si>
    <t>Pileće meso</t>
  </si>
  <si>
    <t>Pačije meso</t>
  </si>
  <si>
    <t>Živinska džigerica</t>
  </si>
  <si>
    <t>Guščija džigerica</t>
  </si>
  <si>
    <t>Svinjetina</t>
  </si>
  <si>
    <t>Iznutrice</t>
  </si>
  <si>
    <t>Jagnjetina i ovčetina</t>
  </si>
  <si>
    <t>Jagnjetina</t>
  </si>
  <si>
    <t>Ovčetina</t>
  </si>
  <si>
    <t>Kozije meso</t>
  </si>
  <si>
    <t>Konjsko meso, magareće meso, meso mula ili mazgi</t>
  </si>
  <si>
    <t>Konjsko meso</t>
  </si>
  <si>
    <t>Magareće meso, meso mula ili mazgi</t>
  </si>
  <si>
    <t>Razna mesa</t>
  </si>
  <si>
    <t>Meso kunića</t>
  </si>
  <si>
    <t>Zečije meso</t>
  </si>
  <si>
    <t>Divljač</t>
  </si>
  <si>
    <t>Žablji bataci</t>
  </si>
  <si>
    <t>Golubije meso</t>
  </si>
  <si>
    <t>Riblje meso</t>
  </si>
  <si>
    <t>Mesni proizvodi</t>
  </si>
  <si>
    <t>Konzervisano meso i mesne prerađevine</t>
  </si>
  <si>
    <t>Proizvodi od mesa za kobasice</t>
  </si>
  <si>
    <t>Meso za kobasice</t>
  </si>
  <si>
    <t>Kobasičarski proizvodi</t>
  </si>
  <si>
    <t>Kobasice</t>
  </si>
  <si>
    <t>Krvavice i druge kobasice od krvi</t>
  </si>
  <si>
    <t>Živinske kobasice</t>
  </si>
  <si>
    <t>Sušeno, usoljeno, dimljeno ili začinjeno meso</t>
  </si>
  <si>
    <t>Dimljeni svinjski but</t>
  </si>
  <si>
    <t>Slanina</t>
  </si>
  <si>
    <t>Salama</t>
  </si>
  <si>
    <t>Prerađevine od džigerice</t>
  </si>
  <si>
    <t>Pašteta</t>
  </si>
  <si>
    <t>Prerađevine od guščije ili pačije džigerice</t>
  </si>
  <si>
    <t>Proizvodi od svinjetine</t>
  </si>
  <si>
    <t>Šunka</t>
  </si>
  <si>
    <t>Ćufte</t>
  </si>
  <si>
    <t>Gotova jela od svinjetine</t>
  </si>
  <si>
    <t>Proizvodi od živinskog mesa</t>
  </si>
  <si>
    <t>Proizvodi od junećeg i telećeg mesa</t>
  </si>
  <si>
    <t>Juneće ćufte</t>
  </si>
  <si>
    <t>Mlevena junetina</t>
  </si>
  <si>
    <t>Juneće pljeskavice</t>
  </si>
  <si>
    <t>Mesne prerađevine</t>
  </si>
  <si>
    <t>Pripremljena i konzervisana riba</t>
  </si>
  <si>
    <t>Riblji fileti, riblja džigerica i ikra</t>
  </si>
  <si>
    <t>Riblji fileti</t>
  </si>
  <si>
    <t>Sveži riblji fileti</t>
  </si>
  <si>
    <t>Riblja ikra</t>
  </si>
  <si>
    <t>Riblja džigerica</t>
  </si>
  <si>
    <t>Smrznuta riba, riblji fileti i ostalo riblje meso</t>
  </si>
  <si>
    <t>Smrznuta riba</t>
  </si>
  <si>
    <t>Smrznuti riblji proizvodi</t>
  </si>
  <si>
    <t>Sušena ili usoljena riba; riba u salamuri; dimljena riba</t>
  </si>
  <si>
    <t>Sušena riba</t>
  </si>
  <si>
    <t>Usoljena riba</t>
  </si>
  <si>
    <t>Riba u salamuri</t>
  </si>
  <si>
    <t>Dimljena riba</t>
  </si>
  <si>
    <t>Konzervisana riba</t>
  </si>
  <si>
    <t>Riba u konzervi i druga pripremljena ili konzervisana riba</t>
  </si>
  <si>
    <t>Panirana riba i riba u konzervi</t>
  </si>
  <si>
    <t>Losos u konzervi</t>
  </si>
  <si>
    <t>Pripremljena ili konzervisana haringa</t>
  </si>
  <si>
    <t>Sardine</t>
  </si>
  <si>
    <t>Tuna u konzervi</t>
  </si>
  <si>
    <t>Skuša</t>
  </si>
  <si>
    <t>Inćuni</t>
  </si>
  <si>
    <t>Riblji štapići</t>
  </si>
  <si>
    <t>Panirane riblje prerađevine</t>
  </si>
  <si>
    <t>Gotova riblja jela</t>
  </si>
  <si>
    <t>Riblje prerađevine</t>
  </si>
  <si>
    <t>Kavijar i riblja jaja</t>
  </si>
  <si>
    <t>Kavijar</t>
  </si>
  <si>
    <t>Riblja jaja</t>
  </si>
  <si>
    <t>Plodovi mora</t>
  </si>
  <si>
    <t>Smrznuti ljuskari</t>
  </si>
  <si>
    <t>Pripremljeni ili konzervisani ljuskari</t>
  </si>
  <si>
    <t>Proizvodi od školjaka</t>
  </si>
  <si>
    <t>Voće, povrće i srodni proizvodi</t>
  </si>
  <si>
    <t>Krompir i proizvodi od krompira</t>
  </si>
  <si>
    <t>Smrznuti krompir</t>
  </si>
  <si>
    <t>Listići od krompira ili pomfrit</t>
  </si>
  <si>
    <t>Smrznuti krompir iseckan na kocke, kriške ili drugačije</t>
  </si>
  <si>
    <t>Proizvodi od krompira</t>
  </si>
  <si>
    <t>Instant krompir pire</t>
  </si>
  <si>
    <t>Delimično prženi listići od krompira</t>
  </si>
  <si>
    <t>Čips</t>
  </si>
  <si>
    <t>Aromatizovan čips</t>
  </si>
  <si>
    <t>Grickalice od krompira</t>
  </si>
  <si>
    <t>Kroketi od krompira</t>
  </si>
  <si>
    <t>Prerađeni krompir</t>
  </si>
  <si>
    <t>Sokovi od voća i povrća</t>
  </si>
  <si>
    <t>Voćni sokovi</t>
  </si>
  <si>
    <t>Sok od pomorandže</t>
  </si>
  <si>
    <t>Sok od grejpfruta</t>
  </si>
  <si>
    <t>Sok od limuna</t>
  </si>
  <si>
    <t>Sok od ananasa</t>
  </si>
  <si>
    <t>Sok od grožđa</t>
  </si>
  <si>
    <t>Sok od jabuke</t>
  </si>
  <si>
    <t>Mešavine nekoncentrisanih sokova</t>
  </si>
  <si>
    <t>Koncentrisani sokovi</t>
  </si>
  <si>
    <t>Sokovi od povrća</t>
  </si>
  <si>
    <t>Sok od paradajza</t>
  </si>
  <si>
    <t>Prerađeno voće i povrće</t>
  </si>
  <si>
    <t>Prerađeno povrće</t>
  </si>
  <si>
    <t>Sveže i smrznuto povrće</t>
  </si>
  <si>
    <t>Prerađeno korenasto povrće</t>
  </si>
  <si>
    <t>Prerađeno krtolasto povrće</t>
  </si>
  <si>
    <t>Pasulj, grašak, paprike, paradajz i drugo povrće</t>
  </si>
  <si>
    <t>Prerađeni pasulj</t>
  </si>
  <si>
    <t>Prerađeni grašak</t>
  </si>
  <si>
    <t>Očišćeni grašak</t>
  </si>
  <si>
    <t>Prerađeni paradajz</t>
  </si>
  <si>
    <t>Prerađene pečurke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</si>
  <si>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</si>
  <si>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</si>
  <si>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</si>
  <si>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</si>
  <si>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</si>
  <si>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</si>
  <si>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Smrznuto povrće</t>
  </si>
  <si>
    <t>Konzervisano povrće i/ili povrće u konzervi</t>
  </si>
  <si>
    <t>Pasulj u sosu od paradajza</t>
  </si>
  <si>
    <t>Prebranac</t>
  </si>
  <si>
    <t>Konzervisani paradajz</t>
  </si>
  <si>
    <t>Paradajz u konzervi</t>
  </si>
  <si>
    <t>Paradajz pire</t>
  </si>
  <si>
    <t>Koncentrisani paradajz pire</t>
  </si>
  <si>
    <t>Paradajz sos</t>
  </si>
  <si>
    <t>Pečurke u konzervi</t>
  </si>
  <si>
    <t>Prerađene masline</t>
  </si>
  <si>
    <t>Povrće u konzervi</t>
  </si>
  <si>
    <t>Kiseli kupus u konzervi</t>
  </si>
  <si>
    <t>Grašak u konzervi</t>
  </si>
  <si>
    <t>Oljušteni pasulj u konzervi</t>
  </si>
  <si>
    <t>Pasulj u zrnu u konzervi</t>
  </si>
  <si>
    <t>Špargla u konzervi</t>
  </si>
  <si>
    <t>Masline u konzervi</t>
  </si>
  <si>
    <t>Kukuruz šećerac</t>
  </si>
  <si>
    <t>Privremeno konzervisano povrće</t>
  </si>
  <si>
    <t>Povrće konzervisano u sirćetu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</si>
  <si>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</si>
  <si>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</si>
  <si>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</si>
  <si>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</si>
  <si>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</si>
  <si>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</si>
  <si>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Dinje i lubenice</t>
  </si>
  <si>
    <t>Džemovi i marmelade; voćni žele; pire i kaša od voća i orašastih plodova</t>
  </si>
  <si>
    <t>Marmelade</t>
  </si>
  <si>
    <t>Marmelada od pomorandže</t>
  </si>
  <si>
    <t>Marmelada od limuna</t>
  </si>
  <si>
    <t>Voćni žele</t>
  </si>
  <si>
    <t>Voćne kaše</t>
  </si>
  <si>
    <t>Paste od orašastih plodova</t>
  </si>
  <si>
    <t>Puter od kikirikija</t>
  </si>
  <si>
    <t>Voćni pire</t>
  </si>
  <si>
    <t>Džemovi</t>
  </si>
  <si>
    <t>Džem od kajsija</t>
  </si>
  <si>
    <t>Džem od kupine</t>
  </si>
  <si>
    <t>Džem od crne ribizle</t>
  </si>
  <si>
    <t>Džem od višnje i trešnje</t>
  </si>
  <si>
    <t>Džem od maline</t>
  </si>
  <si>
    <t>Džem od jagode</t>
  </si>
  <si>
    <t>Prerađeni orašasti plodovi</t>
  </si>
  <si>
    <t>Pečeni ili usoljeni orašasti plodovi</t>
  </si>
  <si>
    <t>Konzervisano voće</t>
  </si>
  <si>
    <t>Osušeno voće</t>
  </si>
  <si>
    <t>Prerađena ribizla</t>
  </si>
  <si>
    <t>Prerađeno suvo grožđe</t>
  </si>
  <si>
    <t>Sultanina (vrsta grožđa bez koštica)</t>
  </si>
  <si>
    <t>Nusproizvodi od povrća</t>
  </si>
  <si>
    <t>Životinjska ili biljna ulja i masti</t>
  </si>
  <si>
    <t>Neprerađena životinjska ili biljna ulja i masti</t>
  </si>
  <si>
    <t>Životinjska ili biljna ulja</t>
  </si>
  <si>
    <t>Biljna ulja</t>
  </si>
  <si>
    <t>Maslinovo ulje</t>
  </si>
  <si>
    <t>Susamovo ulje</t>
  </si>
  <si>
    <t>Ulje od kikirikija</t>
  </si>
  <si>
    <t>Kokosovo ulje</t>
  </si>
  <si>
    <t>Ulje za kuvanje</t>
  </si>
  <si>
    <t>Ulje za prženje</t>
  </si>
  <si>
    <t>Masti</t>
  </si>
  <si>
    <t>Životinjske masti</t>
  </si>
  <si>
    <t>Biljne masti</t>
  </si>
  <si>
    <t>Ostaci biljnih masti ili ulja u čvrstom stanju</t>
  </si>
  <si>
    <t>Uljane pogače</t>
  </si>
  <si>
    <t>Rafinisana ulja i masti</t>
  </si>
  <si>
    <t>Rafinisana ulja</t>
  </si>
  <si>
    <t>Rafinisane masti</t>
  </si>
  <si>
    <t>Hidrogenizovana ili esterifikovana ulja ili masti</t>
  </si>
  <si>
    <t>Biljni voskovi</t>
  </si>
  <si>
    <t>Jestive masti</t>
  </si>
  <si>
    <t>Margarin i slični proizvodi</t>
  </si>
  <si>
    <t>Margarin</t>
  </si>
  <si>
    <t>Tečni margarin</t>
  </si>
  <si>
    <t>Namazi sa sniženim ili niskim procentom masnoće</t>
  </si>
  <si>
    <t>Mlečni proizvodi</t>
  </si>
  <si>
    <t>Mleko i pavlaka</t>
  </si>
  <si>
    <t>Mleko</t>
  </si>
  <si>
    <t>Pasterizovano mleko</t>
  </si>
  <si>
    <t>Sterilizovano mleko</t>
  </si>
  <si>
    <t>Dugotrajno (UHT) mleko</t>
  </si>
  <si>
    <t>Obrano mleko</t>
  </si>
  <si>
    <t>Delimično obrano mleko</t>
  </si>
  <si>
    <t>Punomasno mleko</t>
  </si>
  <si>
    <t>Kondenzovano mleko</t>
  </si>
  <si>
    <t>Mleko u prahu</t>
  </si>
  <si>
    <t>Pavlaka</t>
  </si>
  <si>
    <t>Pavlaka sa niskim procentom masnoće</t>
  </si>
  <si>
    <t>Pavlaka sa visokim procentom masnoće</t>
  </si>
  <si>
    <t>Gusta pavlaka</t>
  </si>
  <si>
    <t>Slatka pavlaka</t>
  </si>
  <si>
    <t>Maslac</t>
  </si>
  <si>
    <t>Sirevi</t>
  </si>
  <si>
    <t>Stoni sir</t>
  </si>
  <si>
    <t>Mladi sir</t>
  </si>
  <si>
    <t>Beli meki sir</t>
  </si>
  <si>
    <t>Meki sir</t>
  </si>
  <si>
    <t>Feta sir</t>
  </si>
  <si>
    <t>Rendani sir, sir u prahu, sir sa plavom plesni i drugi sirevi</t>
  </si>
  <si>
    <t>Plavi sirevi</t>
  </si>
  <si>
    <t>Čedar sir</t>
  </si>
  <si>
    <t>Rendani sir</t>
  </si>
  <si>
    <t>Parmezan</t>
  </si>
  <si>
    <t>Tvrdi sirevi</t>
  </si>
  <si>
    <t>Sirni namazi</t>
  </si>
  <si>
    <t>Razni mlečni proizvodi</t>
  </si>
  <si>
    <t>Jogurt i drugi fermentisani mlečni proizvodi</t>
  </si>
  <si>
    <t>Jogurt</t>
  </si>
  <si>
    <t>Nearomatizovani jogurt</t>
  </si>
  <si>
    <t>Aromatizovani jogurt</t>
  </si>
  <si>
    <t>Mlaćenica</t>
  </si>
  <si>
    <t>Kazein</t>
  </si>
  <si>
    <t>Laktoza ili laktozni sirup</t>
  </si>
  <si>
    <t>Surutka</t>
  </si>
  <si>
    <t>Sladoled i slični proizvodi</t>
  </si>
  <si>
    <t>Sladoled</t>
  </si>
  <si>
    <t>Šerbet</t>
  </si>
  <si>
    <t>Mlinarski proizvodi, skrob i skrobni proizvodi</t>
  </si>
  <si>
    <t>Mlinarski proizvodi</t>
  </si>
  <si>
    <t>Oljušteni pirinač</t>
  </si>
  <si>
    <t>Brašno od žitarica ili povrća i srodni proizvodi</t>
  </si>
  <si>
    <t>Pšenično brašno</t>
  </si>
  <si>
    <t>Integralno brašno</t>
  </si>
  <si>
    <t>Hlebno brašno</t>
  </si>
  <si>
    <t>Obično brašno</t>
  </si>
  <si>
    <t>Brašno za peciva</t>
  </si>
  <si>
    <t>Brašno sa dodatkom sredstva za dizanje</t>
  </si>
  <si>
    <t>Brašno od žitarica</t>
  </si>
  <si>
    <t>Kukuruzno brašno</t>
  </si>
  <si>
    <t>Pirinčano brašno</t>
  </si>
  <si>
    <t>Brašno i griz od povrća</t>
  </si>
  <si>
    <t>Mešavine za pripremu pekarskih proizvoda</t>
  </si>
  <si>
    <t>Mešavine za kolače</t>
  </si>
  <si>
    <t>Pekarske mešavine</t>
  </si>
  <si>
    <t>Pekarski proizvodi</t>
  </si>
  <si>
    <t>Proizvodi od zrna žitarica</t>
  </si>
  <si>
    <t>Mleveni ovas</t>
  </si>
  <si>
    <t>Pripremljene žitarice za doručak</t>
  </si>
  <si>
    <t>Kukuruzne pahuljice</t>
  </si>
  <si>
    <t>Musli ili slični proizvodi</t>
  </si>
  <si>
    <t>Ekspandirana pšenica</t>
  </si>
  <si>
    <t>Ovsene pahuljice</t>
  </si>
  <si>
    <t>Glazirani pirinač</t>
  </si>
  <si>
    <t>Pirinač dugog zrna</t>
  </si>
  <si>
    <t>Mleveni pirinač</t>
  </si>
  <si>
    <t>Lomljeni pirinač</t>
  </si>
  <si>
    <t>Mekinje</t>
  </si>
  <si>
    <t>Skrob i proizvodi od skroba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</si>
  <si>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</si>
  <si>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</si>
  <si>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</si>
  <si>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</si>
  <si>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</si>
  <si>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</si>
  <si>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</si>
  <si>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Preparati od fruktoze</t>
  </si>
  <si>
    <t>Rastvori fruktoze</t>
  </si>
  <si>
    <t>Fruktozni sirup</t>
  </si>
  <si>
    <t>Skrob</t>
  </si>
  <si>
    <t>Tapioka</t>
  </si>
  <si>
    <t>Brašno od tvrde pšenice</t>
  </si>
  <si>
    <t>Puding u prahu</t>
  </si>
  <si>
    <t>Hrana za životinje</t>
  </si>
  <si>
    <t>Pripremljena hrana za domaće i druge životinje</t>
  </si>
  <si>
    <t>Hrana za ribe</t>
  </si>
  <si>
    <t>Suva stočna hrana</t>
  </si>
  <si>
    <t>Hrana za kućne ljubimce</t>
  </si>
  <si>
    <t>Razni prehrambeni proizvodi</t>
  </si>
  <si>
    <t>Hlebni proizvodi, sveža peciva i kolači</t>
  </si>
  <si>
    <t>Hlebni proizvodi</t>
  </si>
  <si>
    <t>Hleb</t>
  </si>
  <si>
    <t>Kifle</t>
  </si>
  <si>
    <t>Kroasani</t>
  </si>
  <si>
    <t>Čajno pecivo</t>
  </si>
  <si>
    <t>Pripremljeni hlebni proizvodi</t>
  </si>
  <si>
    <t>Sendviči</t>
  </si>
  <si>
    <t>Pripremljeni sendviči</t>
  </si>
  <si>
    <t>Peciva i kolači</t>
  </si>
  <si>
    <t>Peciva</t>
  </si>
  <si>
    <t>Pite</t>
  </si>
  <si>
    <t>Slane pite</t>
  </si>
  <si>
    <t>Slatke pite</t>
  </si>
  <si>
    <t>Kolači</t>
  </si>
  <si>
    <t>Hrana za doručak</t>
  </si>
  <si>
    <t>Dvopek i biskviti; trajno pecivo i kolači</t>
  </si>
  <si>
    <t>Proizvodi od hleba za tost i peciva</t>
  </si>
  <si>
    <t>Proizvodi od hleba za tost</t>
  </si>
  <si>
    <t>Preprečen hleb (tost)</t>
  </si>
  <si>
    <t>Hrskavi hleb</t>
  </si>
  <si>
    <t>Dvopek</t>
  </si>
  <si>
    <t>Slatki biskviti</t>
  </si>
  <si>
    <t>Šećer i srodni proizvodi</t>
  </si>
  <si>
    <t>Šećer</t>
  </si>
  <si>
    <t>Beli šećer</t>
  </si>
  <si>
    <t>Javorov šećer i javorov sirup</t>
  </si>
  <si>
    <t>Melasa</t>
  </si>
  <si>
    <t>Šećerni sirupi</t>
  </si>
  <si>
    <t>Med</t>
  </si>
  <si>
    <t>Otpad od proizvodnje šećera</t>
  </si>
  <si>
    <t>Proizvodi od šećera</t>
  </si>
  <si>
    <t>Poslastice</t>
  </si>
  <si>
    <t>Kore za torte</t>
  </si>
  <si>
    <t>Kakao; čokolada i slatkiši</t>
  </si>
  <si>
    <t>Kakao</t>
  </si>
  <si>
    <t>Kakao masa</t>
  </si>
  <si>
    <t>Kakao maslac, mast ili ulje</t>
  </si>
  <si>
    <t>Nezaslađeni kakao u prahu</t>
  </si>
  <si>
    <t>Zaslađeni kakao u prahu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</si>
  <si>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</si>
  <si>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</si>
  <si>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</si>
  <si>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</si>
  <si>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</si>
  <si>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</si>
  <si>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Bombone</t>
  </si>
  <si>
    <t>Nugat</t>
  </si>
  <si>
    <t>Ušećereno voće, orašasti plodovi ili kore od voća</t>
  </si>
  <si>
    <t>Testenine</t>
  </si>
  <si>
    <t>Proizvodi od brašna</t>
  </si>
  <si>
    <t>Nekuvana testenina</t>
  </si>
  <si>
    <t>Pripremljena testenina i kus-kus</t>
  </si>
  <si>
    <t>Pripremljena testenina</t>
  </si>
  <si>
    <t>Punjena testenina</t>
  </si>
  <si>
    <t>Lazanje</t>
  </si>
  <si>
    <t>Kus-kus</t>
  </si>
  <si>
    <t>Testenina u konzervi</t>
  </si>
  <si>
    <t>Kafa, čaj i srodni proizvodi</t>
  </si>
  <si>
    <t>Kafa</t>
  </si>
  <si>
    <t>Pržena kafa</t>
  </si>
  <si>
    <t>Kafa bez kofeina</t>
  </si>
  <si>
    <t>Zamene za kafu</t>
  </si>
  <si>
    <t>Čaj</t>
  </si>
  <si>
    <t>Zeleni čaj</t>
  </si>
  <si>
    <t>Crni čaj</t>
  </si>
  <si>
    <t>Preparati od čaja ili mate-čaja</t>
  </si>
  <si>
    <t>Čaj u vrećicama</t>
  </si>
  <si>
    <t>Biljni čajevi</t>
  </si>
  <si>
    <t>Začini i začinska sredstva</t>
  </si>
  <si>
    <t>Sirće; sosovi; mešani začini; brašno i griz od slačice; pripremljena slačica (senf)</t>
  </si>
  <si>
    <t>Sirće i zamene za sirće</t>
  </si>
  <si>
    <t>Sirće ili slični proizvodi</t>
  </si>
  <si>
    <t>Sosovi, mešani začini i mešana začinska sredstva</t>
  </si>
  <si>
    <t>Soja sos</t>
  </si>
  <si>
    <t>Kečap od paradajza</t>
  </si>
  <si>
    <t>Senf</t>
  </si>
  <si>
    <t>Sosovi</t>
  </si>
  <si>
    <t>Mešani začini</t>
  </si>
  <si>
    <t>Majonez</t>
  </si>
  <si>
    <t>Namazi sa sendviče</t>
  </si>
  <si>
    <t>Slatko-kiseli voćni ajvar (čatni)</t>
  </si>
  <si>
    <t>Začinsko bilje i začini</t>
  </si>
  <si>
    <t>Biber</t>
  </si>
  <si>
    <t>Začini</t>
  </si>
  <si>
    <t>Začinsko bilje</t>
  </si>
  <si>
    <t>So</t>
  </si>
  <si>
    <t>Đumbir</t>
  </si>
  <si>
    <t>Proizvodi za posebne prehrambene potrebe</t>
  </si>
  <si>
    <t>Homogenizovani prehrambeni proizvodi</t>
  </si>
  <si>
    <t>Dijetetski proizvodi</t>
  </si>
  <si>
    <t>Hrana za bebe</t>
  </si>
  <si>
    <t>Razni prehrambeni i osušeni proizvodi</t>
  </si>
  <si>
    <t>Supe i čorbe</t>
  </si>
  <si>
    <t>Supe od mesa</t>
  </si>
  <si>
    <t>Riblje čorbe</t>
  </si>
  <si>
    <t>Mešane supe</t>
  </si>
  <si>
    <t>Supe</t>
  </si>
  <si>
    <t>Mešavine za supe</t>
  </si>
  <si>
    <t>Čorbe</t>
  </si>
  <si>
    <t>Bujon</t>
  </si>
  <si>
    <t>Mešavine za bujon</t>
  </si>
  <si>
    <t>Supe od povrća</t>
  </si>
  <si>
    <t>Sokovi i ekstrakti od povrća, peptičke materije i zgušnjivači</t>
  </si>
  <si>
    <t>Ekstrakti od povrća</t>
  </si>
  <si>
    <t>Zgušnjivači</t>
  </si>
  <si>
    <t>Suvi proizvodi</t>
  </si>
  <si>
    <t>Mešavine za prehrambene proizvode</t>
  </si>
  <si>
    <t>Mešavine za poslastice</t>
  </si>
  <si>
    <t>Mešavine za sosove</t>
  </si>
  <si>
    <t>Prerađeni prehrambeni proizvodi</t>
  </si>
  <si>
    <t>Vegetarijanski obroci</t>
  </si>
  <si>
    <t>Pripremljeni obroci</t>
  </si>
  <si>
    <t>Školski obroci</t>
  </si>
  <si>
    <t>Bolnički obroci</t>
  </si>
  <si>
    <t>Gotova jela</t>
  </si>
  <si>
    <t>Grickalice (lagani obroci)</t>
  </si>
  <si>
    <t>Proizvodi koji se mogu prodavati u automatskim mašinama za prodaju robe</t>
  </si>
  <si>
    <t>Nadevi za  sendviče</t>
  </si>
  <si>
    <t>Delikatesi</t>
  </si>
  <si>
    <t>Brza hrana</t>
  </si>
  <si>
    <t>Hamburgeri</t>
  </si>
  <si>
    <t>Duboko smrznuti proizvodi</t>
  </si>
  <si>
    <t>Hrana u konzervi i vojnička sledovanja</t>
  </si>
  <si>
    <t>Vojnička sledovanja</t>
  </si>
  <si>
    <t>Proizvodi u konzervi</t>
  </si>
  <si>
    <t>Paketi hrane</t>
  </si>
  <si>
    <t>Kvasac</t>
  </si>
  <si>
    <t>Prašak za pecivo</t>
  </si>
  <si>
    <t>Pića, duvan i srodni proizvodi</t>
  </si>
  <si>
    <t>Destilovana alkoholna pića</t>
  </si>
  <si>
    <t>Alkoholna pića</t>
  </si>
  <si>
    <t>Žestoka alkoholna pića</t>
  </si>
  <si>
    <t>Likeri</t>
  </si>
  <si>
    <t>Vina</t>
  </si>
  <si>
    <t>Nearomatizovana vina</t>
  </si>
  <si>
    <t>Penušava vina</t>
  </si>
  <si>
    <t>Stona vina</t>
  </si>
  <si>
    <t>Porto</t>
  </si>
  <si>
    <t>Madera</t>
  </si>
  <si>
    <t>Šira</t>
  </si>
  <si>
    <t>Šeri</t>
  </si>
  <si>
    <t>Vinski talog</t>
  </si>
  <si>
    <t>Voćno vino od jabuke ili kruške i druga voćna vina</t>
  </si>
  <si>
    <t>Voćno vino od jabuke ili kruške</t>
  </si>
  <si>
    <t>Voćna vina</t>
  </si>
  <si>
    <t>Nedestilovana fermentisana pića</t>
  </si>
  <si>
    <t>Vermut</t>
  </si>
  <si>
    <t>Pivo od slada</t>
  </si>
  <si>
    <t>Pivo</t>
  </si>
  <si>
    <t>Lagano pivo (lager)</t>
  </si>
  <si>
    <t>Talog od vrenja ili destilacije</t>
  </si>
  <si>
    <t>Bezalkoholna pića</t>
  </si>
  <si>
    <t>Mineralna voda</t>
  </si>
  <si>
    <t>Negazirana mineralna voda</t>
  </si>
  <si>
    <t>Gazirana mineralna voda</t>
  </si>
  <si>
    <t>Voda u čvrstom stanju</t>
  </si>
  <si>
    <t>Led</t>
  </si>
  <si>
    <t>Sneg</t>
  </si>
  <si>
    <t>Aromatizovane mineralne vode</t>
  </si>
  <si>
    <t>Bezalkoholni osvežavajući napici</t>
  </si>
  <si>
    <t>Koncentrati prirodnih voćnih sokova</t>
  </si>
  <si>
    <t>Čokoladno mleko</t>
  </si>
  <si>
    <t>Duvan, duvanski proizvodi i pribor</t>
  </si>
  <si>
    <t>Duvanski proizvodi</t>
  </si>
  <si>
    <t>Cigare</t>
  </si>
  <si>
    <t>Cigarilosi</t>
  </si>
  <si>
    <t>Cigarete</t>
  </si>
  <si>
    <t>Duvan</t>
  </si>
  <si>
    <t>Prerađeni duvan</t>
  </si>
  <si>
    <t>Materijal za duvanske proizvode</t>
  </si>
  <si>
    <t>Cigaret hartija i filter  hartija</t>
  </si>
  <si>
    <t>Cigaret hartija</t>
  </si>
  <si>
    <t>Filter hartija</t>
  </si>
  <si>
    <t>Poljoprivredne mašine</t>
  </si>
  <si>
    <t>Mašine za pripremanje i kultivisanje zemlje u poljoprivredi i šumarstvu</t>
  </si>
  <si>
    <t>Plugovi itanjirače</t>
  </si>
  <si>
    <t>Drljače, aeratori, kultivatori, plevilice i kopačice</t>
  </si>
  <si>
    <t>Mašine za sejanje, sađenje ili presađivanje</t>
  </si>
  <si>
    <t>Rasturači stajskog đubriva</t>
  </si>
  <si>
    <t>Rasturači veštačkog đubriva</t>
  </si>
  <si>
    <t>Valjci za travnjake ili sportske terene</t>
  </si>
  <si>
    <t>Razna baštenska oprema</t>
  </si>
  <si>
    <t>Mašine za berbu ili žetvu</t>
  </si>
  <si>
    <t>Kosilice</t>
  </si>
  <si>
    <t>Kosilice za travu</t>
  </si>
  <si>
    <t>Kosilice za travnjake, parkove ili sportske terene</t>
  </si>
  <si>
    <t>Mašine za seno</t>
  </si>
  <si>
    <t>Prese za baliranje slame istočne hrane</t>
  </si>
  <si>
    <t>Mašine za skupljanje i vezivanje u bale</t>
  </si>
  <si>
    <t>Mašine za berbu, žetvu i vršidbu</t>
  </si>
  <si>
    <t>Prskalice za poljoprivredu ili hortikulturu</t>
  </si>
  <si>
    <t>Samoutovarne ili istovarne prikolice i poluprikolice za poljoprivredne namene</t>
  </si>
  <si>
    <t>Samoutovarne prikolice za poljoprivredne namene</t>
  </si>
  <si>
    <t>Istovarne prikolice za poljoprivredne namene</t>
  </si>
  <si>
    <t>Samoutovarne poluprikolice za poljoprivredne namene</t>
  </si>
  <si>
    <t>Istovarne poluprikolice za poljoprivredne namene</t>
  </si>
  <si>
    <t>Specijalne poljoprivredne ili šumarske mašine</t>
  </si>
  <si>
    <t>Mašine za čišćenje, sortiranje ili gradiranje jaja, voća i drugih poljoprivrednih proizvoda</t>
  </si>
  <si>
    <t>Mašine za čišćenje poljoprivrednih proizvoda</t>
  </si>
  <si>
    <t>Mašine za čišćenje jaja</t>
  </si>
  <si>
    <t>Mašine za čišćenje voća</t>
  </si>
  <si>
    <t>Mašine za čišćenje ili gradiranje poljoprivrednih proizvoda</t>
  </si>
  <si>
    <t>Mašine za sortiranje ili gradiranje jaja</t>
  </si>
  <si>
    <t>Mašine za sortiranje ili gradiranje voća</t>
  </si>
  <si>
    <t>Mašine za čišćenje, sortiranje ili gradiranje semena, zrnja ili sušenog povrća</t>
  </si>
  <si>
    <t>Mašine za mužu</t>
  </si>
  <si>
    <t>Mašine za pripremu stočne hrane</t>
  </si>
  <si>
    <t>Mašine za pčelarstvo</t>
  </si>
  <si>
    <t>Mašine za živinarstvo</t>
  </si>
  <si>
    <t>Inkubatori za živinu i živinarnici</t>
  </si>
  <si>
    <t>Traktori</t>
  </si>
  <si>
    <t>Jednoosovinski traktori za poljoprivredu</t>
  </si>
  <si>
    <t>Polovni traktori</t>
  </si>
  <si>
    <t>Vučni motori</t>
  </si>
  <si>
    <t>Delovi mašina za poljoprivredu i šumarstvo</t>
  </si>
  <si>
    <t>Delovi poljoprivrednih mašina</t>
  </si>
  <si>
    <t>Delovi mašina za šumarstvo</t>
  </si>
  <si>
    <t>Odeća, obuća, prtljag i pribor</t>
  </si>
  <si>
    <t>Radna odeća, specijalna radna odeća i prateća oprema</t>
  </si>
  <si>
    <t>Radna odeća</t>
  </si>
  <si>
    <t>Industrijska radna odeća</t>
  </si>
  <si>
    <t>Radni kombinezoni</t>
  </si>
  <si>
    <t>Specijalna radna odeća</t>
  </si>
  <si>
    <t>Letačka odeća</t>
  </si>
  <si>
    <t>Letačke jakne</t>
  </si>
  <si>
    <t>Letačka odela</t>
  </si>
  <si>
    <t>Dodaci uz radnu odeću</t>
  </si>
  <si>
    <t>Radne rukavice</t>
  </si>
  <si>
    <t>Štitnici za lice</t>
  </si>
  <si>
    <t>Zaštitna oprema</t>
  </si>
  <si>
    <t>Odeća za spoljne uslove</t>
  </si>
  <si>
    <t>Kaputi</t>
  </si>
  <si>
    <t>Pelerine</t>
  </si>
  <si>
    <t>Ogrtači</t>
  </si>
  <si>
    <t>Vetrovke</t>
  </si>
  <si>
    <t>Odeća za zaštitu od vremenskih uslova</t>
  </si>
  <si>
    <t>Nepromočiva odeća</t>
  </si>
  <si>
    <t>Nepromočive pelerine</t>
  </si>
  <si>
    <t>Jakne sa kapuljačom (anorak)</t>
  </si>
  <si>
    <t>Kišne kabanice</t>
  </si>
  <si>
    <t>Poslovna odeća</t>
  </si>
  <si>
    <t>Muška odela</t>
  </si>
  <si>
    <t>Ženski kompleti</t>
  </si>
  <si>
    <t>Jakne i sakoi</t>
  </si>
  <si>
    <t>Sakoi</t>
  </si>
  <si>
    <t>Jakne</t>
  </si>
  <si>
    <t>Odeća od prevučenih ili impregniranih tekstilnih tkanina</t>
  </si>
  <si>
    <t>Razna odeća za spoljne uslove</t>
  </si>
  <si>
    <t>Haljine</t>
  </si>
  <si>
    <t>Suknje</t>
  </si>
  <si>
    <t>Kratke pantalone</t>
  </si>
  <si>
    <t>Pantalone</t>
  </si>
  <si>
    <t>Puloveri, džemperi sa zakopčavanjem i slični proizvodi</t>
  </si>
  <si>
    <t>Puloveri</t>
  </si>
  <si>
    <t>Džemperi sa zakopčavanjem</t>
  </si>
  <si>
    <t>Majice</t>
  </si>
  <si>
    <t>Prsluci</t>
  </si>
  <si>
    <t>Odevni predmeti</t>
  </si>
  <si>
    <t>Donje rublje</t>
  </si>
  <si>
    <t>Ženski kombinezoni</t>
  </si>
  <si>
    <t>Muške gaće</t>
  </si>
  <si>
    <t>Ženske gaćice</t>
  </si>
  <si>
    <t>Bade mantili</t>
  </si>
  <si>
    <t>Čarape</t>
  </si>
  <si>
    <t>Unihop čarape</t>
  </si>
  <si>
    <t>Kratke čarape</t>
  </si>
  <si>
    <t>Spavaćice i pidžame</t>
  </si>
  <si>
    <t>Noćne košulje</t>
  </si>
  <si>
    <t>Kućne haljine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</si>
  <si>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</si>
  <si>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</si>
  <si>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</si>
  <si>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</si>
  <si>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</si>
  <si>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</si>
  <si>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</si>
  <si>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Majice sa kratkim rukavima i košulje</t>
  </si>
  <si>
    <t>Majice sa kratkim rukavima</t>
  </si>
  <si>
    <t>Košulje</t>
  </si>
  <si>
    <t>Majice sa kragnom (polo majice)</t>
  </si>
  <si>
    <t>Posebna odeća i prateća oprema</t>
  </si>
  <si>
    <t>Posebna odeća</t>
  </si>
  <si>
    <t>Odeća za bebe i malu decu</t>
  </si>
  <si>
    <t>Sportska odeća</t>
  </si>
  <si>
    <t>Trenerke</t>
  </si>
  <si>
    <t>Sportske majice</t>
  </si>
  <si>
    <t>Skijaška odela</t>
  </si>
  <si>
    <t>Kupaće gaćice ili kostimi</t>
  </si>
  <si>
    <t>Dodaci uz odeću</t>
  </si>
  <si>
    <t>Maramice</t>
  </si>
  <si>
    <t>Šalovi</t>
  </si>
  <si>
    <t>Kravate</t>
  </si>
  <si>
    <t>Rukavice</t>
  </si>
  <si>
    <t>Rukavice za jednokratnu upotrebu</t>
  </si>
  <si>
    <t>Rukavice bez prstiju</t>
  </si>
  <si>
    <t>Rukavice sa dugim zaštitnim nastavkom</t>
  </si>
  <si>
    <t>Pojasevi i kaiševi</t>
  </si>
  <si>
    <t>Remenici</t>
  </si>
  <si>
    <t>Šeširi i pokrivke  za glavu</t>
  </si>
  <si>
    <t>Šeširi</t>
  </si>
  <si>
    <t>Pokrivke za glavu i prateća oprema za pokrivke za glavu</t>
  </si>
  <si>
    <t>Trake za glavu</t>
  </si>
  <si>
    <t>Pokrivke za glavu</t>
  </si>
  <si>
    <t>Beretke</t>
  </si>
  <si>
    <t>Kape sa štitnikom</t>
  </si>
  <si>
    <t>Kapuljače</t>
  </si>
  <si>
    <t>Kačketi</t>
  </si>
  <si>
    <t>Trake za vezivanje pokrivki za glavu  ispod brade</t>
  </si>
  <si>
    <t>Štitnici od sunca</t>
  </si>
  <si>
    <t>Zaštitne pokrivke za glavu</t>
  </si>
  <si>
    <t>Sigurnosne pokrivke za glavu</t>
  </si>
  <si>
    <t>Šlemovi</t>
  </si>
  <si>
    <t>Zaštitne kacige (za motoriste)</t>
  </si>
  <si>
    <t>Biciklističke kacige</t>
  </si>
  <si>
    <t>Građevinski šlemovi</t>
  </si>
  <si>
    <t>Kopče (odeća)</t>
  </si>
  <si>
    <t>Dugmad</t>
  </si>
  <si>
    <t>Delovi dugmadi</t>
  </si>
  <si>
    <t>Zihernadle</t>
  </si>
  <si>
    <t>Patent zatvarači (rajsferšlusi)</t>
  </si>
  <si>
    <t>Nakit, satovi i srodni proizvodi</t>
  </si>
  <si>
    <t>Nakit i srodni proizvodi</t>
  </si>
  <si>
    <t>Drago kamenje za nakit</t>
  </si>
  <si>
    <t>Dijamanti</t>
  </si>
  <si>
    <t>Rubini</t>
  </si>
  <si>
    <t>Smaragdi</t>
  </si>
  <si>
    <t>Opal</t>
  </si>
  <si>
    <t>Kvarc</t>
  </si>
  <si>
    <t>Turmalin</t>
  </si>
  <si>
    <t>Kovanice i medalje</t>
  </si>
  <si>
    <t>Kovanice</t>
  </si>
  <si>
    <t>Medalje</t>
  </si>
  <si>
    <t>Komadi nakita</t>
  </si>
  <si>
    <t>Biseri</t>
  </si>
  <si>
    <t>Juvelirski proizvodi od zlata</t>
  </si>
  <si>
    <t>Proizvodi od plemenitih metala</t>
  </si>
  <si>
    <t>Proizvodi od dragog ili poludragog kamenja</t>
  </si>
  <si>
    <t>Juvelirski proizvodi od srebra</t>
  </si>
  <si>
    <t>Lični uređaji za merenje vremena</t>
  </si>
  <si>
    <t>Ručni ili džepni satovi</t>
  </si>
  <si>
    <t>Stakla za ručne ili džepne satove</t>
  </si>
  <si>
    <t>Ručni satovi</t>
  </si>
  <si>
    <t>Štoperice</t>
  </si>
  <si>
    <t>Pokloni i nagrade</t>
  </si>
  <si>
    <t>Krzna i proizvodi od krzna</t>
  </si>
  <si>
    <t>Proizvodi od krzna</t>
  </si>
  <si>
    <t>Životinjska koža sa krznom</t>
  </si>
  <si>
    <t>Krznena odeća</t>
  </si>
  <si>
    <t>Proizvodi od veštačkog krzna</t>
  </si>
  <si>
    <t>Krzna</t>
  </si>
  <si>
    <t>Obuća</t>
  </si>
  <si>
    <t>Obuća, osim sportske i zaštitne obuće</t>
  </si>
  <si>
    <t>Nepromočiva obuća</t>
  </si>
  <si>
    <t>Obuća sa delovima od gume ili plastične mase</t>
  </si>
  <si>
    <t>Sandale sa gornjištem od gume ili plastične mase</t>
  </si>
  <si>
    <t>Gumene čizme</t>
  </si>
  <si>
    <t>Obuća za grad sa gumenim ili plastičnim gornjištem</t>
  </si>
  <si>
    <t>Japanke</t>
  </si>
  <si>
    <t>Obuća sa gornjištem od kože</t>
  </si>
  <si>
    <t>Sandale</t>
  </si>
  <si>
    <t>Papuče</t>
  </si>
  <si>
    <t>Obuća za grad</t>
  </si>
  <si>
    <t>Obuća sa gornjištem od tekstila</t>
  </si>
  <si>
    <t>Čizme</t>
  </si>
  <si>
    <t>Čizme do gležnja</t>
  </si>
  <si>
    <t>Čizme do lista</t>
  </si>
  <si>
    <t>Čizme do kolena</t>
  </si>
  <si>
    <t>Ribarske (visoke) čizme</t>
  </si>
  <si>
    <t>Kaljače</t>
  </si>
  <si>
    <t>Sportska obuća</t>
  </si>
  <si>
    <t>Skijaška obuća</t>
  </si>
  <si>
    <t>Obuća za skijaški kros kantri</t>
  </si>
  <si>
    <t>Obuća za vežbanje</t>
  </si>
  <si>
    <t>Obuća za planinarenje</t>
  </si>
  <si>
    <t>Obuća za fudbal</t>
  </si>
  <si>
    <t>Zaštitna obuća</t>
  </si>
  <si>
    <t>Obuća sa zaštitnom metalnom kapnom</t>
  </si>
  <si>
    <t>Specijalna obuća</t>
  </si>
  <si>
    <t>Letačka obuća</t>
  </si>
  <si>
    <t>Delovi obuće</t>
  </si>
  <si>
    <t>Gornjišta</t>
  </si>
  <si>
    <t>Đonovi</t>
  </si>
  <si>
    <t>Potpetice</t>
  </si>
  <si>
    <t>Prtljag, sedlarski proizvodi, vreće i torbe</t>
  </si>
  <si>
    <t>Sedlarski proizvodi</t>
  </si>
  <si>
    <t>Sedla</t>
  </si>
  <si>
    <t>Jahaći korbači</t>
  </si>
  <si>
    <t>Bičevi</t>
  </si>
  <si>
    <t>Prtljag</t>
  </si>
  <si>
    <t>Koferi</t>
  </si>
  <si>
    <t>Vrećice i novčanici</t>
  </si>
  <si>
    <t>Vrećice</t>
  </si>
  <si>
    <t>Novčanici</t>
  </si>
  <si>
    <t>Kovčezi</t>
  </si>
  <si>
    <t>Držači za čuturice i futrole za pištolj</t>
  </si>
  <si>
    <t>Držači za čuturice</t>
  </si>
  <si>
    <t>Futrole za pištolj</t>
  </si>
  <si>
    <t>Neseseri</t>
  </si>
  <si>
    <t>Vreće i torbe</t>
  </si>
  <si>
    <t>Putne torbe</t>
  </si>
  <si>
    <t>Ruksaci</t>
  </si>
  <si>
    <t>Sportske torbe</t>
  </si>
  <si>
    <t>Torbe za poštanska pisma ili pakete</t>
  </si>
  <si>
    <t>Poštanske vreće</t>
  </si>
  <si>
    <t>Torbice za pribor</t>
  </si>
  <si>
    <t>Vreće za prljavo rublje</t>
  </si>
  <si>
    <t>Torbe od tekstila</t>
  </si>
  <si>
    <t>Vreće za pakovanje robe</t>
  </si>
  <si>
    <t>Vrećice za pakovanje robe</t>
  </si>
  <si>
    <t>Postavljene torbe</t>
  </si>
  <si>
    <t>Ručne torbe</t>
  </si>
  <si>
    <t>Koža i tekstilne tkanine, plastični i gumeni materijali</t>
  </si>
  <si>
    <t>Koža</t>
  </si>
  <si>
    <t>Semiš koža</t>
  </si>
  <si>
    <t>Koža goveda ili kopitara</t>
  </si>
  <si>
    <t>Ovčija, kozija ili svinjska koža</t>
  </si>
  <si>
    <t>Ovčija ili jagnjeća koža</t>
  </si>
  <si>
    <t>Kozja ili jareća koža</t>
  </si>
  <si>
    <t>Svinjska koža</t>
  </si>
  <si>
    <t>Koža drugih životinja, veštačka i druga koža</t>
  </si>
  <si>
    <t>Koža drugih životinja</t>
  </si>
  <si>
    <t>Veštačka koža</t>
  </si>
  <si>
    <t>Imitacija kože</t>
  </si>
  <si>
    <t>Lakovana koža</t>
  </si>
  <si>
    <t>Kaiševi za ručne satove</t>
  </si>
  <si>
    <t>Proizvodi od kože koji se upotrebljavaju za mašine ili mehaničke uređaje</t>
  </si>
  <si>
    <t>Tkanine od tekstila i srodni proizvodi</t>
  </si>
  <si>
    <t>Tkanine</t>
  </si>
  <si>
    <t>Sintetičke tkanine</t>
  </si>
  <si>
    <t>Tkanine od mešovitih vlakana</t>
  </si>
  <si>
    <t>Pamučne tkanine</t>
  </si>
  <si>
    <t>Inlet platno</t>
  </si>
  <si>
    <t>Teksas platno</t>
  </si>
  <si>
    <t>Platno</t>
  </si>
  <si>
    <t>Proizvodi od platna</t>
  </si>
  <si>
    <t>Puplin</t>
  </si>
  <si>
    <t>Gurtne</t>
  </si>
  <si>
    <t>Trakaste gurtne</t>
  </si>
  <si>
    <t>Vunene tkanine</t>
  </si>
  <si>
    <t>Lanene tkanine</t>
  </si>
  <si>
    <t>Laneno platno</t>
  </si>
  <si>
    <t>Specijalne tkanine</t>
  </si>
  <si>
    <t>Baršun</t>
  </si>
  <si>
    <t>Frotir tkanine</t>
  </si>
  <si>
    <t>Mebl štofovi za nameštaj i tapaciranje</t>
  </si>
  <si>
    <t>Tkanine za zavese</t>
  </si>
  <si>
    <t>Tkanine za postave</t>
  </si>
  <si>
    <t>Pleteni ili kukičani materijali</t>
  </si>
  <si>
    <t>Pleteni materijali</t>
  </si>
  <si>
    <t>Baršunaste tkanine</t>
  </si>
  <si>
    <t>Kukičani materijali</t>
  </si>
  <si>
    <t>Tekstil</t>
  </si>
  <si>
    <t>Netkani tekstil</t>
  </si>
  <si>
    <t>Životinjska vuna, krupne i sitne kože</t>
  </si>
  <si>
    <t>Vuna</t>
  </si>
  <si>
    <t>Životinjske kože</t>
  </si>
  <si>
    <t>Ptičje kože i perje</t>
  </si>
  <si>
    <t>Tekstilna prediva i konac</t>
  </si>
  <si>
    <t>Prirodna tekstilna vlakna</t>
  </si>
  <si>
    <t>Veštačka tekstilna vlakna</t>
  </si>
  <si>
    <t>Tekstilna prediva i konac od prirodnih vlakana</t>
  </si>
  <si>
    <t>Svileno predivo</t>
  </si>
  <si>
    <t>Vuneno predivo</t>
  </si>
  <si>
    <t>Pamučno predivo</t>
  </si>
  <si>
    <t>Laneno predivo</t>
  </si>
  <si>
    <t>Konac za šivenje i predivo od prirodnih vlakana</t>
  </si>
  <si>
    <t>Konac za šivenje</t>
  </si>
  <si>
    <t>Predivo za pletenje</t>
  </si>
  <si>
    <t>Predivo od biljnih tekstilnih vlakana</t>
  </si>
  <si>
    <t>Sintetičko predivo ili konac</t>
  </si>
  <si>
    <t>Sintetičko predivo</t>
  </si>
  <si>
    <t>Sintetički konac</t>
  </si>
  <si>
    <t>Sintetički konac za šivenje</t>
  </si>
  <si>
    <t>Sintetičko predivo za pletenje</t>
  </si>
  <si>
    <t>Gumeni i plastični materijali</t>
  </si>
  <si>
    <t>Gumeni proizvodi</t>
  </si>
  <si>
    <t>Unutrašnje gume, gazeći slojevi i i zaštitni ulošci (pojasevi) od kaučuka</t>
  </si>
  <si>
    <t>Zaštitni ulošci (pojasevi)</t>
  </si>
  <si>
    <t>Unutrašnje gume</t>
  </si>
  <si>
    <t>Gazeći slojevi</t>
  </si>
  <si>
    <t>Proizvodi od nevulkanizovane gume</t>
  </si>
  <si>
    <t>Gumirane tekstilne tkanine</t>
  </si>
  <si>
    <t>Kord tkanine za spoljne pneumatske gume</t>
  </si>
  <si>
    <t>Lepljive trake od gumirane tkanine</t>
  </si>
  <si>
    <t>Regenerisana guma</t>
  </si>
  <si>
    <t>Proizvodi od plastičnih masa</t>
  </si>
  <si>
    <t>Proizvodi od polistirena</t>
  </si>
  <si>
    <t>Folije od polistirena</t>
  </si>
  <si>
    <t>Ploče od polistirena</t>
  </si>
  <si>
    <t>Epoksi smola</t>
  </si>
  <si>
    <t>Cevi od epoksi smole</t>
  </si>
  <si>
    <t>Kožni, tekstilni, gumeni i plastični otpad</t>
  </si>
  <si>
    <t>Kožni otpad</t>
  </si>
  <si>
    <t>Tekstilni otpad</t>
  </si>
  <si>
    <t>Gumeni otpad</t>
  </si>
  <si>
    <t>Vreće i kese za otpad od polietilena</t>
  </si>
  <si>
    <t>Sintetička guma i vlakna</t>
  </si>
  <si>
    <t>Sintetička guma</t>
  </si>
  <si>
    <t>Sintetička vlakna</t>
  </si>
  <si>
    <t>Kučina od sintetičkih filamenata</t>
  </si>
  <si>
    <t>Predivo velike jačine</t>
  </si>
  <si>
    <t>Teksturirano jednožično predivo</t>
  </si>
  <si>
    <t>Sintetički monofilament</t>
  </si>
  <si>
    <t>Veštačka vlakna</t>
  </si>
  <si>
    <t>Veštačka vlakna, sečena</t>
  </si>
  <si>
    <t>Polipropilen</t>
  </si>
  <si>
    <t>Veštačka teksturirana vlakna</t>
  </si>
  <si>
    <t>Štampani materijal i srodni proizvodi</t>
  </si>
  <si>
    <t>Štampane knjige, brošure i leci</t>
  </si>
  <si>
    <t>Štampane knjige</t>
  </si>
  <si>
    <t>Školske knjige</t>
  </si>
  <si>
    <t>Udžbenici</t>
  </si>
  <si>
    <t>Knjige za biblioteke</t>
  </si>
  <si>
    <t>Rečnici, geografske karte, notne sveske i druge knjige</t>
  </si>
  <si>
    <t>Rečnici</t>
  </si>
  <si>
    <t>Atlasi</t>
  </si>
  <si>
    <t>Geografske karte</t>
  </si>
  <si>
    <t>Katastarske mape</t>
  </si>
  <si>
    <t>Reprodukcije tehničkih crteža</t>
  </si>
  <si>
    <t>Štampane note</t>
  </si>
  <si>
    <t>Enciklopedije</t>
  </si>
  <si>
    <t>Publikacije</t>
  </si>
  <si>
    <t>Tehničke publikacije</t>
  </si>
  <si>
    <t>Telefonski imenici</t>
  </si>
  <si>
    <t>Leci</t>
  </si>
  <si>
    <t>Brošure</t>
  </si>
  <si>
    <t>Knjižice</t>
  </si>
  <si>
    <t>Novine, revije, periodične publikacije i časopisi</t>
  </si>
  <si>
    <t>Novine</t>
  </si>
  <si>
    <t>Revije</t>
  </si>
  <si>
    <t>Službene novine</t>
  </si>
  <si>
    <t>Periodične publikacije</t>
  </si>
  <si>
    <t>Serijske publikacije</t>
  </si>
  <si>
    <t>Časopisi</t>
  </si>
  <si>
    <t>Razglednice, čestitke i drugi štampani materijal</t>
  </si>
  <si>
    <t>Razglednice</t>
  </si>
  <si>
    <t>Slike</t>
  </si>
  <si>
    <t>Hartije za preslikavanje</t>
  </si>
  <si>
    <t>Gravure</t>
  </si>
  <si>
    <t>Fotografije</t>
  </si>
  <si>
    <t>Čestitke</t>
  </si>
  <si>
    <t>Božićne čestitke</t>
  </si>
  <si>
    <t>Marke, čekovi, novčanice, potvrde o izdatim deonicama, trgovački reklamni materijal, katalozi i priručnici</t>
  </si>
  <si>
    <t>Poštanske marke</t>
  </si>
  <si>
    <t>Božićne poštanske marke</t>
  </si>
  <si>
    <t>Nove marke</t>
  </si>
  <si>
    <t>Kuponi za popust</t>
  </si>
  <si>
    <t>Držači za  poštanske  marke</t>
  </si>
  <si>
    <t>Hartija sa suvim žigom</t>
  </si>
  <si>
    <t>Novčanice</t>
  </si>
  <si>
    <t>Čekovi</t>
  </si>
  <si>
    <t>Štampani materijal sa zaštitom od falsifikovanja</t>
  </si>
  <si>
    <t>Pasoši</t>
  </si>
  <si>
    <t>Poštanske narudžbenice</t>
  </si>
  <si>
    <t>Nalepnice za plaćenu naknadu za korišćenje puteva</t>
  </si>
  <si>
    <t>Vozačke dozvole</t>
  </si>
  <si>
    <t>Lične karte</t>
  </si>
  <si>
    <t>Identifikacione narukvice</t>
  </si>
  <si>
    <t>Dozvole</t>
  </si>
  <si>
    <t>Ulaznice</t>
  </si>
  <si>
    <t>Materijal štampan po narudžbini</t>
  </si>
  <si>
    <t>Karte</t>
  </si>
  <si>
    <t>Reklamne nalepnice i trake</t>
  </si>
  <si>
    <t>Trgovački reklamni materijal, prodajni katalozi i priručnici</t>
  </si>
  <si>
    <t>Katalozi</t>
  </si>
  <si>
    <t>Držači za listove</t>
  </si>
  <si>
    <t>Reklamni materijal</t>
  </si>
  <si>
    <t>Priručnici</t>
  </si>
  <si>
    <t>Priručnici za računare</t>
  </si>
  <si>
    <t>Uputstva za upotrebu</t>
  </si>
  <si>
    <t>Tehnički priručnici</t>
  </si>
  <si>
    <t>Štamparske ploče ili valjci ili druge podloge koje se koriste u štampanju</t>
  </si>
  <si>
    <t>Ploče za ofset štampu</t>
  </si>
  <si>
    <t>Oprema za suvo graviranje</t>
  </si>
  <si>
    <t>Oprema za graviranje</t>
  </si>
  <si>
    <t>Mastilo</t>
  </si>
  <si>
    <t>Štamparske boje</t>
  </si>
  <si>
    <t>Mastilo za duboku štampu</t>
  </si>
  <si>
    <t>Tuš</t>
  </si>
  <si>
    <t>Registratori od hartije ili kartona, računovodstvene knjige, fascikle, obrasci i drugi štampani kancelarijski materijal</t>
  </si>
  <si>
    <t>Registratori od hartije ili kartona</t>
  </si>
  <si>
    <t>Računovodstvene knjige</t>
  </si>
  <si>
    <t>Blok priznanice</t>
  </si>
  <si>
    <t>Sveske</t>
  </si>
  <si>
    <t>Blokovi</t>
  </si>
  <si>
    <t>Blokovi za beleške</t>
  </si>
  <si>
    <t>Blokovi za stenografsko pisanje</t>
  </si>
  <si>
    <t>Blokovi sa lepljivim listićima</t>
  </si>
  <si>
    <t>Dnevnici ili rokovnici</t>
  </si>
  <si>
    <t>Adresari</t>
  </si>
  <si>
    <t>Obrasci</t>
  </si>
  <si>
    <t>Listići za izbore</t>
  </si>
  <si>
    <t>Poslovni obrasci</t>
  </si>
  <si>
    <t>Beskonačni poslovni obrasci</t>
  </si>
  <si>
    <t>Pojedinačni poslovni obrasci</t>
  </si>
  <si>
    <t>Školske vežbanke</t>
  </si>
  <si>
    <t>Dodatni listovi za školske sveske</t>
  </si>
  <si>
    <t>Hartija za vežbanje</t>
  </si>
  <si>
    <t>Albumi za uzorke</t>
  </si>
  <si>
    <t>Albumi za zbirke</t>
  </si>
  <si>
    <t>Kompleti poštanskih maraka</t>
  </si>
  <si>
    <t>Albumi za poštanske marke</t>
  </si>
  <si>
    <t>Fascikle i srodni proizvodi</t>
  </si>
  <si>
    <t>Fascikle</t>
  </si>
  <si>
    <t>Registratori ili klaseri za spise</t>
  </si>
  <si>
    <t>Košuljice za spise</t>
  </si>
  <si>
    <t>Držači za spise</t>
  </si>
  <si>
    <t>Razni štampani materijal</t>
  </si>
  <si>
    <t>Novinska hartija, ručno izrađena hartija i druga nepremazana hartija ili karton za grafičku upotrebu</t>
  </si>
  <si>
    <t>Novinska hartija</t>
  </si>
  <si>
    <t>Ručno izrađena hartija ili karton</t>
  </si>
  <si>
    <t>Fotoosetljiva, termoosetljiva ili termografska hartija i karton</t>
  </si>
  <si>
    <t>Fotoosetljiva hartija ili karton</t>
  </si>
  <si>
    <t>Termoosetljiva hartija ili karton</t>
  </si>
  <si>
    <t>Termografska hartija ili karton</t>
  </si>
  <si>
    <t>Rebrasta hartija ili karton</t>
  </si>
  <si>
    <t>Hemijski proizvodi</t>
  </si>
  <si>
    <t>Gasovi</t>
  </si>
  <si>
    <t>Industrijski gasovi</t>
  </si>
  <si>
    <t>Vodonik, argon, retki gasovi, azot i kiseonik</t>
  </si>
  <si>
    <t>Argon</t>
  </si>
  <si>
    <t>Retki gasovi</t>
  </si>
  <si>
    <t>Helijum</t>
  </si>
  <si>
    <t>Neon</t>
  </si>
  <si>
    <t>Gasovi za medicinske namene</t>
  </si>
  <si>
    <t>Vodonik</t>
  </si>
  <si>
    <t>Azot</t>
  </si>
  <si>
    <t>Tečni azot</t>
  </si>
  <si>
    <t>Kiseonik</t>
  </si>
  <si>
    <t>Neorganska kiseonikova jedinjenja</t>
  </si>
  <si>
    <t>Ugljen-dioksid</t>
  </si>
  <si>
    <t>Azotni oksidi</t>
  </si>
  <si>
    <t>Gasovita neorganska kiseonikova jedinjenja</t>
  </si>
  <si>
    <t>Tečni i komprimovani vazduh</t>
  </si>
  <si>
    <t>Tečni vazduh</t>
  </si>
  <si>
    <t>Komprimovani vazduh</t>
  </si>
  <si>
    <t>Boje i pigmenti</t>
  </si>
  <si>
    <t>Oksidi, peroksidi i hidroksidi</t>
  </si>
  <si>
    <t>Cink oksid i peroksid, titanijum oksid, boje i pigmenti</t>
  </si>
  <si>
    <t>Cink oksid</t>
  </si>
  <si>
    <t>Cink peroksid</t>
  </si>
  <si>
    <t>Titanijum oksid</t>
  </si>
  <si>
    <t>Hrom, mangan, magnezijum, olovo i bakar oksidi i hidroksidi</t>
  </si>
  <si>
    <t>Hrom oksid</t>
  </si>
  <si>
    <t>Mangan oksid</t>
  </si>
  <si>
    <t>Olovo oksid</t>
  </si>
  <si>
    <t>Bakar oksid</t>
  </si>
  <si>
    <t>Magnezijum oksid</t>
  </si>
  <si>
    <t>Hidroksidi za boje i pigmente</t>
  </si>
  <si>
    <t>Hrom hidroksid</t>
  </si>
  <si>
    <t>Mangan hidroksid</t>
  </si>
  <si>
    <t>Olovo hidroksid</t>
  </si>
  <si>
    <t>Bakar hidroksid</t>
  </si>
  <si>
    <t>Magnezijum hidroksid</t>
  </si>
  <si>
    <t>Hidratisan kreč</t>
  </si>
  <si>
    <t>Ekstrakti za štavljenje i bojenje, tanini i materije za bojenje</t>
  </si>
  <si>
    <t>Ekstrakti za bojenje</t>
  </si>
  <si>
    <t>Ekstrakti za štavljenje</t>
  </si>
  <si>
    <t>Tanini</t>
  </si>
  <si>
    <t>Materije za bojenje</t>
  </si>
  <si>
    <t>Preparati za štavljenje</t>
  </si>
  <si>
    <t>Osnovne neorganske i organske hemikalije</t>
  </si>
  <si>
    <t>Osnovne neorganske hemikalije</t>
  </si>
  <si>
    <t>Hemijski elementi, neorganske kiseline i jedinjenja</t>
  </si>
  <si>
    <t>Metaloidi</t>
  </si>
  <si>
    <t>Fosfidi</t>
  </si>
  <si>
    <t>Karbidi</t>
  </si>
  <si>
    <t>Hidridi</t>
  </si>
  <si>
    <t>Nitridi</t>
  </si>
  <si>
    <t>Azidi</t>
  </si>
  <si>
    <t>Silicidi</t>
  </si>
  <si>
    <t>Boridi</t>
  </si>
  <si>
    <t>Rafinisani sumpor</t>
  </si>
  <si>
    <t>Halogeni elementi</t>
  </si>
  <si>
    <t>Alkalni metali</t>
  </si>
  <si>
    <t>Živa</t>
  </si>
  <si>
    <t>Hlorovodonik, neorganske kiseline, silicijum dioksid i sumpor dioksid</t>
  </si>
  <si>
    <t>Neorganske kiseline</t>
  </si>
  <si>
    <t>Sumporna kiselina</t>
  </si>
  <si>
    <t>Fosforna kiselina</t>
  </si>
  <si>
    <t>Polifosforne kiseline</t>
  </si>
  <si>
    <t>Heksafluorosilikatna kiselina</t>
  </si>
  <si>
    <t>Sumpor dioksid</t>
  </si>
  <si>
    <t>Silicijum dioksid</t>
  </si>
  <si>
    <t>Hlorovodonik</t>
  </si>
  <si>
    <t>Hidroksidi kao osnovne neorganske hemikalije</t>
  </si>
  <si>
    <t>Oksidi metala</t>
  </si>
  <si>
    <t>Piriti gvožđa i oksidi gvožđa</t>
  </si>
  <si>
    <t>Natrijum hidroksid</t>
  </si>
  <si>
    <t>Kaustična soda</t>
  </si>
  <si>
    <t>Tečna soda</t>
  </si>
  <si>
    <t>Jedinjenja sumpora</t>
  </si>
  <si>
    <t>Sumpor</t>
  </si>
  <si>
    <t>Ugljenik</t>
  </si>
  <si>
    <t>Hlor</t>
  </si>
  <si>
    <t>Halogenidi metala; hipohloriti, hlorati i perhlorati</t>
  </si>
  <si>
    <t>Halogenidi metala</t>
  </si>
  <si>
    <t>Natrijum heksafluorosilikat</t>
  </si>
  <si>
    <t>Hloridi</t>
  </si>
  <si>
    <t>Aluminijum hlorid</t>
  </si>
  <si>
    <t>Gvožđe hlorid</t>
  </si>
  <si>
    <t>Polialuminijum hlorid</t>
  </si>
  <si>
    <t>Aluminijum hlorhidrat</t>
  </si>
  <si>
    <t>Hipohloriti i hlorati</t>
  </si>
  <si>
    <t>Natrijum hlorit</t>
  </si>
  <si>
    <t>Natrijum hipohlorit</t>
  </si>
  <si>
    <t>Sulfidi, sulfati; nitrati, fosfati i karbonati</t>
  </si>
  <si>
    <t>Sulfidi, sulfiti i sulfati</t>
  </si>
  <si>
    <t>Razni sulfidi</t>
  </si>
  <si>
    <t>Vodonik sulfid</t>
  </si>
  <si>
    <t>Polisulfidi</t>
  </si>
  <si>
    <t>Sulfati</t>
  </si>
  <si>
    <t>Natrijum tiosulfat</t>
  </si>
  <si>
    <t>Ferisulfat</t>
  </si>
  <si>
    <t>Aluminijum sulfat</t>
  </si>
  <si>
    <t>Natrijum sulfat</t>
  </si>
  <si>
    <t>Gvožđe sulfat</t>
  </si>
  <si>
    <t>Bakar sulfat</t>
  </si>
  <si>
    <t>Fosfinati, fosfonati, fosfati i polifosfati</t>
  </si>
  <si>
    <t>Natrijum heksametafosfat</t>
  </si>
  <si>
    <t>Fosfati</t>
  </si>
  <si>
    <t>Karbonati</t>
  </si>
  <si>
    <t>Natrijum karbonat</t>
  </si>
  <si>
    <t>Natrijum bikarbonat</t>
  </si>
  <si>
    <t>Nitrati</t>
  </si>
  <si>
    <t>Kisele soli raznih metala</t>
  </si>
  <si>
    <t>Kalijum permanganat</t>
  </si>
  <si>
    <t>Soli oksimetalnih kiselina</t>
  </si>
  <si>
    <t>Razne neorganske hemikalije</t>
  </si>
  <si>
    <t>Teška voda, ostali izotopi i njihova jedinjenja</t>
  </si>
  <si>
    <t>Cijanidi, cijanid oksid, fulminati, cijanati, silikati, borati, perborati, soli neorganskih kiselina</t>
  </si>
  <si>
    <t>Cijanidi</t>
  </si>
  <si>
    <t>Cijanid oksid</t>
  </si>
  <si>
    <t>Fulminati</t>
  </si>
  <si>
    <t>Cijanati</t>
  </si>
  <si>
    <t>Vodonik peroksid</t>
  </si>
  <si>
    <t>Piezoelektrični kvarc</t>
  </si>
  <si>
    <t>Jedinjenja metala retkih zemalja</t>
  </si>
  <si>
    <t>Silikati</t>
  </si>
  <si>
    <t>Natrijum silikat</t>
  </si>
  <si>
    <t>Borati i perborati</t>
  </si>
  <si>
    <t>Destilovana voda</t>
  </si>
  <si>
    <t>Sintetičko kamenje</t>
  </si>
  <si>
    <t>Sintetičko drago kamenje</t>
  </si>
  <si>
    <t>Sintetičko poludrago kamenje</t>
  </si>
  <si>
    <t>Osnovne organske hemikalije</t>
  </si>
  <si>
    <t>Ugljovodonici</t>
  </si>
  <si>
    <t>Zasićeni ugljovodonici</t>
  </si>
  <si>
    <t>Zasićeni aciklički ugljovodonici</t>
  </si>
  <si>
    <t>Metan</t>
  </si>
  <si>
    <t>Etilen</t>
  </si>
  <si>
    <t>Propen (propilen)</t>
  </si>
  <si>
    <t>Buten (butilen)</t>
  </si>
  <si>
    <t>Acetilen</t>
  </si>
  <si>
    <t>Zasićeni ciklički ugljovodonici</t>
  </si>
  <si>
    <t>Nezasićeni ugljovodonici</t>
  </si>
  <si>
    <t>Nezasićeni aciklički ugljovodonici</t>
  </si>
  <si>
    <t>Nezasićeni ciklički ugljovodonici</t>
  </si>
  <si>
    <t>Benzol (benzen)</t>
  </si>
  <si>
    <t>Toluol (toluen)</t>
  </si>
  <si>
    <t>O-ksileni</t>
  </si>
  <si>
    <t>M-ksileni</t>
  </si>
  <si>
    <t>Stiren</t>
  </si>
  <si>
    <t>Etilbenzen</t>
  </si>
  <si>
    <t>Ostali halogeni derivati ugljovodonika</t>
  </si>
  <si>
    <t>Tetrahloretilen</t>
  </si>
  <si>
    <t>Ugljenik tetrahlorid</t>
  </si>
  <si>
    <t>Alkoholi, fenoli, fenol alkoholi i njihovi halogeni, sulfo-, nitro-  ili nitrozo-  derivati; industrijski masni alkoholi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</si>
  <si>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</si>
  <si>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</si>
  <si>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</si>
  <si>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</si>
  <si>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</si>
  <si>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</si>
  <si>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</si>
  <si>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</si>
  <si>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</si>
  <si>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Etil alkohol</t>
  </si>
  <si>
    <t>Industrijske monokarboksilne masne kiseline</t>
  </si>
  <si>
    <t>Kisela ulja dobijena od rafinisanja</t>
  </si>
  <si>
    <t>Karboksilne kiseline</t>
  </si>
  <si>
    <t>Sirćetna kiselina</t>
  </si>
  <si>
    <t>Persirćetna kiselina</t>
  </si>
  <si>
    <t>Nezasićene monokarboksilne kiseline i jedinjenja</t>
  </si>
  <si>
    <t>Estri metakrilne kiseline</t>
  </si>
  <si>
    <t>Estri akrilne kiseline</t>
  </si>
  <si>
    <t>Aromatične polikarbonske i karbonske kiseline</t>
  </si>
  <si>
    <t>Organska jedinjenja sa azotnim funkcijama</t>
  </si>
  <si>
    <t>Jedinjenja sa amino funkcijom</t>
  </si>
  <si>
    <t>Amino jedinjenja sa kiseoničnom funkcijom</t>
  </si>
  <si>
    <t>Ureini</t>
  </si>
  <si>
    <t>Jedinjenja sa azotnim funkcijama</t>
  </si>
  <si>
    <t>Organska sumporna jedinjenja</t>
  </si>
  <si>
    <t>Aldehidi, ketoni, organski peroksidi i etri</t>
  </si>
  <si>
    <t>Jedinjenja sa aldehidnom funkcijom</t>
  </si>
  <si>
    <t>Jedinjenja sa ketonskom i kinonskom funkcijom</t>
  </si>
  <si>
    <t>Organski peroksidi</t>
  </si>
  <si>
    <t>Etilen oksid</t>
  </si>
  <si>
    <t>Etri</t>
  </si>
  <si>
    <t>Razne organske hemikalije</t>
  </si>
  <si>
    <t>Biljni derivati za bojenje</t>
  </si>
  <si>
    <t>Ćumur</t>
  </si>
  <si>
    <t>Ulje i proizvodi destilacije katrana kamenog uglja, smole i katranske smole</t>
  </si>
  <si>
    <t>Katran kamenog uglja</t>
  </si>
  <si>
    <t>Kreozot</t>
  </si>
  <si>
    <t>Smola</t>
  </si>
  <si>
    <t>Katranska smola</t>
  </si>
  <si>
    <t>Proizvodi od smole</t>
  </si>
  <si>
    <t>Preostale lužine iz proizvodnje drvne celuloze</t>
  </si>
  <si>
    <t>Đubriva i azotna jedinjenja</t>
  </si>
  <si>
    <t>Azotna đubriva</t>
  </si>
  <si>
    <t>Azotna kiselina i soli</t>
  </si>
  <si>
    <t>Natrijum nitrat</t>
  </si>
  <si>
    <t>Sulfoazotne kiseline</t>
  </si>
  <si>
    <t>Amonijak</t>
  </si>
  <si>
    <t>Tečni amonijak</t>
  </si>
  <si>
    <t>Amonijum hlorid</t>
  </si>
  <si>
    <t>Amonijum sulfat</t>
  </si>
  <si>
    <t>Fosfatna đubriva</t>
  </si>
  <si>
    <t>Mineralna fosfatna đubriva</t>
  </si>
  <si>
    <t>Hemijska fosfatna đubriva</t>
  </si>
  <si>
    <t>Đubriva životinjskog ili biljnog porekla</t>
  </si>
  <si>
    <t>Razna đubriva</t>
  </si>
  <si>
    <t>Agrohemijski proizvodi</t>
  </si>
  <si>
    <t>Pesticidi</t>
  </si>
  <si>
    <t>Insekticidi</t>
  </si>
  <si>
    <t>Herbicidi</t>
  </si>
  <si>
    <t>Sredstva za regulisanje rasta biljaka</t>
  </si>
  <si>
    <t>Sredstva za dezinfekciju</t>
  </si>
  <si>
    <t>Rodenticidi (sredstva za suzbijanje glodara)</t>
  </si>
  <si>
    <t>Fungicidi (sredstva za suzbijanje gljivica)</t>
  </si>
  <si>
    <t>Plastične mase u primarnim oblicima</t>
  </si>
  <si>
    <t>Polimeri etilena u primarnim oblicima</t>
  </si>
  <si>
    <t>Polimeri propilena u primarnim oblicima</t>
  </si>
  <si>
    <t>Polimeri stirena u primarnim oblicima</t>
  </si>
  <si>
    <t>Polimeri vinila u primarnim oblicima</t>
  </si>
  <si>
    <t>Polimeri vinil acetata u primarnim oblicima</t>
  </si>
  <si>
    <t>Akrilni polimeri u primarnim oblicima</t>
  </si>
  <si>
    <t>Poliestri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</si>
  <si>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</si>
  <si>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</si>
  <si>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</si>
  <si>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</si>
  <si>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</si>
  <si>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</si>
  <si>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Pogonska goriva u prahu</t>
  </si>
  <si>
    <t>Propergol goriva</t>
  </si>
  <si>
    <t>Razni eksplozivi</t>
  </si>
  <si>
    <t>Dinamit</t>
  </si>
  <si>
    <t>TNT</t>
  </si>
  <si>
    <t>Nitroglicerin</t>
  </si>
  <si>
    <t>Signalne rakete, protivgradne rakete, signalne rakete za maglu i pirotehnički proizvodi</t>
  </si>
  <si>
    <t>Patrone za plašenje ptica</t>
  </si>
  <si>
    <t>Pirotehnički proizvodi za vatromet</t>
  </si>
  <si>
    <t>Fitilji,  kapisle, upaljači i električni detonatori</t>
  </si>
  <si>
    <t>Fini i razni hemijski proizvodi</t>
  </si>
  <si>
    <t>Lepkovi</t>
  </si>
  <si>
    <t>Želatin</t>
  </si>
  <si>
    <t>Sredstva za lepljenje</t>
  </si>
  <si>
    <t>Eterična ulja</t>
  </si>
  <si>
    <t>Hemikalije za fotografske namene</t>
  </si>
  <si>
    <t>Fotografske ploče i filmovi</t>
  </si>
  <si>
    <t>Emulzije za fotografske namene</t>
  </si>
  <si>
    <t>Fotografski razvijači</t>
  </si>
  <si>
    <t>Fotografski fiksiri</t>
  </si>
  <si>
    <t>Razvijači za rendgenske snimke</t>
  </si>
  <si>
    <t>Fiksiri za rendgenske snimke</t>
  </si>
  <si>
    <t>Podloge za razvoj kultura</t>
  </si>
  <si>
    <t>Pojačivači slike</t>
  </si>
  <si>
    <t>Specijalizovani hemijski proizvodi</t>
  </si>
  <si>
    <t>Masti i maziva</t>
  </si>
  <si>
    <t>Maziva</t>
  </si>
  <si>
    <t>Mulj koji se koristi za bušotine</t>
  </si>
  <si>
    <t>Silikonska mast</t>
  </si>
  <si>
    <t>Tečnosti za bušotine</t>
  </si>
  <si>
    <t>Aditivi za ulja</t>
  </si>
  <si>
    <t>Prah za aparate za gašenje požara</t>
  </si>
  <si>
    <t>Sredstva za aparate za gašenje požara</t>
  </si>
  <si>
    <t>Punjenja za aparate za gašenje požara</t>
  </si>
  <si>
    <t>Hidraulične tečnosti</t>
  </si>
  <si>
    <t>Sredstva za odleđivanje</t>
  </si>
  <si>
    <t>Preparati protiv zamrzavanja</t>
  </si>
  <si>
    <t>Hemijski modifikovane  masti i ulja</t>
  </si>
  <si>
    <t>Mase za modeliranje</t>
  </si>
  <si>
    <t>Stomatološki vosak</t>
  </si>
  <si>
    <t>Sredstva za završnu obradu</t>
  </si>
  <si>
    <t>Aktivni ugalj</t>
  </si>
  <si>
    <t>Novi aktivni ugalj</t>
  </si>
  <si>
    <t>Regenerisani aktivni ugalj</t>
  </si>
  <si>
    <t>Hemijski toaleti</t>
  </si>
  <si>
    <t>Peptoni i belančevinaste materije</t>
  </si>
  <si>
    <t>Hemijski aditivi</t>
  </si>
  <si>
    <t>Pripremljena vezivna sredstva za livačke kalupe ili livačka jezgra</t>
  </si>
  <si>
    <t>Aditivi za cement, malter ili beton</t>
  </si>
  <si>
    <t>Hemijski proizvodi za naftnu i gasnu industriju</t>
  </si>
  <si>
    <t>Hemikalije za bušotine</t>
  </si>
  <si>
    <t>Flokulanti</t>
  </si>
  <si>
    <t>Hemikalije za mulj za bušotine</t>
  </si>
  <si>
    <t>Ampule gela za prigušivanje eksplozije</t>
  </si>
  <si>
    <t>Aerosoli i hemikalije u obliku diska</t>
  </si>
  <si>
    <t>Aerosoli</t>
  </si>
  <si>
    <t>Hemijski elementi u obliku diska</t>
  </si>
  <si>
    <t>Razni hemijski proizvodi</t>
  </si>
  <si>
    <t>Tečnosti za hladnjake</t>
  </si>
  <si>
    <t>Hemikalije za obradu vode</t>
  </si>
  <si>
    <t>Sredstva za sprečavanje korozije</t>
  </si>
  <si>
    <t>Glicerol</t>
  </si>
  <si>
    <t>Enzimi</t>
  </si>
  <si>
    <t>Kancelarijske i računarske mašine, oprema i zalihe osim nameštaja i paketa programske podrške</t>
  </si>
  <si>
    <t>Kancelarijske mašine, oprema i zalihe osim računara, štampača i nameštaja</t>
  </si>
  <si>
    <t>Mašine za obradu teksta</t>
  </si>
  <si>
    <t>Procesori za obradu teksta</t>
  </si>
  <si>
    <t>Oprema za fotokopiranje i ofset štampu</t>
  </si>
  <si>
    <t>Oprema za fotokopiranje i termičko kopiranje</t>
  </si>
  <si>
    <t>Fotokopir aparati</t>
  </si>
  <si>
    <t>Oprema za fotokopiranje</t>
  </si>
  <si>
    <t>Oprema za reprodukovanje</t>
  </si>
  <si>
    <t>Mašine za umnožavanje</t>
  </si>
  <si>
    <t>Uređaji za usmeravanje faks signala na telefaks mašine</t>
  </si>
  <si>
    <t>Digitalni uređaj za slanje</t>
  </si>
  <si>
    <t>Digitalni uređaji za umnožavanje</t>
  </si>
  <si>
    <t>Kancelarijske mašine za ofset štampu</t>
  </si>
  <si>
    <t>Digitalni ofset sistemi</t>
  </si>
  <si>
    <t>Digitalna ofset oprema</t>
  </si>
  <si>
    <t>Kancelarijske i poslovne mašine</t>
  </si>
  <si>
    <t>Mašine za poništavanje karata</t>
  </si>
  <si>
    <t>Automati za izdavanje novčanica</t>
  </si>
  <si>
    <t>Mašine za umnožavanje sa matrica</t>
  </si>
  <si>
    <t>Mašine za presavijanje</t>
  </si>
  <si>
    <t>Mašine za perforiranje</t>
  </si>
  <si>
    <t>Mašine za rukovanje metalnim novcem</t>
  </si>
  <si>
    <t>Mašine za razvrstavanje metalnog novca</t>
  </si>
  <si>
    <t>Mašine za brojanje metalnog novca</t>
  </si>
  <si>
    <t>Mašine za pakovanje metalnog novca</t>
  </si>
  <si>
    <t>Delovi i pribor za kancelarijske mašine</t>
  </si>
  <si>
    <t>Uređaj za fiksiranje tonera (fjuzer)</t>
  </si>
  <si>
    <t>Ulje za uređaj za fiksiranje tonera (fjuzera)</t>
  </si>
  <si>
    <t>Brisač za uređaj za fiksiranje tonera (fjuzera)</t>
  </si>
  <si>
    <t>Lampice za uređaj za fiksiranje tonera (fjuzera)</t>
  </si>
  <si>
    <t>Jastučić za čišćenje uređaja za fiksiranje tonera (fjuzera)</t>
  </si>
  <si>
    <t>Filteri za uređaj za fiksiranje tonera (fjuzera)</t>
  </si>
  <si>
    <t>Pribor za uređaj za fiksiranje tonera (fjuzera)</t>
  </si>
  <si>
    <t>Valjci za kancelarijske uređaje</t>
  </si>
  <si>
    <t>Ulošci za heftalice</t>
  </si>
  <si>
    <t>Dodatna oprema za skenere</t>
  </si>
  <si>
    <t>Uređaji za potvrđivanje</t>
  </si>
  <si>
    <t>Mehanizam za uvlačenje dokumenata u skener</t>
  </si>
  <si>
    <t>Podešivači prozirnosti skenera</t>
  </si>
  <si>
    <t>Delovi i pribor fotokopirnih aparata</t>
  </si>
  <si>
    <t>Patrone sa tonerom</t>
  </si>
  <si>
    <t>Toner za laserske štampače i telefaks mašine</t>
  </si>
  <si>
    <t>Toner za fotokopir aparate</t>
  </si>
  <si>
    <t>Toner za centre za obradu podataka istraživanje i dokumentaciju</t>
  </si>
  <si>
    <t>Oprema za poštanske kancelarije</t>
  </si>
  <si>
    <t>Oprema za prostoriju za razvrstavanje i otpremanje pošte</t>
  </si>
  <si>
    <t>Uređaj za presavijanje hartije ili koverti</t>
  </si>
  <si>
    <t>Mašine za ubacivanje u koverte</t>
  </si>
  <si>
    <t>Mašine za adresiranje</t>
  </si>
  <si>
    <t>Mašine za poštanske marke</t>
  </si>
  <si>
    <t>Mašine za otvaranje pošte</t>
  </si>
  <si>
    <t>Mašine za zatvaranje (lepljenje) pošte</t>
  </si>
  <si>
    <t>Mašine za poništavanje poštanskih maraka</t>
  </si>
  <si>
    <t>Uređaji za lepljenje poštanskih maraka</t>
  </si>
  <si>
    <t>Oprema za razvrstavanje</t>
  </si>
  <si>
    <t>Oprema za razvrstavanje pošte</t>
  </si>
  <si>
    <t>Mašina za brojanje novčanica</t>
  </si>
  <si>
    <t>Sortirke</t>
  </si>
  <si>
    <t>Oprema za slanje pošte</t>
  </si>
  <si>
    <t>Oprema za masovno slanje pošte</t>
  </si>
  <si>
    <t>Mašine za računanje i za računovodstvo</t>
  </si>
  <si>
    <t>Mašine za računanje</t>
  </si>
  <si>
    <t>Džepni kalkulatori</t>
  </si>
  <si>
    <t>Stoni kalkulatori</t>
  </si>
  <si>
    <t>Kalkulatori sa štampačem za ispise</t>
  </si>
  <si>
    <t>Mašine za sabiranje</t>
  </si>
  <si>
    <t>Mašine za računovodstvo i registar kase</t>
  </si>
  <si>
    <t>Mašine za računovodstvo</t>
  </si>
  <si>
    <t>Registar kase</t>
  </si>
  <si>
    <t>Mašine za naplatu poštarine (frankiranje)</t>
  </si>
  <si>
    <t>Mašine za izdavanje karata</t>
  </si>
  <si>
    <t>Mašine za brojanje vozila</t>
  </si>
  <si>
    <t>Automatska naplata putarine</t>
  </si>
  <si>
    <t>Delovi i pribor mašina za računanje</t>
  </si>
  <si>
    <t>Valjci za mašine za računanje</t>
  </si>
  <si>
    <t>Pisaće mašine</t>
  </si>
  <si>
    <t>Električne pisaće mašine</t>
  </si>
  <si>
    <t>Delovi i pribor za pisaće mašine</t>
  </si>
  <si>
    <t>Magnetne kartice</t>
  </si>
  <si>
    <t>Kreditne kartice</t>
  </si>
  <si>
    <t>Pametne (smart) kartice</t>
  </si>
  <si>
    <t>Platne kartice</t>
  </si>
  <si>
    <t>Kreditne kartice za gorivo</t>
  </si>
  <si>
    <t>Mašine za stavljanje nalepnica i oznaka</t>
  </si>
  <si>
    <t>Mašine za stavljanje datuma ili brojeva</t>
  </si>
  <si>
    <t>Mašine za štampanje identifikacionih kartica</t>
  </si>
  <si>
    <t>Mašine za nanošenje nalepnica i oznaka</t>
  </si>
  <si>
    <t>Mašine za izradu nalepnica i oznaka</t>
  </si>
  <si>
    <t>Oprema za ispisivanje ili utiskivanje slova</t>
  </si>
  <si>
    <t>Uređaj za reljefno ispisivanje trake (reljefiranje traka)</t>
  </si>
  <si>
    <t>Sistemi za automatsko stavljanje nalepnica i oznaka</t>
  </si>
  <si>
    <t>Poluautomatski sistemi za stavljanje nalepnica i oznaka</t>
  </si>
  <si>
    <t>Automati za stavljanje nalepnica i oznaka</t>
  </si>
  <si>
    <t>Mašine za odobravanjei ispisivanje čekova</t>
  </si>
  <si>
    <t>Mašine za odobravanje čekova</t>
  </si>
  <si>
    <t>Mašine za ispisivanje čekova</t>
  </si>
  <si>
    <t>Razna kancelarijska oprema i potrepštine</t>
  </si>
  <si>
    <t>Kancelarijska oprema osim nameštaja</t>
  </si>
  <si>
    <t>Oprema za arhiviranje</t>
  </si>
  <si>
    <t>Obrtni sistem držanja kartica</t>
  </si>
  <si>
    <t>Stalci za časopise</t>
  </si>
  <si>
    <t>Podloge za pisanje sa držačem za papir</t>
  </si>
  <si>
    <t>Pribor za držanje i nošenje lične identifikacije</t>
  </si>
  <si>
    <t>Grafoskopi</t>
  </si>
  <si>
    <t>Rezači za uništavanje hartije</t>
  </si>
  <si>
    <t>Kancelarijski materijal</t>
  </si>
  <si>
    <t>Gumice za brisanje</t>
  </si>
  <si>
    <t>Proizvodi sa mastilom</t>
  </si>
  <si>
    <t>Jastučići za pečat</t>
  </si>
  <si>
    <t>Izvori mastila za mašine za štampanje</t>
  </si>
  <si>
    <t>Patrone sa mastilom</t>
  </si>
  <si>
    <t>Hemijske olovke</t>
  </si>
  <si>
    <t>Naliv-pera</t>
  </si>
  <si>
    <t>Tanki flomasteri</t>
  </si>
  <si>
    <t>Flomasteri sa vrhom od filca</t>
  </si>
  <si>
    <t>Markeri</t>
  </si>
  <si>
    <t>Tehničke olovke</t>
  </si>
  <si>
    <t>Držači za olovke</t>
  </si>
  <si>
    <t>Grafitne olovke</t>
  </si>
  <si>
    <t>Patent olovke</t>
  </si>
  <si>
    <t>Grafitne mine za tehničke olovke</t>
  </si>
  <si>
    <t>Rezači za olovke</t>
  </si>
  <si>
    <t>Držači za grafitne olovke</t>
  </si>
  <si>
    <t>Datumar</t>
  </si>
  <si>
    <t>Žigovi i pečati</t>
  </si>
  <si>
    <t>Numeratori</t>
  </si>
  <si>
    <t>Štambilj</t>
  </si>
  <si>
    <t>Zamenljivi jastučići za pečate</t>
  </si>
  <si>
    <t>Kancelarijski držači za pečate</t>
  </si>
  <si>
    <t>Korektori</t>
  </si>
  <si>
    <t>Oglasne table</t>
  </si>
  <si>
    <t>Trakasti metri za merenje</t>
  </si>
  <si>
    <t>Trake natopljene štamparskom bojom</t>
  </si>
  <si>
    <t>Trake za pisaće mašine</t>
  </si>
  <si>
    <t>Trake za štampače</t>
  </si>
  <si>
    <t>Trake i valjci za kalkulatore</t>
  </si>
  <si>
    <t>Trake za telefaks</t>
  </si>
  <si>
    <t>Trake za registar kase</t>
  </si>
  <si>
    <t>Reprografski materijal</t>
  </si>
  <si>
    <t>Folije za grafoskop</t>
  </si>
  <si>
    <t>Table za crtanje</t>
  </si>
  <si>
    <t>Razni pribor za pisanje</t>
  </si>
  <si>
    <t>Samolepljive etikete</t>
  </si>
  <si>
    <t>Sredstva za korekciju grešaka u tekstu</t>
  </si>
  <si>
    <t>Trakasta folija ili traka za korekciju</t>
  </si>
  <si>
    <t>Tečnost za korekciju</t>
  </si>
  <si>
    <t>Olovke za korekciju</t>
  </si>
  <si>
    <t>Ulošci za olovke za korekciju</t>
  </si>
  <si>
    <t>Električni brisači</t>
  </si>
  <si>
    <t>Planeri i pribor</t>
  </si>
  <si>
    <t>Držači za pisaći pribor sa pregradama, za fioke</t>
  </si>
  <si>
    <t>Držači za pribor ili organizatori za radni sto</t>
  </si>
  <si>
    <t>Viseći organizatori za pribor</t>
  </si>
  <si>
    <t>Podupirači za knjige</t>
  </si>
  <si>
    <t>Držači za literaturu</t>
  </si>
  <si>
    <t>Držači za dnevnike ili kalendare</t>
  </si>
  <si>
    <t>Kutija za čuvanje spisa</t>
  </si>
  <si>
    <t>Držači za poruke</t>
  </si>
  <si>
    <t>Nosači za uspravno držanje dokumenta pored računara</t>
  </si>
  <si>
    <t>Pribor za crtanje</t>
  </si>
  <si>
    <t>Krivuljari</t>
  </si>
  <si>
    <t>Nalepnice, trake i folije za crtanje</t>
  </si>
  <si>
    <t>Nalepnice ili trake za crtanje</t>
  </si>
  <si>
    <t>Folije za crtanje</t>
  </si>
  <si>
    <t>Pribor, kompleti i hartija za crtanje</t>
  </si>
  <si>
    <t>Pribor i kompleti za crtanje</t>
  </si>
  <si>
    <t>Hartija za crtanje</t>
  </si>
  <si>
    <t>Zaštitni pokrivač za crtačke stolove</t>
  </si>
  <si>
    <t>Pomoćna sredstva za ispisivanje slova</t>
  </si>
  <si>
    <t>Uglomeri</t>
  </si>
  <si>
    <t>Šabloni</t>
  </si>
  <si>
    <t>T-lenjiri i trouglovi</t>
  </si>
  <si>
    <t>T- lenjiri</t>
  </si>
  <si>
    <t>Trouglovi</t>
  </si>
  <si>
    <t>Zaštitni pokrivač za radne površine</t>
  </si>
  <si>
    <t>Table</t>
  </si>
  <si>
    <t>Table ili pomoćni pribor za planiranje</t>
  </si>
  <si>
    <t>Elektronske table ili pomoćni pribor</t>
  </si>
  <si>
    <t>Table ili pomoćni pribor za magnetna slova</t>
  </si>
  <si>
    <t>Table ili pomoćni pribor za suvo brisanje</t>
  </si>
  <si>
    <t>Table ili pomoćni pribor za pisanje kredom</t>
  </si>
  <si>
    <t>Oglasne table ili pomoćni pribor</t>
  </si>
  <si>
    <t>Kompleti ili pribor za čišćenje tabli</t>
  </si>
  <si>
    <t>Vešalice za odeću ili čiviluci</t>
  </si>
  <si>
    <t>Bele table i magnetne table</t>
  </si>
  <si>
    <t>Bele table</t>
  </si>
  <si>
    <t>Pribor za bele table</t>
  </si>
  <si>
    <t>Držači za bele table</t>
  </si>
  <si>
    <t>Držači za table sa listovima za prevrtanje</t>
  </si>
  <si>
    <t>Magnetne table</t>
  </si>
  <si>
    <t>Brisači za magnetne table</t>
  </si>
  <si>
    <t>Sistemi za planiranje</t>
  </si>
  <si>
    <t>Planeri za sastanke</t>
  </si>
  <si>
    <t>Rokovnici za upisivanje sastanaka ili dodatni listovi za njih</t>
  </si>
  <si>
    <t>Kutija za predloge</t>
  </si>
  <si>
    <t>Sitna kancelarijska oprema</t>
  </si>
  <si>
    <t>Municija za heftalice, klinci, ekserčići za crtaće table</t>
  </si>
  <si>
    <t>Municija za heftalice</t>
  </si>
  <si>
    <t>Klinci</t>
  </si>
  <si>
    <t>Ekserčići za crtaće table</t>
  </si>
  <si>
    <t>Registratori sa mehanizmom za hartiju i spajalice za hartiju</t>
  </si>
  <si>
    <t>Registratori sa mehanizmom za hartiju</t>
  </si>
  <si>
    <t>Spajalice za hartiju</t>
  </si>
  <si>
    <t>Držač za spajalice za hartiju</t>
  </si>
  <si>
    <t>Otvarači za pisma, heftalice i zumbalice</t>
  </si>
  <si>
    <t>Otvarači za pisma</t>
  </si>
  <si>
    <t>Heftalice</t>
  </si>
  <si>
    <t>Razheftivač</t>
  </si>
  <si>
    <t>Zumbalice</t>
  </si>
  <si>
    <t>Sunđer za marke</t>
  </si>
  <si>
    <t>Vosak za pečaćenje</t>
  </si>
  <si>
    <t>Pribor za vosak za pečaćenje</t>
  </si>
  <si>
    <t>Obrađena hartija i karton</t>
  </si>
  <si>
    <t>Složena hartija i karton</t>
  </si>
  <si>
    <t>Hartija za pisanje</t>
  </si>
  <si>
    <t>Podloga za blok sa listovima koji se okreću</t>
  </si>
  <si>
    <t>Hartija za štampanje</t>
  </si>
  <si>
    <t>Samokopirajuća ili druga hartija za kopiranje</t>
  </si>
  <si>
    <t>Termografska hartija</t>
  </si>
  <si>
    <t>Hartija za fotokopiranje i kserografiju</t>
  </si>
  <si>
    <t>Hartija za fotokopiranje</t>
  </si>
  <si>
    <t>Hartija za kserografiju</t>
  </si>
  <si>
    <t>Kartice za štampanje</t>
  </si>
  <si>
    <t>Mašine za igre na sreću</t>
  </si>
  <si>
    <t>Slot mašine</t>
  </si>
  <si>
    <t>Kancelarijski materijal od hartije i drugi artikli</t>
  </si>
  <si>
    <t>Indigo hartija, samokopirajuća hartija, matrice za umnožavanje od hartije i nekarbonizovana hartija</t>
  </si>
  <si>
    <t>Indigo hartija</t>
  </si>
  <si>
    <t>Samokopirajuća hartija</t>
  </si>
  <si>
    <t>Nekarbonizovana hartija</t>
  </si>
  <si>
    <t>Matrice za umnožavanje od hartije</t>
  </si>
  <si>
    <t>Koverte, pisma-koverte i dopisnice</t>
  </si>
  <si>
    <t>Pisma-koverte</t>
  </si>
  <si>
    <t>Dopisnice</t>
  </si>
  <si>
    <t>Koverte</t>
  </si>
  <si>
    <t>Pribor za pisanje pisama</t>
  </si>
  <si>
    <t>Reljefna ili bušena hartija</t>
  </si>
  <si>
    <t>Reljefna ili bušena hartija za štampanje</t>
  </si>
  <si>
    <t>Reljefna ili bušena hartija za pisanje</t>
  </si>
  <si>
    <t>Neprekidna hartija  za kompjuterske štampače</t>
  </si>
  <si>
    <t>Neprekidni obrasci</t>
  </si>
  <si>
    <t>Gumirani ili lepljivi papir</t>
  </si>
  <si>
    <t>Samolepljivi papir</t>
  </si>
  <si>
    <t>Registratori, plitke kutije za pisma, kutije za čuvanje stvari i slični predmeti</t>
  </si>
  <si>
    <t>Razdelni listovi</t>
  </si>
  <si>
    <t>Štampani kancelarijski materijal osim obrazaca</t>
  </si>
  <si>
    <t>Štampane koverte</t>
  </si>
  <si>
    <t>Štampane koverte sa otvorom za adresu</t>
  </si>
  <si>
    <t>Štampane koverte bez otvora za adresu</t>
  </si>
  <si>
    <t>Štampane koverte za rendgenske snimke</t>
  </si>
  <si>
    <t>Papir za beleške</t>
  </si>
  <si>
    <t>Vizit karte</t>
  </si>
  <si>
    <t>Kutije za vizit karte</t>
  </si>
  <si>
    <t>Kartice sa kratkim tekstom pozdrava ili zahvaljivanja</t>
  </si>
  <si>
    <t>Kuponi</t>
  </si>
  <si>
    <t>Oznake i nalepnice</t>
  </si>
  <si>
    <t>Oznake i nalepnice sa bar-kodom</t>
  </si>
  <si>
    <t>Etikete i cedulje za prtljag</t>
  </si>
  <si>
    <t>Oznake za zaštitu od krađe</t>
  </si>
  <si>
    <t>Bonovi za ishranu</t>
  </si>
  <si>
    <t>Upijajući jastučići</t>
  </si>
  <si>
    <t>Redovi vožnje</t>
  </si>
  <si>
    <t>Zidni planeri</t>
  </si>
  <si>
    <t>Kalendari</t>
  </si>
  <si>
    <t>Držači za dnevnike</t>
  </si>
  <si>
    <t>Računarska oprema i materijal</t>
  </si>
  <si>
    <t>Mašine za obradu podataka (hardver)</t>
  </si>
  <si>
    <t>Centralni (mejnfrejm) računar</t>
  </si>
  <si>
    <t>Super računar</t>
  </si>
  <si>
    <t>Centralni (mejnfrejm) hardver</t>
  </si>
  <si>
    <t>Računarske platforme</t>
  </si>
  <si>
    <t>Računarske konfiguracije</t>
  </si>
  <si>
    <t>Centralne procesorske jedinice (CPU) ili procesori</t>
  </si>
  <si>
    <t>Hardver za mini-računare</t>
  </si>
  <si>
    <t>Centralne  jedinice za mini-računare</t>
  </si>
  <si>
    <t>Personalni računari</t>
  </si>
  <si>
    <t>Prenosivi računari</t>
  </si>
  <si>
    <t>Tablet računari</t>
  </si>
  <si>
    <t>Stoni računari (desktop)</t>
  </si>
  <si>
    <t>Centralne procesorske jedinice za personalne računare</t>
  </si>
  <si>
    <t>Džepni računari</t>
  </si>
  <si>
    <t>Radne stanice</t>
  </si>
  <si>
    <t>Hardver za mikroračunare</t>
  </si>
  <si>
    <t>Centralne procesorske jedinice za mikroračunare</t>
  </si>
  <si>
    <t>Magnetni ili optički čitači</t>
  </si>
  <si>
    <t>Optički čitači</t>
  </si>
  <si>
    <t>Skeneri za računare</t>
  </si>
  <si>
    <t>Oprema za optičko prepoznavanje karaktera</t>
  </si>
  <si>
    <t>Čitači bar-kodova</t>
  </si>
  <si>
    <t>Čitači magnetnih kartica</t>
  </si>
  <si>
    <t>Čitači bušenih kartica</t>
  </si>
  <si>
    <t>Oprema za digitalnu kartografiju</t>
  </si>
  <si>
    <t>Digitalne katastarske karte</t>
  </si>
  <si>
    <t>Računarska oprema</t>
  </si>
  <si>
    <t>Kompjuterski ekrani i konzole</t>
  </si>
  <si>
    <t>Kompjuterski terminali</t>
  </si>
  <si>
    <t>Konzole</t>
  </si>
  <si>
    <t>Ekrani</t>
  </si>
  <si>
    <t>Ravni ekrani</t>
  </si>
  <si>
    <t>Monitori sa ekranom na dodir</t>
  </si>
  <si>
    <t>Periferna oprema</t>
  </si>
  <si>
    <t>Štampači i ploteri</t>
  </si>
  <si>
    <t>Laserski štampači</t>
  </si>
  <si>
    <t>Matrični štampači</t>
  </si>
  <si>
    <t>Grafički kolor štampači</t>
  </si>
  <si>
    <t>Ploteri</t>
  </si>
  <si>
    <t>Mlazni štampači (ink-džet)</t>
  </si>
  <si>
    <t>Enkoderi</t>
  </si>
  <si>
    <t>Centralna kontrolna jedinica</t>
  </si>
  <si>
    <t>Uređaji za memorisanje i čitanje medija</t>
  </si>
  <si>
    <t>Računarske memorijske jedinice</t>
  </si>
  <si>
    <t>Memorijske jedinice sa magnetnom karticom</t>
  </si>
  <si>
    <t>Memorijske jedinice sa magnetnom trakom</t>
  </si>
  <si>
    <t>Memorijske jedinice sa magnetnim diskom</t>
  </si>
  <si>
    <t>Flopi diskovi</t>
  </si>
  <si>
    <t>Hard diskovi</t>
  </si>
  <si>
    <t>Memorijski uređaji sa direktnim pristupom (DASD)</t>
  </si>
  <si>
    <t>Redundantni niz nezavisnih diskova (RAID)</t>
  </si>
  <si>
    <t>Optički diskovi</t>
  </si>
  <si>
    <t>Čitač i/ili rezač za kompakt disk</t>
  </si>
  <si>
    <t>Čitač i/ili rezač za digitalni višenamenski disk (DVD)</t>
  </si>
  <si>
    <t>Čitač i/ili rezač za kompakt disk (CD) i digitalni višenamenski disk (DVD)</t>
  </si>
  <si>
    <t>Strujeća traka (strimeri)</t>
  </si>
  <si>
    <t>Oprema za rukovanje kasetama</t>
  </si>
  <si>
    <t>Kolutovi za magnetne trake</t>
  </si>
  <si>
    <t>Uređaji za fleš memoriju</t>
  </si>
  <si>
    <t>Jedinica za upravljanje diskom</t>
  </si>
  <si>
    <t>Čitači pametnih kartica</t>
  </si>
  <si>
    <t>Čitači otisaka prstiju</t>
  </si>
  <si>
    <t>Kombinovani čitači pametnih kartica i otisaka prstiju</t>
  </si>
  <si>
    <t>Medijumi za smeštanje podataka</t>
  </si>
  <si>
    <t>Magnetni diskovi</t>
  </si>
  <si>
    <t>Kompakt diskovi (CD)</t>
  </si>
  <si>
    <t>Digitalni višenamenski diskovi (DVD)</t>
  </si>
  <si>
    <t>Memorijski medijumi</t>
  </si>
  <si>
    <t>Fleš memorija</t>
  </si>
  <si>
    <t>Magnetne trake</t>
  </si>
  <si>
    <t>Razna računarska oprema</t>
  </si>
  <si>
    <t>Oprema za proširenje memorije</t>
  </si>
  <si>
    <t>Radna memorija (RAM)</t>
  </si>
  <si>
    <t>Dinamička radna memorija (DRAM)</t>
  </si>
  <si>
    <t>Statična radna memorija (SRAM)</t>
  </si>
  <si>
    <t>Sinhrona dinamička radna memorija (SDRAM)</t>
  </si>
  <si>
    <t>Rambus dinamička radna memorija (RDRAM)</t>
  </si>
  <si>
    <t>Sinhrona grafička radna memorija (SGRAM)</t>
  </si>
  <si>
    <t>Pasivna memorija (ROM)</t>
  </si>
  <si>
    <t>Programibilna pasivna memorija (PROM)</t>
  </si>
  <si>
    <t>Izbrisiva programibilna pasivna memorija (EPROM)</t>
  </si>
  <si>
    <t>Elektronski izbrisiva programibilna pasivna memorija (EEPROM)</t>
  </si>
  <si>
    <t>Oprema za obradu podataka</t>
  </si>
  <si>
    <t>Delovi, pribor i materijal za računare</t>
  </si>
  <si>
    <t>Delovi računara</t>
  </si>
  <si>
    <t>Mrežni interfejsi</t>
  </si>
  <si>
    <t>Računarski ulazi (portovi)</t>
  </si>
  <si>
    <t>Serijski infracrveni ulazi (portovi)</t>
  </si>
  <si>
    <t>Računarske kartice</t>
  </si>
  <si>
    <t>Elektronske kartice</t>
  </si>
  <si>
    <t>USB  interfejsi</t>
  </si>
  <si>
    <t>PCMCIA adapteri i interfejsi</t>
  </si>
  <si>
    <t>Grafičke kartice</t>
  </si>
  <si>
    <t>Kartice mrežnog interfejsa</t>
  </si>
  <si>
    <t>Audio kartice</t>
  </si>
  <si>
    <t>Matične ploče</t>
  </si>
  <si>
    <t>Pribor za računare</t>
  </si>
  <si>
    <t>Antirefleksijski ekrani</t>
  </si>
  <si>
    <t>Podloge za miša</t>
  </si>
  <si>
    <t>Priručna memorija</t>
  </si>
  <si>
    <t>Veb kamera</t>
  </si>
  <si>
    <t>Pribor za čišćenje računara</t>
  </si>
  <si>
    <t>Kompleti za čišćenje računara</t>
  </si>
  <si>
    <t>Čistač prašine pod pritiskom</t>
  </si>
  <si>
    <t>Pokrivači za zaštitu od prašine za računarsku opremu</t>
  </si>
  <si>
    <t>Držači za postavljanje monitora na zid</t>
  </si>
  <si>
    <t>Torbe za nošenje prenosnih računara</t>
  </si>
  <si>
    <t>Pribor za napajanje električnom energijom</t>
  </si>
  <si>
    <t>Oslonci na tastaturi za ručni zglob</t>
  </si>
  <si>
    <t>Zaštita za tastaturu</t>
  </si>
  <si>
    <t>Materijal za računare</t>
  </si>
  <si>
    <t>Kasete sa vrstama slova za štampače</t>
  </si>
  <si>
    <t>Diskete</t>
  </si>
  <si>
    <t>Kertridži sa digitalnom audio trakom (DAT)</t>
  </si>
  <si>
    <t>Kertriddži sa digitalnom linearnom trakom (DLT)</t>
  </si>
  <si>
    <t>Kertridži sa podacima</t>
  </si>
  <si>
    <t>Kertridži otvorenog tipa sa linearnom trakom (LTO)</t>
  </si>
  <si>
    <t>Kertridži za snimanje</t>
  </si>
  <si>
    <t>CD-ROM</t>
  </si>
  <si>
    <t>Pribor za unošenje podataka</t>
  </si>
  <si>
    <t>Računarski miš</t>
  </si>
  <si>
    <t>Palice za igranje (džojstik)</t>
  </si>
  <si>
    <t>Svetlosne olovke</t>
  </si>
  <si>
    <t>Pokretne kuglice (trekbol)</t>
  </si>
  <si>
    <t>Grafičke table</t>
  </si>
  <si>
    <t>Računarske tastature</t>
  </si>
  <si>
    <t>Tastature na programiranje (programibilne)</t>
  </si>
  <si>
    <t>Brajove tastature</t>
  </si>
  <si>
    <t>Električni senzori</t>
  </si>
  <si>
    <t>Ulazne jedinice</t>
  </si>
  <si>
    <t>Oprema za automatizaciju biblioteka</t>
  </si>
  <si>
    <t>Električne mašine, aparati, oprema i potrošni materijal; rasveta</t>
  </si>
  <si>
    <t>Električni motori, generatori i transformatori</t>
  </si>
  <si>
    <t>Električni motori</t>
  </si>
  <si>
    <t>Adapteri</t>
  </si>
  <si>
    <t>Generatori</t>
  </si>
  <si>
    <t>Generatorski agregati</t>
  </si>
  <si>
    <t>Generatorski agregati sa motorima na paljenje pomoću kompresije</t>
  </si>
  <si>
    <t>Električni pretvarači</t>
  </si>
  <si>
    <t>Električni rotacioni pretvarači (konvertori)</t>
  </si>
  <si>
    <t>Generatorski agregati sa motorima na paljenje pomoću svećice</t>
  </si>
  <si>
    <t>Generatori na energiju vetra</t>
  </si>
  <si>
    <t>Vetrenjače</t>
  </si>
  <si>
    <t>Turbine na vetar</t>
  </si>
  <si>
    <t>Generatori sa turbinom na vetar</t>
  </si>
  <si>
    <t>Turbinski rotori</t>
  </si>
  <si>
    <t>Farma vetrenjača</t>
  </si>
  <si>
    <t>Generatorske jedinice</t>
  </si>
  <si>
    <t>Gorive ćelije</t>
  </si>
  <si>
    <t>Generatori sa parnom turbinom i srodni uređaji</t>
  </si>
  <si>
    <t>Turboagregati</t>
  </si>
  <si>
    <t>Upravljački uređaji za turbinske generatore</t>
  </si>
  <si>
    <t>Dinamo-mašine</t>
  </si>
  <si>
    <t>Generator za vanredne situacije</t>
  </si>
  <si>
    <t>Turbogenerator</t>
  </si>
  <si>
    <t>Alternatori (generatori naizmenične struje)</t>
  </si>
  <si>
    <t>Jednofazni motori</t>
  </si>
  <si>
    <t>Pobuđivači</t>
  </si>
  <si>
    <t>Anode</t>
  </si>
  <si>
    <t>Višefazni motori</t>
  </si>
  <si>
    <t>Rashladni tornjevi</t>
  </si>
  <si>
    <t>Uređaji za hlađenje vode</t>
  </si>
  <si>
    <t>Prigušnice za sijalice ili cevi sa pražnjenjem</t>
  </si>
  <si>
    <t>Statički pretvarači</t>
  </si>
  <si>
    <t>Ispravljači</t>
  </si>
  <si>
    <t>Uređaji za neprekidno napajanje električnom energijom</t>
  </si>
  <si>
    <t>Invertori (pretvarači)</t>
  </si>
  <si>
    <t>Uređaji za napajanje električnom energijom sa prekidima</t>
  </si>
  <si>
    <t>Induktori</t>
  </si>
  <si>
    <t>Punjači</t>
  </si>
  <si>
    <t>Punjači baterija</t>
  </si>
  <si>
    <t>Superpunjač</t>
  </si>
  <si>
    <t>Turbopunjač</t>
  </si>
  <si>
    <t>Delovi elektromotora, generatora i transformatora</t>
  </si>
  <si>
    <t>Delovi elektromotora i generatora</t>
  </si>
  <si>
    <t>Dojavni sistemi</t>
  </si>
  <si>
    <t>Gasni rashladni sistemi</t>
  </si>
  <si>
    <t>Rotori za generator</t>
  </si>
  <si>
    <t>Sistemi za primarnu vodu</t>
  </si>
  <si>
    <t>Sistemi za zaptivna ulja</t>
  </si>
  <si>
    <t>Sistemi za rashladnu vodu za stator</t>
  </si>
  <si>
    <t>Delovi generatora pare</t>
  </si>
  <si>
    <t>Delovi generatora gasa</t>
  </si>
  <si>
    <t>Sistemi za kontrolu napona</t>
  </si>
  <si>
    <t>Delovi transformatora, induktora i statičkih pretvarača</t>
  </si>
  <si>
    <t>Delovi kondenzatora</t>
  </si>
  <si>
    <t>Transformatori</t>
  </si>
  <si>
    <t>Transformatori sa tečnim dielektrikom</t>
  </si>
  <si>
    <t>Naponski transformatori</t>
  </si>
  <si>
    <t>Merni transformator</t>
  </si>
  <si>
    <t>Transformatori za napajanje</t>
  </si>
  <si>
    <t>Aparati za kontrolu i distribuciju električne energije</t>
  </si>
  <si>
    <t>Električni aparati za uključivanje i isključivanje ili zaštitu strujnih kola</t>
  </si>
  <si>
    <t>Table i ormarići za osigurače</t>
  </si>
  <si>
    <t>Table za električne aparate</t>
  </si>
  <si>
    <t>Kontrolne table</t>
  </si>
  <si>
    <t>Ormarići za osigurače</t>
  </si>
  <si>
    <t>Osigurači</t>
  </si>
  <si>
    <t>Nožasti osigurači</t>
  </si>
  <si>
    <t>Blokovi osigurača</t>
  </si>
  <si>
    <t>Žice osigurača</t>
  </si>
  <si>
    <t>Stezaljke osigurača</t>
  </si>
  <si>
    <t>Prekidači snage strujnih kola</t>
  </si>
  <si>
    <t>Mrežni prekidači strujnih kola za nadzemne vodove</t>
  </si>
  <si>
    <t>Ispitivači strujnih kola</t>
  </si>
  <si>
    <t>Prekidači strujnih kola sa elektro magnetnim pogonom</t>
  </si>
  <si>
    <t>Minijaturni prekidači strujnih kola</t>
  </si>
  <si>
    <t>Razvodna oprema</t>
  </si>
  <si>
    <t>Razvodne kutije</t>
  </si>
  <si>
    <t>Distributivni transformatori</t>
  </si>
  <si>
    <t>Razvodni ormar za kablove</t>
  </si>
  <si>
    <t>Razvodni sistem</t>
  </si>
  <si>
    <t>Sklopni uređaji</t>
  </si>
  <si>
    <t>Sklopke</t>
  </si>
  <si>
    <t>Rastavljači</t>
  </si>
  <si>
    <t>Sklopka za uzemljenje</t>
  </si>
  <si>
    <t>Sigurnosne sklopke</t>
  </si>
  <si>
    <t>Sklopke za regulisanje jačine svetla (dimer)</t>
  </si>
  <si>
    <t>Rotacione sklopke</t>
  </si>
  <si>
    <t>Sklopke na pritisak</t>
  </si>
  <si>
    <t>Pregibni (polužni) prekidač</t>
  </si>
  <si>
    <t>Klizne sklopke</t>
  </si>
  <si>
    <t>Sklopke za ograničenje (limitatori)</t>
  </si>
  <si>
    <t>Prekidač rastavljač</t>
  </si>
  <si>
    <t>Prekidačke instalacije za spoljnu montažu</t>
  </si>
  <si>
    <t>Prekidač za osigurače</t>
  </si>
  <si>
    <t>Električne razvodne table</t>
  </si>
  <si>
    <t>Distributivne razvodne table</t>
  </si>
  <si>
    <t>Srednjenaponske razvodne table</t>
  </si>
  <si>
    <t>Naponski limitatori</t>
  </si>
  <si>
    <t>Odvodnici prenapona</t>
  </si>
  <si>
    <t>Oprema za zaštitu od atmosferskih pražnjenja</t>
  </si>
  <si>
    <t>Gromobrani</t>
  </si>
  <si>
    <t>Prigušivači prenapona</t>
  </si>
  <si>
    <t>Sabirnice</t>
  </si>
  <si>
    <t>Zaštitne kutije</t>
  </si>
  <si>
    <t>Komponente strujnih kola</t>
  </si>
  <si>
    <t>Električni releji</t>
  </si>
  <si>
    <t>Releji snage</t>
  </si>
  <si>
    <t>Releji opšte namene</t>
  </si>
  <si>
    <t>Releji za utičnicu</t>
  </si>
  <si>
    <t>Releji za naizmeničnu struju</t>
  </si>
  <si>
    <t>Živini releji</t>
  </si>
  <si>
    <t>Vremenski releji</t>
  </si>
  <si>
    <t>Releji za preopterećenja</t>
  </si>
  <si>
    <t>Nosači lampi (lire)</t>
  </si>
  <si>
    <t>Spojni i kontaktni elementi</t>
  </si>
  <si>
    <t>Utikači i utičnice</t>
  </si>
  <si>
    <t>Koaksijalni konektori</t>
  </si>
  <si>
    <t>Konektorske kutije</t>
  </si>
  <si>
    <t>Priključni kablovi</t>
  </si>
  <si>
    <t>Terminali</t>
  </si>
  <si>
    <t>Regulatori jačine svetla  (dimeri)</t>
  </si>
  <si>
    <t>Spojne kutije</t>
  </si>
  <si>
    <t>Kablovske spojnice</t>
  </si>
  <si>
    <t>Produžni kablovi</t>
  </si>
  <si>
    <t>Delovi aparata za distribuciju i upravljanje električnom energijom</t>
  </si>
  <si>
    <t>Izolovana žica i kablovi</t>
  </si>
  <si>
    <t>Električna mreža</t>
  </si>
  <si>
    <t>Mrežne konekcije</t>
  </si>
  <si>
    <t>Kablovi za distribuciju električne energije</t>
  </si>
  <si>
    <t>Elektroenergetski vodovi</t>
  </si>
  <si>
    <t>Nadzemni energetski vodovi</t>
  </si>
  <si>
    <t>Niskonaponski i srednjenaponski kablovi</t>
  </si>
  <si>
    <t>Niskonaponski kablovi</t>
  </si>
  <si>
    <t>Srednjenaponski kablovi</t>
  </si>
  <si>
    <t>Visokonaponski kablovi</t>
  </si>
  <si>
    <t>Kablovi za polaganje u vodi</t>
  </si>
  <si>
    <t>Kablovi za polaganje u moru</t>
  </si>
  <si>
    <t>Kablovi sa plaštom</t>
  </si>
  <si>
    <t>Signalni kablovi</t>
  </si>
  <si>
    <t>Koaksijalni kablovi</t>
  </si>
  <si>
    <t>Pribor za izolovane kablove</t>
  </si>
  <si>
    <t>Kalemovi za izolovane kablove (kablovske bobine)</t>
  </si>
  <si>
    <t>Kablovske račve</t>
  </si>
  <si>
    <t>Kablovske zaptivke</t>
  </si>
  <si>
    <t>Provodnici za prenošenje i kontrolu podataka</t>
  </si>
  <si>
    <t>Provodnici za kontrolu pristupa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</si>
  <si>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</si>
  <si>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</si>
  <si>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</si>
  <si>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</si>
  <si>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</si>
  <si>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</si>
  <si>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</si>
  <si>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</si>
  <si>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Nikl-kadmijum akumulatori</t>
  </si>
  <si>
    <t>Nikl-gvožđe akumulatori</t>
  </si>
  <si>
    <t>Litijumski akumulatori</t>
  </si>
  <si>
    <t>Baterije</t>
  </si>
  <si>
    <t>Rasvetna oprema i električne svetiljke</t>
  </si>
  <si>
    <t>Električne sijalice sa vlaknima</t>
  </si>
  <si>
    <t>Zatvorene reflektorske lampe</t>
  </si>
  <si>
    <t>Halogene sijalice sa volframovim vlaknima</t>
  </si>
  <si>
    <t>Halogene sijalice, linearne</t>
  </si>
  <si>
    <t>Halogene sijalice, dvokontaktne</t>
  </si>
  <si>
    <t>Halogene sijalice, dvobojne</t>
  </si>
  <si>
    <t>Sijalice sa pražnjenjem</t>
  </si>
  <si>
    <t>Ultraljubičaste sijalice</t>
  </si>
  <si>
    <t>Infracrvene sijalice</t>
  </si>
  <si>
    <t>Lučne sijalice</t>
  </si>
  <si>
    <t>Svetla za signalizaciju</t>
  </si>
  <si>
    <t>Projektorska svetla</t>
  </si>
  <si>
    <t>Svetlosna oprema za vanredne situacije</t>
  </si>
  <si>
    <t>Lampe sa zaštitom od vetra (fenjeri)</t>
  </si>
  <si>
    <t>Svetleća palica</t>
  </si>
  <si>
    <t>Krovna svetla</t>
  </si>
  <si>
    <t>Sijalice sa živinom parom</t>
  </si>
  <si>
    <t>Reflektori (searchlight)</t>
  </si>
  <si>
    <t>Sijalice sa vlaknom i neonske sijalice</t>
  </si>
  <si>
    <t>Sijalice sa vlaknom</t>
  </si>
  <si>
    <t>Neonske sijalice</t>
  </si>
  <si>
    <t>Lampe i druga svetleća tela</t>
  </si>
  <si>
    <t>Lampe</t>
  </si>
  <si>
    <t>Lampe za postavljanje na sto</t>
  </si>
  <si>
    <t>Lampe za postavljanje na pod</t>
  </si>
  <si>
    <t>Prenosne električne svetiljke</t>
  </si>
  <si>
    <t>Svetla za upozorenje</t>
  </si>
  <si>
    <t>Baterijske lampe</t>
  </si>
  <si>
    <t>Prenosne električne svetiljke koje mogu ponovo da se pune</t>
  </si>
  <si>
    <t>Svetiljljke za novogodišnje jelke</t>
  </si>
  <si>
    <t>Osvetljeni znaci i pločice sa imenima</t>
  </si>
  <si>
    <t>Reklamna neonska svetla</t>
  </si>
  <si>
    <t>Znaci sa stalnim obaveštenjima</t>
  </si>
  <si>
    <t>Osvetljene pločice sa natpisima</t>
  </si>
  <si>
    <t>Plafonska ili zidna svetleća tela</t>
  </si>
  <si>
    <t>Plafonska svetleća tela</t>
  </si>
  <si>
    <t>Lampe za hirurške sale</t>
  </si>
  <si>
    <t>Plafonska svetla</t>
  </si>
  <si>
    <t>Zidna svetleća tela</t>
  </si>
  <si>
    <t>Zidna svetla</t>
  </si>
  <si>
    <t>Reflektori (spotlight)</t>
  </si>
  <si>
    <t>Spoljna rasveta</t>
  </si>
  <si>
    <t>Lanterne</t>
  </si>
  <si>
    <t>Sistemi rasvete</t>
  </si>
  <si>
    <t>Rasveta perona</t>
  </si>
  <si>
    <t>Rasveta u domaćinstvu</t>
  </si>
  <si>
    <t>Podvodna rasveta</t>
  </si>
  <si>
    <t>Delovi lampi i svetleće opreme</t>
  </si>
  <si>
    <t>Svetlosne sijalice</t>
  </si>
  <si>
    <t>Električne cevi</t>
  </si>
  <si>
    <t>Delovi lampi i svetlećih tela</t>
  </si>
  <si>
    <t>Cevaste sijalice</t>
  </si>
  <si>
    <t>Fluorescentne cevaste sijalice</t>
  </si>
  <si>
    <t>Kompaktne fluorescentne cevaste sijalice</t>
  </si>
  <si>
    <t>Svetleći prstenovi</t>
  </si>
  <si>
    <t>Fluoroscentni svetleći prstenovi</t>
  </si>
  <si>
    <t>Okrugle svetiljke</t>
  </si>
  <si>
    <t>Kompaktne fluorescentne okrugle svetiljke</t>
  </si>
  <si>
    <t>Sijalična grla</t>
  </si>
  <si>
    <t>Starteri za sijalice</t>
  </si>
  <si>
    <t>Starteri za fluorescentne sijalice</t>
  </si>
  <si>
    <t>Reaktori za sijalice</t>
  </si>
  <si>
    <t>Reaktori za fluorescentne sijalice</t>
  </si>
  <si>
    <t>Poklopci za svetiljke</t>
  </si>
  <si>
    <t>Držači za svetiljke</t>
  </si>
  <si>
    <t>Fluorescentna svetla</t>
  </si>
  <si>
    <t>Fluorescentne cevi</t>
  </si>
  <si>
    <t>Sijalice i fluorescentne svetiljke</t>
  </si>
  <si>
    <t>Električna oprema i aparati</t>
  </si>
  <si>
    <t>Električna oprema za motore i vozila</t>
  </si>
  <si>
    <t>Setovi provodnika</t>
  </si>
  <si>
    <t>Električna instalacija za motore</t>
  </si>
  <si>
    <t>Elektropokretači</t>
  </si>
  <si>
    <t>Električna oprema za signalizaciju za motore</t>
  </si>
  <si>
    <t>Treptači blinkeri</t>
  </si>
  <si>
    <t>Aparati za zvučnu ili vizuelnu signalizaciju</t>
  </si>
  <si>
    <t>Alarmni aparati za zaštitu od krađe ili požara</t>
  </si>
  <si>
    <t>Sistemi za otkrivanje požara</t>
  </si>
  <si>
    <t>Alarmni sistemi za dojavu požara</t>
  </si>
  <si>
    <t>Alarmni sistemi za zaštitu od krađe</t>
  </si>
  <si>
    <t>Magneti</t>
  </si>
  <si>
    <t>Mašine i aparati sa pojedinačnim funkcijama</t>
  </si>
  <si>
    <t>Elektronski aparati za detekciju</t>
  </si>
  <si>
    <t>Aparati za detekciju metalnih cevi</t>
  </si>
  <si>
    <t>Aparati za detekciju mina</t>
  </si>
  <si>
    <t>Aparati za detekciju plastičnih masa</t>
  </si>
  <si>
    <t>Aparati za detekciju nemetalnih predmeta</t>
  </si>
  <si>
    <t>Aparati za detekciju drveta</t>
  </si>
  <si>
    <t>Akceleratori čestica</t>
  </si>
  <si>
    <t>Linearni akceleratori</t>
  </si>
  <si>
    <t>Razni uređaji za snjimanje podataka</t>
  </si>
  <si>
    <t>Fliper mašine</t>
  </si>
  <si>
    <t>Pribor za izolaciju</t>
  </si>
  <si>
    <t>Elektro-izolacione trake (izolir traka)</t>
  </si>
  <si>
    <t>Ugljene elektrode</t>
  </si>
  <si>
    <t>Električni delovi mašina ili aparata</t>
  </si>
  <si>
    <t>Stakleni omotači i katodne cevi</t>
  </si>
  <si>
    <t>Stakleni omotači</t>
  </si>
  <si>
    <t>Katodne cevi</t>
  </si>
  <si>
    <t>Električni materijal i pribor</t>
  </si>
  <si>
    <t>Električni pribor</t>
  </si>
  <si>
    <t>Električni kontakti</t>
  </si>
  <si>
    <t>Električne pumpe</t>
  </si>
  <si>
    <t>Električna kola</t>
  </si>
  <si>
    <t>Električne komponente</t>
  </si>
  <si>
    <t>Električni materijali</t>
  </si>
  <si>
    <t>Materijali za proizvodnju elektriciteta</t>
  </si>
  <si>
    <t>Elektro ormani</t>
  </si>
  <si>
    <t>Poklopci elektro ormana</t>
  </si>
  <si>
    <t>Instrument table</t>
  </si>
  <si>
    <t>Instrumenti i oprema za upravljanje</t>
  </si>
  <si>
    <t>Miksete</t>
  </si>
  <si>
    <t>Paneli grafičkih displeja</t>
  </si>
  <si>
    <t>Srednjenaponska oprema</t>
  </si>
  <si>
    <t>Srednjenaponske ploče</t>
  </si>
  <si>
    <t>Oprema za dalekovode</t>
  </si>
  <si>
    <t>Stubovi dalekovoda</t>
  </si>
  <si>
    <t>Električna oprema za vanredne situacije</t>
  </si>
  <si>
    <t>Sistemi za rezervno napajanje</t>
  </si>
  <si>
    <t>Sistemi za isključivanje napajanja u vanrednim situacijama</t>
  </si>
  <si>
    <t>Sistemi za napajanje u vanrednim situacijama</t>
  </si>
  <si>
    <t>Oprema za podstanice</t>
  </si>
  <si>
    <t>Elektronski, elektromehanički i elektrotehnički materijal</t>
  </si>
  <si>
    <t>Elektronska oprema</t>
  </si>
  <si>
    <t>Elektronski materijal</t>
  </si>
  <si>
    <t>Elektronske komponente</t>
  </si>
  <si>
    <t>Primopredajnici</t>
  </si>
  <si>
    <t>Pretvarači (transduktori)</t>
  </si>
  <si>
    <t>Otpornici</t>
  </si>
  <si>
    <t>Električni otpornici</t>
  </si>
  <si>
    <t>Elektrode</t>
  </si>
  <si>
    <t>Električni kondenzatori</t>
  </si>
  <si>
    <t>Konstantni kondenzatori</t>
  </si>
  <si>
    <t>Promenljivi ili podesivi kondenzatori</t>
  </si>
  <si>
    <t>Banke kondenzatora</t>
  </si>
  <si>
    <t>Mreže kondenzatora</t>
  </si>
  <si>
    <t>Elektronske table za prikazivanje rezultata</t>
  </si>
  <si>
    <t>Elektronski sistemi za merenje vremena</t>
  </si>
  <si>
    <t>Sistem za evidenciju prisutnosti</t>
  </si>
  <si>
    <t>Elektronske cevi</t>
  </si>
  <si>
    <t>Katodne cevi za televizijske prijemnike</t>
  </si>
  <si>
    <t>Cevi za televizijske kamere</t>
  </si>
  <si>
    <t>Mikrotalasne cevi i oprema</t>
  </si>
  <si>
    <t>Magnetroni</t>
  </si>
  <si>
    <t>Mikrotalasna oprema</t>
  </si>
  <si>
    <t>Mikrotalasna radio oprema</t>
  </si>
  <si>
    <t>Klistroni</t>
  </si>
  <si>
    <t>Vakuumske cevi</t>
  </si>
  <si>
    <t>Prijemne ili pojačavačke cevi</t>
  </si>
  <si>
    <t>Delovi elektronskih sklopova</t>
  </si>
  <si>
    <t>Delovi električnih kondenzatora</t>
  </si>
  <si>
    <t>Delovi električnih otpornika, reostata i potenciometara</t>
  </si>
  <si>
    <t>Delovi elektronskih cevi</t>
  </si>
  <si>
    <t>Mikroelektronske mašine i aparati i mikrosistemi</t>
  </si>
  <si>
    <t>Mikroelektronske mašine i aparati</t>
  </si>
  <si>
    <t>Elektronska integrisana kola i mikrosklopovi</t>
  </si>
  <si>
    <t>Telefonske kartice</t>
  </si>
  <si>
    <t>SIM kartice</t>
  </si>
  <si>
    <t>Kartice sa integrisanim kolima</t>
  </si>
  <si>
    <t>Integrisana elektronska kola</t>
  </si>
  <si>
    <t>Mikrosklopovi</t>
  </si>
  <si>
    <t>Mikroprocesori</t>
  </si>
  <si>
    <t>Paketi integrisanih kola</t>
  </si>
  <si>
    <t>Utičnice ili ugradni elementi za integrisana kola</t>
  </si>
  <si>
    <t>Poklopci za integrisana kola</t>
  </si>
  <si>
    <t>Mikrosistemi</t>
  </si>
  <si>
    <t>Štampana kola</t>
  </si>
  <si>
    <t>Opremljene ploče sa štampanim kolima</t>
  </si>
  <si>
    <t>Neopremljene ploče sa štampanim kolima</t>
  </si>
  <si>
    <t>Poluprovodnici</t>
  </si>
  <si>
    <t>Fotonaponske ćelije</t>
  </si>
  <si>
    <t>Tiristori</t>
  </si>
  <si>
    <t>Diak elementi</t>
  </si>
  <si>
    <t>Triak elementi</t>
  </si>
  <si>
    <t>Spregnuti optički izolatori</t>
  </si>
  <si>
    <t>Kristalni oscilatori</t>
  </si>
  <si>
    <t>Diode</t>
  </si>
  <si>
    <t>Dieode za emitovanje svetlosti (LED)</t>
  </si>
  <si>
    <t>Mikrotalasne ili diode za male signale</t>
  </si>
  <si>
    <t>Zener (otporne) diode</t>
  </si>
  <si>
    <t>Šotki diode</t>
  </si>
  <si>
    <t>Tunelske diode</t>
  </si>
  <si>
    <t>Fotoosetljive diode</t>
  </si>
  <si>
    <t>Energetske ili solarne diode</t>
  </si>
  <si>
    <t>Laserske diode</t>
  </si>
  <si>
    <t>Radiofrekvencijske (RF) diode</t>
  </si>
  <si>
    <t>Tranzistori</t>
  </si>
  <si>
    <t>Fotoosetljivi tranzistori</t>
  </si>
  <si>
    <t>Tranzistori sa efektom polja (FET)</t>
  </si>
  <si>
    <t>Metal oksid popuprovodnički tranzistori sa efektom polja (MOSFET)</t>
  </si>
  <si>
    <t>Tranzistorski čipovi</t>
  </si>
  <si>
    <t>Bipolarni darlington ili radiofrekvencijski (RF) tranzistori</t>
  </si>
  <si>
    <t>Jednospojni tranzistori</t>
  </si>
  <si>
    <t>Bipolarni tranzistori sa izolovanim gejtom (IGBT)</t>
  </si>
  <si>
    <t>Spojni tranzistori sa efektom polja (JFET)</t>
  </si>
  <si>
    <t>Bipolarni spojni tranzistori (BIT)</t>
  </si>
  <si>
    <t>Montirani piezoelektrični kristali</t>
  </si>
  <si>
    <t>Elektromehanička oprema</t>
  </si>
  <si>
    <t>Elektrotehnička oprema</t>
  </si>
  <si>
    <t>Elektrotehnički materijal</t>
  </si>
  <si>
    <t>Moduli</t>
  </si>
  <si>
    <t>Radio, televizijska, komunikaciona i srodna oprema</t>
  </si>
  <si>
    <t>Predajnici za radio-telefoniju, radio-telegrafiju, radio-difuziju i televiziju</t>
  </si>
  <si>
    <t>Oprema za radio difuziju</t>
  </si>
  <si>
    <t>Produkcijska oprema za radio difuziju</t>
  </si>
  <si>
    <t>Televizijski predajnici bez prijemnika</t>
  </si>
  <si>
    <t>Radio farovi</t>
  </si>
  <si>
    <t>Mašine za kodiranje video signala</t>
  </si>
  <si>
    <t>Predajnici video signala</t>
  </si>
  <si>
    <t>Predajnici za televiziju</t>
  </si>
  <si>
    <t>Radio predajnici sa prijemnikom</t>
  </si>
  <si>
    <t>Aparati za sistem zatvorene televizije</t>
  </si>
  <si>
    <t>Oprema za video konferencije</t>
  </si>
  <si>
    <t>Radio frekvencijske pojačavačke stanice</t>
  </si>
  <si>
    <t>Kamere za sistem zatvorene televizije</t>
  </si>
  <si>
    <t>Sistem zatvorene televizije za nadzor</t>
  </si>
  <si>
    <t>Radio-telefoni</t>
  </si>
  <si>
    <t>Mobilne primopredajne radio stanice (voki-toki aparati)</t>
  </si>
  <si>
    <t>Televizijske kamere</t>
  </si>
  <si>
    <t>Mobilni telefoni</t>
  </si>
  <si>
    <t>Telefoni za automobile</t>
  </si>
  <si>
    <t>Setovi za telefoniranje bez držanja u ruci („hands-free“)</t>
  </si>
  <si>
    <t>GSM telefoni</t>
  </si>
  <si>
    <t>Mobilni telefoni koji se koriste bez držanja u ruci</t>
  </si>
  <si>
    <t>Bežični mobilni telefoni koji se koriste bez držanja u ruci</t>
  </si>
  <si>
    <t>Oprema za prenos podataka</t>
  </si>
  <si>
    <t>Digitalni aparati za prenos</t>
  </si>
  <si>
    <t>Televizijski i radio prijemnici i uređaji za snimanje ili reprodukciju zvuka ili slike</t>
  </si>
  <si>
    <t>Prijemnici za radio difuziju</t>
  </si>
  <si>
    <t>Televizijska i audiovizuelna oprema</t>
  </si>
  <si>
    <t>Oprema za televizijsku projekciju</t>
  </si>
  <si>
    <t>Filmska oprema</t>
  </si>
  <si>
    <t>Audiovizuelna oprema</t>
  </si>
  <si>
    <t>Audiovizuelni materijal</t>
  </si>
  <si>
    <t>Multimedijska oprema</t>
  </si>
  <si>
    <t>Video monitori</t>
  </si>
  <si>
    <t>Video monitori u boji</t>
  </si>
  <si>
    <t>Monohromatski video monitori</t>
  </si>
  <si>
    <t>Video oprema</t>
  </si>
  <si>
    <t>Oprema za reprodukciju video sadržaja</t>
  </si>
  <si>
    <t>Sistem za video nadzor</t>
  </si>
  <si>
    <t>Televizori</t>
  </si>
  <si>
    <t>Televizori u boji</t>
  </si>
  <si>
    <t>Monohromatski televizori</t>
  </si>
  <si>
    <t>Televizijska oprema</t>
  </si>
  <si>
    <t>Satelitske antene</t>
  </si>
  <si>
    <t>Televizijske antene</t>
  </si>
  <si>
    <t>Video tjuneri</t>
  </si>
  <si>
    <t>Digitalne TV kutije</t>
  </si>
  <si>
    <t>Uređaji za snimanje i reprodukciju zvuka i slike</t>
  </si>
  <si>
    <t>Gramofoni</t>
  </si>
  <si>
    <t>Gramofoni sa pojačalom</t>
  </si>
  <si>
    <t>Kasetofoni</t>
  </si>
  <si>
    <t>Uređaji za reprodukciju zvuka</t>
  </si>
  <si>
    <t>Uređaji za snimanje (rekorderi)</t>
  </si>
  <si>
    <t>Uređaji za reprodukciju MP3 datoteka</t>
  </si>
  <si>
    <t>Magnetofoni</t>
  </si>
  <si>
    <t>Diktafoni</t>
  </si>
  <si>
    <t>Telefoni sekretarice</t>
  </si>
  <si>
    <t>Uređaji za snimanje zvuka</t>
  </si>
  <si>
    <t>Uređaji za snimanje ili reprodukciju slike</t>
  </si>
  <si>
    <t>Video rekorderi</t>
  </si>
  <si>
    <t>Video kamkorderi</t>
  </si>
  <si>
    <t>Uređaji za reprodukciju slike</t>
  </si>
  <si>
    <t>Uređaji za reprodukciju video zapisa (video plejeri)</t>
  </si>
  <si>
    <t>Mikrofoni i zvučnici</t>
  </si>
  <si>
    <t>Mikrofoni</t>
  </si>
  <si>
    <t>Zvučnici</t>
  </si>
  <si>
    <t>Slušalice</t>
  </si>
  <si>
    <t>Slušalice -bubice</t>
  </si>
  <si>
    <t>Kompleti mikrofona i zvučnika</t>
  </si>
  <si>
    <t>Akustični uređaji</t>
  </si>
  <si>
    <t>Zvučna oprema</t>
  </si>
  <si>
    <t>Mini zvučnici</t>
  </si>
  <si>
    <t>Studijska mikserska konzola</t>
  </si>
  <si>
    <t>Sistem za komprimovanje govora</t>
  </si>
  <si>
    <t>Sistem za govornu poštu</t>
  </si>
  <si>
    <t>Uređaji za snimanje glasa</t>
  </si>
  <si>
    <t>Pojačavači</t>
  </si>
  <si>
    <t>Audio-frekventni pojačavači</t>
  </si>
  <si>
    <t>Megafoni</t>
  </si>
  <si>
    <t>Prijemnici za radio-telefoniju ili radio-telegrafiju</t>
  </si>
  <si>
    <t>Prenosivi prijemnici za pozivanje i pejdžerovanje</t>
  </si>
  <si>
    <t>Sistemi za snimanje glasovnih poziva</t>
  </si>
  <si>
    <t>Radio prijemnici</t>
  </si>
  <si>
    <t>Radio oprema</t>
  </si>
  <si>
    <t>Radio pejdžeri</t>
  </si>
  <si>
    <t>Radio stanice</t>
  </si>
  <si>
    <t>Radio toranj</t>
  </si>
  <si>
    <t>Radijske instalacije</t>
  </si>
  <si>
    <t>Radio oprema i oprema za multipleksiranje</t>
  </si>
  <si>
    <t>Upravljački sistemi za radio i telefoniju</t>
  </si>
  <si>
    <t>Prenosivi radio uređaji</t>
  </si>
  <si>
    <t>Delovi audio i video opreme</t>
  </si>
  <si>
    <t>Pribor za audio i video opremu</t>
  </si>
  <si>
    <t>Oprema za video montažu</t>
  </si>
  <si>
    <t>Pribor za audio opremu</t>
  </si>
  <si>
    <t>Audio-kasete</t>
  </si>
  <si>
    <t>Antene i reflektori</t>
  </si>
  <si>
    <t>Delovi radio i radarske opreme</t>
  </si>
  <si>
    <t>Rezervni delovi i pribor za radar</t>
  </si>
  <si>
    <t>Zvučni zapisi</t>
  </si>
  <si>
    <t>Gramofonske ploče</t>
  </si>
  <si>
    <t>Muzičke kasete</t>
  </si>
  <si>
    <t>Filmovi</t>
  </si>
  <si>
    <t>Film za radiološko snimanje</t>
  </si>
  <si>
    <t>Film za rendgensko snimanje</t>
  </si>
  <si>
    <t>Plavi diazo filmovi</t>
  </si>
  <si>
    <t>Kinematografski film</t>
  </si>
  <si>
    <t>Fotografski filmovi</t>
  </si>
  <si>
    <t>Plan– film za trenutnu (brzu) fotografiju</t>
  </si>
  <si>
    <t>Video filmovi</t>
  </si>
  <si>
    <t>Video kasete</t>
  </si>
  <si>
    <t>Video trake</t>
  </si>
  <si>
    <t>Prozirna prijanjajuća folija</t>
  </si>
  <si>
    <t>Oprema za interfon</t>
  </si>
  <si>
    <t>Mreže</t>
  </si>
  <si>
    <t>Lokalna mreža</t>
  </si>
  <si>
    <t>Lokalna (prstenasta) mreža token-ring</t>
  </si>
  <si>
    <t>Komunikaciona mreža</t>
  </si>
  <si>
    <t>Telekomunikaciona mreža</t>
  </si>
  <si>
    <t>Internet mreža</t>
  </si>
  <si>
    <t>Intranet mreža</t>
  </si>
  <si>
    <t>Integrisana mreža</t>
  </si>
  <si>
    <t>Mrežni ruteri</t>
  </si>
  <si>
    <t>Eternet mreža</t>
  </si>
  <si>
    <t>ISDN mreža</t>
  </si>
  <si>
    <t>ISDX mreža</t>
  </si>
  <si>
    <t>Multimedijalne mreže</t>
  </si>
  <si>
    <t>Radio mreža</t>
  </si>
  <si>
    <t>Mrežna oprema</t>
  </si>
  <si>
    <t>Mrežni kablovi</t>
  </si>
  <si>
    <t>Mrežne komponente</t>
  </si>
  <si>
    <t>Mrežna čvorišta (habovi)</t>
  </si>
  <si>
    <t>Mrežna infrastruktura</t>
  </si>
  <si>
    <t>Mrežni operativni sistem</t>
  </si>
  <si>
    <t>Sistem objavljivanja na mreži</t>
  </si>
  <si>
    <t>Mrežni sistem</t>
  </si>
  <si>
    <t>Mrežna nadgradnja (upgrade)</t>
  </si>
  <si>
    <t>Oprema za telefonsku mrežu</t>
  </si>
  <si>
    <t>Širokopojasna mreža</t>
  </si>
  <si>
    <t>Telemetrijska i terminalna oprema</t>
  </si>
  <si>
    <t>Telemetrijska oprema</t>
  </si>
  <si>
    <t>Sistem telemetrijskog nadzora</t>
  </si>
  <si>
    <t>Telemetrijska i oprema za upravljanje</t>
  </si>
  <si>
    <t>Telematski sistem</t>
  </si>
  <si>
    <t>Oprema za terminale</t>
  </si>
  <si>
    <t>Terminalne ploče</t>
  </si>
  <si>
    <t>Terminalne kutije</t>
  </si>
  <si>
    <t>Emulatori terminala</t>
  </si>
  <si>
    <t>Konektorski blokovi</t>
  </si>
  <si>
    <t>Telekomunikaciona oprema i materijal</t>
  </si>
  <si>
    <t>Sistemi za bežičnu telekomunikaciju</t>
  </si>
  <si>
    <t>Telekomunikacioni kablovi i oprema</t>
  </si>
  <si>
    <t>Telekomunikacioni kablovi</t>
  </si>
  <si>
    <t>Telekomunikaciona oprema</t>
  </si>
  <si>
    <t>Telekomunikacioni objekti (sredstva)</t>
  </si>
  <si>
    <t>Telekomunikacioni sistemi</t>
  </si>
  <si>
    <t>Oprema u vezi sa satelitskom komunikacijom</t>
  </si>
  <si>
    <t>Satelitska komunikaciona oprema</t>
  </si>
  <si>
    <t>Satelitski tanjiri</t>
  </si>
  <si>
    <t>Satelitske zemaljske stanice</t>
  </si>
  <si>
    <t>Satelitske platforme</t>
  </si>
  <si>
    <t>Komutacione table</t>
  </si>
  <si>
    <t>Oprema za komutacione table</t>
  </si>
  <si>
    <t>Ploče za komutacione table</t>
  </si>
  <si>
    <t>Telefonske komutacione centrale</t>
  </si>
  <si>
    <t>PABX oprema</t>
  </si>
  <si>
    <t>PABX sistemi</t>
  </si>
  <si>
    <t>Digitalna komutaciona oprema</t>
  </si>
  <si>
    <t>Digitalne komutacione table</t>
  </si>
  <si>
    <t>Vakuumske komutacione table</t>
  </si>
  <si>
    <t>Telefonska oprema</t>
  </si>
  <si>
    <t>Telefonski kablovi i pripadajuća oprema</t>
  </si>
  <si>
    <t>Telefonski priključci</t>
  </si>
  <si>
    <t>Telefonske centrale</t>
  </si>
  <si>
    <t>Telefonske slušalice</t>
  </si>
  <si>
    <t>Telefonska mreža</t>
  </si>
  <si>
    <t>Telefonski kablovi</t>
  </si>
  <si>
    <t>Električni aparati za žičnu telefoniju ili žičnu telegrafiju</t>
  </si>
  <si>
    <t>Telefonski aparati</t>
  </si>
  <si>
    <t>Bežični telefonski aparati</t>
  </si>
  <si>
    <t>Telefonski aparati za pozive u hitnim situacijama</t>
  </si>
  <si>
    <t>Javni telefoni</t>
  </si>
  <si>
    <t>Oprema za telefonske govornice</t>
  </si>
  <si>
    <t>Telefoni za slabovide osobe</t>
  </si>
  <si>
    <t>Telefoni za osobe sa oštećenim sluhom</t>
  </si>
  <si>
    <t>Teleprinteri</t>
  </si>
  <si>
    <t>Telefonski ili telegrafski komutacioni aparati</t>
  </si>
  <si>
    <t>Digitalne telefonske centrale</t>
  </si>
  <si>
    <t>Multiplekseri</t>
  </si>
  <si>
    <t>Telefonski komutacioni aparati</t>
  </si>
  <si>
    <t>Aparati za konverziju audio-frekventnog signala</t>
  </si>
  <si>
    <t>Modemi</t>
  </si>
  <si>
    <t>Frekvencijski konverter</t>
  </si>
  <si>
    <t>Oprema za kodiranje</t>
  </si>
  <si>
    <t>Aparati za teletekst</t>
  </si>
  <si>
    <t>Terminali za videotekst</t>
  </si>
  <si>
    <t>Oprema za teleks</t>
  </si>
  <si>
    <t>Interfonski telefoni</t>
  </si>
  <si>
    <t>Delovi telefonskih ili telegrafkih uređaja</t>
  </si>
  <si>
    <t>Materijal od optičkih vlakana</t>
  </si>
  <si>
    <t>Konektori za optička vlakna</t>
  </si>
  <si>
    <t>Kablovi od optičkih vlakana</t>
  </si>
  <si>
    <t>Kablovi od optičkih vlakana za prenos informacija</t>
  </si>
  <si>
    <t>Optički telekomunikacioni kablovi</t>
  </si>
  <si>
    <t>Kablovi od optičkih vlakana za prenos podataka</t>
  </si>
  <si>
    <t>Komunikaciona oprema</t>
  </si>
  <si>
    <t>Komunikaciona infrastruktura</t>
  </si>
  <si>
    <t>Komunikacioni kabl</t>
  </si>
  <si>
    <t>Komunikacioni kabl sa višestrukim električnim provodnicima</t>
  </si>
  <si>
    <t>Komunikacioni kabl sa koaksijalnim provodnicima</t>
  </si>
  <si>
    <t>Komunikacioni kabl za posebne namene</t>
  </si>
  <si>
    <t>Sistem za upravljanje komunikacijama</t>
  </si>
  <si>
    <t>Oprema za razmenu podataka</t>
  </si>
  <si>
    <t>Kabl za prenos podataka</t>
  </si>
  <si>
    <t>Kabl za prenos podataka sa višestrukim električnim provodnicima</t>
  </si>
  <si>
    <t>Kabl za prenos podataka sa koaksijalnim provodnicima</t>
  </si>
  <si>
    <t>Kabl za prenos podataka za posebne namene</t>
  </si>
  <si>
    <t>Oprema za telefaks</t>
  </si>
  <si>
    <t>Pribor i komponente opreme za telefaks</t>
  </si>
  <si>
    <t>Nosači podataka</t>
  </si>
  <si>
    <t>Medijumi za prenos podataka i zvuka</t>
  </si>
  <si>
    <t>Medijumi za prenos podataka</t>
  </si>
  <si>
    <t>Medicinska oprema, farmaceutski proizvodi i proizvodi za ličnu negu</t>
  </si>
  <si>
    <t>Medicinska oprema</t>
  </si>
  <si>
    <t>Oprema za vizualizaciju namenjena medicini, zubarstvu i veterini</t>
  </si>
  <si>
    <t>Rendgenski uređaji</t>
  </si>
  <si>
    <t>Rendgenski stolovi</t>
  </si>
  <si>
    <t>Rendgenske radne stanice</t>
  </si>
  <si>
    <t>Uređaji za obradu rendgenskih zraka</t>
  </si>
  <si>
    <t>Uređaji za rendgensku fluoroskopiju</t>
  </si>
  <si>
    <t>Rendgenski uređaji za zubarstvo</t>
  </si>
  <si>
    <t>Uređaji za radiografiju</t>
  </si>
  <si>
    <t>Jedinice koje rade na principu magnetne rezonance</t>
  </si>
  <si>
    <t>Gama kamere</t>
  </si>
  <si>
    <t>Termografi</t>
  </si>
  <si>
    <t>Uređaji za mamografiju</t>
  </si>
  <si>
    <t>Denzitometri za kosti</t>
  </si>
  <si>
    <t>Komora za angiografiju</t>
  </si>
  <si>
    <t>Materijal za angiografiju</t>
  </si>
  <si>
    <t>Uređaji za angiografiju</t>
  </si>
  <si>
    <t>Uređaji za digitalnu angiografiju</t>
  </si>
  <si>
    <t>Materijal za angioplastiku</t>
  </si>
  <si>
    <t>Uređaji za angioplastiku</t>
  </si>
  <si>
    <t>Sistem za rendgensku dijagnostiku</t>
  </si>
  <si>
    <t>Oprema za akustično, ultrazvučno i doplersko snimanje</t>
  </si>
  <si>
    <t>Uređaj za ispitivanje srca ultrazvukom</t>
  </si>
  <si>
    <t>Ultrazvučna jedinica</t>
  </si>
  <si>
    <t>Ultrazvučni skeneri</t>
  </si>
  <si>
    <t>Kolor dopler uređaj</t>
  </si>
  <si>
    <t>Oprema za dopler uređaj</t>
  </si>
  <si>
    <t>Ehoencefalograf</t>
  </si>
  <si>
    <t>Ehokardiograf</t>
  </si>
  <si>
    <t>Oprema koja radi na principu magnetne rezonance</t>
  </si>
  <si>
    <t>Skeneri koji rade na principu magnetne rezonance</t>
  </si>
  <si>
    <t>Skeneri koji rade na principu nuklearne magnetne rezonance</t>
  </si>
  <si>
    <t>Spektroskopski uređaji</t>
  </si>
  <si>
    <t>Tomografski uređaji</t>
  </si>
  <si>
    <t>CT skeneri</t>
  </si>
  <si>
    <t>CAT skeneri</t>
  </si>
  <si>
    <t>Sistemi za snimanje i uređaji za ispitivanje</t>
  </si>
  <si>
    <t>Sistem dugoročnog ambulantnog snimanja</t>
  </si>
  <si>
    <t>Elektroencefalograf</t>
  </si>
  <si>
    <t>Scintilografi</t>
  </si>
  <si>
    <t>Elektromiograf</t>
  </si>
  <si>
    <t>Audiometri</t>
  </si>
  <si>
    <t>Elektrokardiogram</t>
  </si>
  <si>
    <t>Oftalmološka oprema</t>
  </si>
  <si>
    <t>Kardiovaskularni uređaji</t>
  </si>
  <si>
    <t>Tenziometar</t>
  </si>
  <si>
    <t>Elektrokardiografski uređaji</t>
  </si>
  <si>
    <t>Uređaji za srčani monitoring</t>
  </si>
  <si>
    <t>Uređaji za koronarnu angiografiju</t>
  </si>
  <si>
    <t>Kardiograf</t>
  </si>
  <si>
    <t>Dijagnostički i radiodijagnostički uređaji i materijali</t>
  </si>
  <si>
    <t>Dijagnostički uređaji</t>
  </si>
  <si>
    <t>Dijagnostički sistemi</t>
  </si>
  <si>
    <t>Ultarazvučni dijagnostički uređaji</t>
  </si>
  <si>
    <t>Dijagnostički materijal</t>
  </si>
  <si>
    <t>Trake sa reagensima</t>
  </si>
  <si>
    <t>Radiodijagnostički uređaji</t>
  </si>
  <si>
    <t>Radiodijagnostički materijal</t>
  </si>
  <si>
    <t>Urologija, uređaji za pretrage</t>
  </si>
  <si>
    <t>Stomatološki uređaji</t>
  </si>
  <si>
    <t>Uređaji za imunološke analize</t>
  </si>
  <si>
    <t>Medicinski laser, osim za operacije</t>
  </si>
  <si>
    <t>Zubarski  i sub-specijalistički instrumenti i aparati</t>
  </si>
  <si>
    <t>Zubarski ručni instrumenti</t>
  </si>
  <si>
    <t>Zubarski hirurški instrumenti</t>
  </si>
  <si>
    <t>Zubarska klešta, četkice, retraktori i glačalice</t>
  </si>
  <si>
    <t>Zubarska klešta</t>
  </si>
  <si>
    <t>Zubarske radne četkice</t>
  </si>
  <si>
    <t>Zubarski retraktori</t>
  </si>
  <si>
    <t>Zubarske glačalice</t>
  </si>
  <si>
    <t>Zubarski kriohirurški instrumenti, merači, elevatori i ekskavatori</t>
  </si>
  <si>
    <t>Zubarske kriohirurške jedinice</t>
  </si>
  <si>
    <t>Zubarski merači dubine</t>
  </si>
  <si>
    <t>Zubarski elevatori</t>
  </si>
  <si>
    <t>Zubarski ekskavatori</t>
  </si>
  <si>
    <t>Zubarski zaštitnici za prste i zubarske pincete-hvataljke</t>
  </si>
  <si>
    <t>Zubarski zaštitnici za prste</t>
  </si>
  <si>
    <t>Zubarske pincete-hvataljke</t>
  </si>
  <si>
    <t>Zubarska ogledala i zubarske nerv-iglice</t>
  </si>
  <si>
    <t>Zubarska ogledala</t>
  </si>
  <si>
    <t>Zubarske nerv-iglice</t>
  </si>
  <si>
    <t>Ekstraktori korena, skaleri i vage</t>
  </si>
  <si>
    <t>Ekstraktori korena</t>
  </si>
  <si>
    <t>Zubarski skaleri</t>
  </si>
  <si>
    <t>Zubarskea vaga</t>
  </si>
  <si>
    <t>Zubarske makaze i noževi</t>
  </si>
  <si>
    <t>Zubarske makaze</t>
  </si>
  <si>
    <t>Zubarski noževi</t>
  </si>
  <si>
    <t>Zubarske  špatule, kleštanca-pincete i noževi za modeliranje</t>
  </si>
  <si>
    <t>Zubarske špatule</t>
  </si>
  <si>
    <t>Zubarska kleštanca- pincete</t>
  </si>
  <si>
    <t>Zubarski noževi za modeliranje</t>
  </si>
  <si>
    <t>Zubarska igla za šivenje</t>
  </si>
  <si>
    <t>Zubarski instrumenti za jednokratnu upotrebu</t>
  </si>
  <si>
    <t>Zubarska sonda</t>
  </si>
  <si>
    <t>Zubarski instrumenti za vađenje</t>
  </si>
  <si>
    <t>Zubarske bušilice</t>
  </si>
  <si>
    <t>Zubarski instrument za plombiranje</t>
  </si>
  <si>
    <t>Zubarski implanti</t>
  </si>
  <si>
    <t>Pribor za zubarske otiske</t>
  </si>
  <si>
    <t>Endodontski pribor</t>
  </si>
  <si>
    <t>Ortodontski uređaji</t>
  </si>
  <si>
    <t>Instrumenti za bušenje i brušenje</t>
  </si>
  <si>
    <t>Pribor za zubarsku profilaksu</t>
  </si>
  <si>
    <t>Proizvodi za zubnu protetiku i ravnanje</t>
  </si>
  <si>
    <t>Veštačke vilice</t>
  </si>
  <si>
    <t>Medicinski potrošni materijal</t>
  </si>
  <si>
    <t>Medicinski nehemijski potrošni materijali i hematološki potrošni materijali, za jednokratnu upotrebu</t>
  </si>
  <si>
    <t>Pripremljeni zavoji; materijali za stezanje, šivenje, ligature</t>
  </si>
  <si>
    <t>Pripremljeni zavoji</t>
  </si>
  <si>
    <t>Lepljivi zavoji</t>
  </si>
  <si>
    <t>Gips</t>
  </si>
  <si>
    <t>Zavoji</t>
  </si>
  <si>
    <t>Medicinska gaza</t>
  </si>
  <si>
    <t>Medicinska vata</t>
  </si>
  <si>
    <t>Pakovanja pripremljenih zavoja</t>
  </si>
  <si>
    <t>Vata</t>
  </si>
  <si>
    <t>Komprese</t>
  </si>
  <si>
    <t>Materijali za stezanje, šivenje, ligature</t>
  </si>
  <si>
    <t>Pribor za hirurško ušivanje</t>
  </si>
  <si>
    <t>Hirurške štipaljke - kopče</t>
  </si>
  <si>
    <t>Posude za odlaganje oštrih predmeta</t>
  </si>
  <si>
    <t>Jastučići za oštre predmete</t>
  </si>
  <si>
    <t>Materijal za hirurško šivenje</t>
  </si>
  <si>
    <t>Ligature</t>
  </si>
  <si>
    <t>Apsorpcijska sredstva za zaustavljanje krvarenja</t>
  </si>
  <si>
    <t>Hirurške igle za ušivanje</t>
  </si>
  <si>
    <t>Kateteri</t>
  </si>
  <si>
    <t>Balon kateteri</t>
  </si>
  <si>
    <t>Kanile</t>
  </si>
  <si>
    <t>Dilatori</t>
  </si>
  <si>
    <t>Pribor za katetere</t>
  </si>
  <si>
    <t>Uređaji za venopunkciju i uzorkovanje krvi</t>
  </si>
  <si>
    <t>Špricevi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</si>
  <si>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</si>
  <si>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</si>
  <si>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</si>
  <si>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</si>
  <si>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</si>
  <si>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</si>
  <si>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</si>
  <si>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Igle sa izlaznim ventilom</t>
  </si>
  <si>
    <t>Epiduralne igle</t>
  </si>
  <si>
    <t>Igle za amniocentezu</t>
  </si>
  <si>
    <t>Rezači žice i hirurški noževi; hirurške rukavice</t>
  </si>
  <si>
    <t>Rezači žice i hirurški noževi</t>
  </si>
  <si>
    <t>Skalpeli i sečiva</t>
  </si>
  <si>
    <t>Hirurške rukavice</t>
  </si>
  <si>
    <t>Hematološki potrošni materijal</t>
  </si>
  <si>
    <t>Proizvodi od  krvi</t>
  </si>
  <si>
    <t>Ekstrakti plazme</t>
  </si>
  <si>
    <t>Krvni koagulanti</t>
  </si>
  <si>
    <t>Albumin</t>
  </si>
  <si>
    <t>Heparin</t>
  </si>
  <si>
    <t>Ljudski organi</t>
  </si>
  <si>
    <t>Ljudska krv</t>
  </si>
  <si>
    <t>Životinjska krv</t>
  </si>
  <si>
    <t>Posude i kesice za prikupljanje i drenažu, kompleti</t>
  </si>
  <si>
    <t>Kese za sakupljanje</t>
  </si>
  <si>
    <t>Kese za krv</t>
  </si>
  <si>
    <t>Kese za plazmu</t>
  </si>
  <si>
    <t>Kese za urin</t>
  </si>
  <si>
    <t>Medicinski kompleti</t>
  </si>
  <si>
    <t>Kompleti za inkontinenciju</t>
  </si>
  <si>
    <t>Kompleti za prevenciju od HIV</t>
  </si>
  <si>
    <t>Kutije za prvu pomoć</t>
  </si>
  <si>
    <t>Kompleti za davanje lekova</t>
  </si>
  <si>
    <t>Dijagnostički kompleti</t>
  </si>
  <si>
    <t>Kompleti za doziranje</t>
  </si>
  <si>
    <t>Filteri za krvnu plazmu</t>
  </si>
  <si>
    <t>Drenovi</t>
  </si>
  <si>
    <t>Sonde</t>
  </si>
  <si>
    <t>Pribor za drenažu</t>
  </si>
  <si>
    <t>Ortopedski materijal</t>
  </si>
  <si>
    <t>Štake</t>
  </si>
  <si>
    <t>Pomagala za hodanje</t>
  </si>
  <si>
    <t>Hirurške kragne</t>
  </si>
  <si>
    <t>Ortopedska obuća</t>
  </si>
  <si>
    <t>Veštački zglobovi</t>
  </si>
  <si>
    <t>Šine</t>
  </si>
  <si>
    <t>Sprave za prelome, čivije i pločice</t>
  </si>
  <si>
    <t>Zubarski potrošni materijali</t>
  </si>
  <si>
    <t>Materijali za zubarska punila</t>
  </si>
  <si>
    <t>Zubi</t>
  </si>
  <si>
    <t>Zubi od porcelana</t>
  </si>
  <si>
    <t>Zubi od akrila</t>
  </si>
  <si>
    <t>Cementna osnova</t>
  </si>
  <si>
    <t>Zubarski hemostatici</t>
  </si>
  <si>
    <t>Proizvodi za zubnu higijenu</t>
  </si>
  <si>
    <t>Lancete za krv</t>
  </si>
  <si>
    <t>Uređaji za radioterapiju, mehanoterapiju, elektroterapiju i fizikalnu terapiju</t>
  </si>
  <si>
    <t>Uređaji i materijal za radioterapiju</t>
  </si>
  <si>
    <t>Uređaji za terapiju gama zracima</t>
  </si>
  <si>
    <t>Uređaji za rendgensku terapiju</t>
  </si>
  <si>
    <t>Spektrograf</t>
  </si>
  <si>
    <t>Materijal za radioterapiju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</si>
  <si>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</si>
  <si>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</si>
  <si>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</si>
  <si>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</si>
  <si>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</si>
  <si>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Uređaji za gasnu terapiju i respiratorni uređaji</t>
  </si>
  <si>
    <t>Medicinske gasne maske</t>
  </si>
  <si>
    <t>Maska za kiseonik</t>
  </si>
  <si>
    <t>Kompleti za davanje kiseonika</t>
  </si>
  <si>
    <t>Šatori sa kiseonikom</t>
  </si>
  <si>
    <t>Medicinski uređaji za disanje</t>
  </si>
  <si>
    <t>Hiperbarične komore</t>
  </si>
  <si>
    <t>Ovlaživači za terapiju kiseonikom</t>
  </si>
  <si>
    <t>Jedinica za davanje kiseonika</t>
  </si>
  <si>
    <t>Jedinica za terapiju kiseonikom</t>
  </si>
  <si>
    <t>Elektroterapija, elektromagnetna terapija i mehanoterapija</t>
  </si>
  <si>
    <t>Elektromagnetna jedinica</t>
  </si>
  <si>
    <t>Uređaji za elektroterapiju</t>
  </si>
  <si>
    <t>Stimulatori</t>
  </si>
  <si>
    <t>Medicinski uređaji koji rade na principu ultraljubičastog zračenja</t>
  </si>
  <si>
    <t>Jedinica za mehanoterapiju</t>
  </si>
  <si>
    <t>Medicinski uređaji koji rade na principu infracrvenog zračenja</t>
  </si>
  <si>
    <t>Sistem za kliničku hemiju</t>
  </si>
  <si>
    <t>Operaciona tehnika</t>
  </si>
  <si>
    <t>Jedinica za elektrohirurgiju</t>
  </si>
  <si>
    <t>Uređaji i instrumenti za operacione sale</t>
  </si>
  <si>
    <t>Uređaji za operacione sale</t>
  </si>
  <si>
    <t>Instrumenti za operacione sale</t>
  </si>
  <si>
    <t>Šatori za medicinske namene</t>
  </si>
  <si>
    <t>Uređaji za celioskopiju</t>
  </si>
  <si>
    <t>Kolposkop</t>
  </si>
  <si>
    <t>Uređaji za kriohirurgiju i krioterapiju</t>
  </si>
  <si>
    <t>Uređaji za dermatologiju</t>
  </si>
  <si>
    <t>Operacione lampe</t>
  </si>
  <si>
    <t>Uređaji za endoskopiju i endoskopsku hirurgiju</t>
  </si>
  <si>
    <t>Endoskopi</t>
  </si>
  <si>
    <t>Hirurški instrumenti</t>
  </si>
  <si>
    <t>Hirurški laseri</t>
  </si>
  <si>
    <t>Hirurške korpe</t>
  </si>
  <si>
    <t>Hirurške tacne</t>
  </si>
  <si>
    <t>Hirurške posude</t>
  </si>
  <si>
    <t>Hirurški sistemi za nadzor i praćenje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</si>
  <si>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</si>
  <si>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</si>
  <si>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</si>
  <si>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</si>
  <si>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</si>
  <si>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</si>
  <si>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Epiduralni kompleti ili pakovanja</t>
  </si>
  <si>
    <t>Uređaji za anesteziju i reanimaciju</t>
  </si>
  <si>
    <t>Uređaji za anesteziju</t>
  </si>
  <si>
    <t>Uređaji za reanimaciju</t>
  </si>
  <si>
    <t>Funkcionalna podrška</t>
  </si>
  <si>
    <t>Uređaji za podržavanje renalne funkcije</t>
  </si>
  <si>
    <t>Uređaji za hemodijalizu</t>
  </si>
  <si>
    <t>Filteri za dijalizu</t>
  </si>
  <si>
    <t>Individualni monitori za hemodijalizu</t>
  </si>
  <si>
    <t>Uređaji za hemodijalizu više pacijenata</t>
  </si>
  <si>
    <t>Potrošni materijal za lečenje bubrežne insuficijencije</t>
  </si>
  <si>
    <t>Renalni fluidi</t>
  </si>
  <si>
    <t>Potrošni materijal za renalnu dijalizu</t>
  </si>
  <si>
    <t>Uređaji za stimulaciju srčane funkcije</t>
  </si>
  <si>
    <t>Defibrilator</t>
  </si>
  <si>
    <t>Uređaji za stimulaciju rada srca</t>
  </si>
  <si>
    <t>Elektrostimulator srca (pejsmejker)</t>
  </si>
  <si>
    <t>Srčani zalisci</t>
  </si>
  <si>
    <t>Komore</t>
  </si>
  <si>
    <t>Delovi i pribor za elektrostimulator srca (pejsmejker)</t>
  </si>
  <si>
    <t>Baterije za pejsmejkere</t>
  </si>
  <si>
    <t>Uređaji za kardiohirurgiju</t>
  </si>
  <si>
    <t>Kardiološki rendgenski sistem</t>
  </si>
  <si>
    <t>Ortopedska pomagala</t>
  </si>
  <si>
    <t>Ortopedski implanti</t>
  </si>
  <si>
    <t>Ortopedske proteze</t>
  </si>
  <si>
    <t>Uređaji za osteosintezu</t>
  </si>
  <si>
    <t>Veštački delovi tela</t>
  </si>
  <si>
    <t>Hirurški implanti</t>
  </si>
  <si>
    <t>Vaskularne proteze</t>
  </si>
  <si>
    <t>Veštački delovi srca</t>
  </si>
  <si>
    <t>Proteze dojke</t>
  </si>
  <si>
    <t>Unutrašnje proteze dojke</t>
  </si>
  <si>
    <t>Spoljašnje proteze dojke</t>
  </si>
  <si>
    <t>Koronarne endoproteze</t>
  </si>
  <si>
    <t>Veštačke oči</t>
  </si>
  <si>
    <t>Aparati za poboljšanje sluha</t>
  </si>
  <si>
    <t>Delovi i pribor za aparate za poboljšanje sluha</t>
  </si>
  <si>
    <t>Kohlearni implanti</t>
  </si>
  <si>
    <t>Otolaringološki implantat</t>
  </si>
  <si>
    <t>Veštački grkljan</t>
  </si>
  <si>
    <t>Jedinica za vantelesni krvotok</t>
  </si>
  <si>
    <t>Oksigenerator</t>
  </si>
  <si>
    <t>Grejanje krvi i tečnosti</t>
  </si>
  <si>
    <t>Razni medicinski uređaji i proizvodi</t>
  </si>
  <si>
    <t>Uređaji za sterilizaciju, dezinfekciju i higijenu</t>
  </si>
  <si>
    <t>Sterilizator</t>
  </si>
  <si>
    <t>Autoklavi</t>
  </si>
  <si>
    <t>Medicinski nameštaj</t>
  </si>
  <si>
    <t>Kreveti za medicinsku upotrebu</t>
  </si>
  <si>
    <t>Ortopedski kreveti</t>
  </si>
  <si>
    <t>Bolnički kreveti</t>
  </si>
  <si>
    <t>Kreveti sa ugrađenim motorom</t>
  </si>
  <si>
    <t>Ležajevi za psihijatrijsku terapiju</t>
  </si>
  <si>
    <t>Terapeutski kreveti</t>
  </si>
  <si>
    <t>Nosila</t>
  </si>
  <si>
    <t>Medicinski stolovi</t>
  </si>
  <si>
    <t>Stolovi za preglede</t>
  </si>
  <si>
    <t>Operacioni stolovi</t>
  </si>
  <si>
    <t>Medicinski nameštaj osim kreveta i stolova</t>
  </si>
  <si>
    <t>Uređaji za istezanje ili podizanje na medicinskim krevetima</t>
  </si>
  <si>
    <t>Držači bočica za urin</t>
  </si>
  <si>
    <t>Kompleti za transfuziju</t>
  </si>
  <si>
    <t>Nameštaj za operacione sale osim stolova</t>
  </si>
  <si>
    <t>Ormari za medicinske kulture</t>
  </si>
  <si>
    <t>Zubarske radne stanice</t>
  </si>
  <si>
    <t>Zubarske stolice</t>
  </si>
  <si>
    <t>Epruvete</t>
  </si>
  <si>
    <t>Oprema za podizanje pacijenta u zdravstvenoj nezi</t>
  </si>
  <si>
    <t>Kolica, stolice i prateći uređaji, za invalide</t>
  </si>
  <si>
    <t>Kolica i stolice, za invalide</t>
  </si>
  <si>
    <t>Kolica za invalide</t>
  </si>
  <si>
    <t>Stolice za invalide</t>
  </si>
  <si>
    <t>Stolice sa ugrađenim motorom, za invalide</t>
  </si>
  <si>
    <t>Delovi i pribor za vozila, kolica i stolice za invalide</t>
  </si>
  <si>
    <t>Delovi i oprema za kolica za invalide</t>
  </si>
  <si>
    <t>Motori za kolica za invalide</t>
  </si>
  <si>
    <t>Upravljački uređaji za kolica za invalide</t>
  </si>
  <si>
    <t>Kontrolni uređaji za kolica za invalide</t>
  </si>
  <si>
    <t>Šasije za kolica za invalide</t>
  </si>
  <si>
    <t>Delovi i pribor za stolice za invalide</t>
  </si>
  <si>
    <t>Jastuci za stolice za invalide</t>
  </si>
  <si>
    <t>Ramovi za stolice za invalide</t>
  </si>
  <si>
    <t>Sedišta za stolice za invalide</t>
  </si>
  <si>
    <t>Točkovi za stolice za invalide</t>
  </si>
  <si>
    <t>Gume za stolice za invalide</t>
  </si>
  <si>
    <t>Uređaji i instrumenti za transfuziju i infuziju</t>
  </si>
  <si>
    <t>Uređaji i instrumenti za infuziju</t>
  </si>
  <si>
    <t>Infuzione pumpe</t>
  </si>
  <si>
    <t>Materijal za infuziju</t>
  </si>
  <si>
    <t>Uređaji i instrumenti za transfuziju</t>
  </si>
  <si>
    <t>Uređaji za transfuziju krvi</t>
  </si>
  <si>
    <t>Materijal za transfuziju krvi</t>
  </si>
  <si>
    <t>Sistem za praćenje pacijenata</t>
  </si>
  <si>
    <t>Monitori</t>
  </si>
  <si>
    <t>Respiratorni monitori</t>
  </si>
  <si>
    <t>Centralna stanica za praćenje</t>
  </si>
  <si>
    <t>Medicinska pomagala</t>
  </si>
  <si>
    <t>Uređaji za starije osobe</t>
  </si>
  <si>
    <t>Uređaji za invalide</t>
  </si>
  <si>
    <t>Računarska oprema za medicinu</t>
  </si>
  <si>
    <t>Proizvodi od hartije, za bolnice</t>
  </si>
  <si>
    <t>Komprese od hartije</t>
  </si>
  <si>
    <t>Vrećice ili omoti za sterilizaciju, od hartije</t>
  </si>
  <si>
    <t>Odeća za medicinsko osoblje</t>
  </si>
  <si>
    <t>Farmaceutski proizvodi</t>
  </si>
  <si>
    <t>Medicinski proizvodi za probavni trakt i metabolizam</t>
  </si>
  <si>
    <t>Medicinski proizvodi za poremećaje izazvane kiselinom</t>
  </si>
  <si>
    <t>Medicinski proizvodi za poremećaje gastrointestinalne funkcije</t>
  </si>
  <si>
    <t>Laksativi</t>
  </si>
  <si>
    <t>Sredstva  protiv dijareje, crevnih upala i infekcija</t>
  </si>
  <si>
    <t>Lekovi za lečenje dijabetesa</t>
  </si>
  <si>
    <t>Insulin</t>
  </si>
  <si>
    <t>Vitamini</t>
  </si>
  <si>
    <t>Provitamini</t>
  </si>
  <si>
    <t>Mineralni dodaci</t>
  </si>
  <si>
    <t>Medicinski proizvodi za krv, organe koji proizvode krv i kardiovaskularni sistem</t>
  </si>
  <si>
    <t>Medicinski proizvodi za krv i organe koji proizvode krv</t>
  </si>
  <si>
    <t>Antitrombotici</t>
  </si>
  <si>
    <t>Antihemoragici</t>
  </si>
  <si>
    <t>Preparati protiv anemije</t>
  </si>
  <si>
    <t>Zamene za krv i perfuzioni rastvori</t>
  </si>
  <si>
    <t>Medicinski proizvodi za kardiovaskularni sistem</t>
  </si>
  <si>
    <t>Medicinski proizvodi za kardiološku terapiju</t>
  </si>
  <si>
    <t>Medicinski proizvodi protiv povišenog krvnog pritiska (antihipertenzitivi)</t>
  </si>
  <si>
    <t>Diuretici</t>
  </si>
  <si>
    <t>Vazoprotektori</t>
  </si>
  <si>
    <t>Proizvodi protiv hemoroida, za topikalnu primenu</t>
  </si>
  <si>
    <t>Beta blokatori</t>
  </si>
  <si>
    <t>Blokatori kalcijumskih kanala</t>
  </si>
  <si>
    <t>Sredstva koja deluju na renin-angiotenzinski sistem</t>
  </si>
  <si>
    <t>Medicinski proizvodi za dermatologiju i mišićno - koštani sistem</t>
  </si>
  <si>
    <t>Medicinski proizvodi za dermatologiju</t>
  </si>
  <si>
    <t>Antifungicidi za primenu u dermatologiji</t>
  </si>
  <si>
    <t>Salicilne kiseline</t>
  </si>
  <si>
    <t>Emolijensi i zaštitna sredstva</t>
  </si>
  <si>
    <t>Antipsoriatici</t>
  </si>
  <si>
    <t>Antibiotici i hemoterapijska sredstva za primenu u dermatologiji</t>
  </si>
  <si>
    <t>Kortikosteroidi za primenu u dermatologiji i dermatološki preparati</t>
  </si>
  <si>
    <t>Antiseptici i dezinfektanti</t>
  </si>
  <si>
    <t>Preparati protiv akni</t>
  </si>
  <si>
    <t>Medicinski proizvodi za mišićno - koštani sistem</t>
  </si>
  <si>
    <t>Antiinflamatorni i antireumatski proizvodi</t>
  </si>
  <si>
    <t>Mišićni relaksanti</t>
  </si>
  <si>
    <t>Preparati protiv gihta</t>
  </si>
  <si>
    <t>Medicinski proizvodi za genitourinarni sistem i hormone</t>
  </si>
  <si>
    <t>Medicinski proizvodi za genitourinarni sistem i polne hormone</t>
  </si>
  <si>
    <t>Ginekološka antiinfekcijska sredstva i antiseptici</t>
  </si>
  <si>
    <t>Ostala ginekološka sredstva</t>
  </si>
  <si>
    <t>Polni hormoni i modulatori genitalnog sistema</t>
  </si>
  <si>
    <t>Sredstva za kontracepciju</t>
  </si>
  <si>
    <t>Oralna sredstva za kontracepciju</t>
  </si>
  <si>
    <t>Hemijska sredstva za kontracepciju</t>
  </si>
  <si>
    <t>Sistemski hormonski preparati, osim polnih hormona</t>
  </si>
  <si>
    <t>Hormoni hipofize, hipotalamusa i analozi</t>
  </si>
  <si>
    <t>Kortikosteroidi za sistemsku primenu</t>
  </si>
  <si>
    <t>Medicinski proizvodi za terapiju tiroidne žlezde</t>
  </si>
  <si>
    <t>Opšta antiinfekcijska sredstva za sistemsku primenu, vakcine, antineoplastična sredstva i imunomodulatori</t>
  </si>
  <si>
    <t>Opšta antiinfekcijska sredstva za sistemsku primenu i vakcine</t>
  </si>
  <si>
    <t>Antibakterijska sredstva za sistemsku primenu</t>
  </si>
  <si>
    <t>Antimikotici za sistemsku primenu</t>
  </si>
  <si>
    <t>Antimikobakterijska sredstva</t>
  </si>
  <si>
    <t>Antivirotici za sistemsku primenu</t>
  </si>
  <si>
    <t>Imunoserumi i imunoglobulini</t>
  </si>
  <si>
    <t>Antiserumi</t>
  </si>
  <si>
    <t>Imunoglobulini (antitela)</t>
  </si>
  <si>
    <t>Vakcine</t>
  </si>
  <si>
    <t>Vakcina protiv difterije-pertusisa-tetanusa</t>
  </si>
  <si>
    <t>Vakcina protiv difterije-tetanusa</t>
  </si>
  <si>
    <t>BSG vakcina (suva)</t>
  </si>
  <si>
    <t>Vakcina protiv malih boginja, zauški i rubeole</t>
  </si>
  <si>
    <t>Vakcina protiv tifusa</t>
  </si>
  <si>
    <t>Vakcina protiv gripa</t>
  </si>
  <si>
    <t>Vakcina protiv dečije paralize</t>
  </si>
  <si>
    <t>Vakcina protiv hepatitisa B</t>
  </si>
  <si>
    <t>Vakcine za upotrebu u veterini</t>
  </si>
  <si>
    <t>Antineoplastična sredstva i imunomodulatori</t>
  </si>
  <si>
    <t>Antineoplastična sredstva</t>
  </si>
  <si>
    <t>Medicinski porizvodi u endokrinoj terapiji</t>
  </si>
  <si>
    <t>Imunosupresivna sredstva</t>
  </si>
  <si>
    <t>Medicinski proizvodi za nervni sistem i senzorne organe</t>
  </si>
  <si>
    <t>Medicinski proizvodi za nervni sistem</t>
  </si>
  <si>
    <t>Anestetici</t>
  </si>
  <si>
    <t>Analgetici</t>
  </si>
  <si>
    <t>Antiepileptici</t>
  </si>
  <si>
    <t>Medicinski proizvodi protiv Parkinsonove bolesti</t>
  </si>
  <si>
    <t>Psiholeptici</t>
  </si>
  <si>
    <t>Psihoanaleptici</t>
  </si>
  <si>
    <t>Ostali medicinski proizvodi za nervni sistem</t>
  </si>
  <si>
    <t>Medicinski proizvodi za senzorne organe</t>
  </si>
  <si>
    <t>Medicinski proizvodi u oftalmologiji</t>
  </si>
  <si>
    <t>Medicinski proizvodi za respiratorni sistem</t>
  </si>
  <si>
    <t>Medicinski proizvodi za opstruktivne bolesti disajnih puteva</t>
  </si>
  <si>
    <t>Preparati za ublažavanje kašlja i prehlada</t>
  </si>
  <si>
    <t>Antihistaminici za sistemsku primenu</t>
  </si>
  <si>
    <t>Cucle, veštačke bradavice i slični proizvodi za bebe</t>
  </si>
  <si>
    <t>Gumene pločice</t>
  </si>
  <si>
    <t>Gumeni jastuci</t>
  </si>
  <si>
    <t>Razni medicinski proizvodi</t>
  </si>
  <si>
    <t>Antiparazitski proizvodi, insekticidi i repelenti</t>
  </si>
  <si>
    <t>Antiprotozoici</t>
  </si>
  <si>
    <t>Antihelmintici</t>
  </si>
  <si>
    <t>Ektoparaziticidi, uključujući skabicide, insekticide i repelente</t>
  </si>
  <si>
    <t>Medicinski rastvori</t>
  </si>
  <si>
    <t>Infuzioni rastvori</t>
  </si>
  <si>
    <t>Proizvodi za parenteralnu ishranu</t>
  </si>
  <si>
    <t>Rastvori za parenteralno hranjenje</t>
  </si>
  <si>
    <t>Enteralna hrana</t>
  </si>
  <si>
    <t>Perfuzioni rastvori</t>
  </si>
  <si>
    <t>Injekcioni rastvori</t>
  </si>
  <si>
    <t>Intravenski fluidi</t>
  </si>
  <si>
    <t>Galenski rastvori</t>
  </si>
  <si>
    <t>Glukozni rastvori</t>
  </si>
  <si>
    <t>Rastvori za dijalizu</t>
  </si>
  <si>
    <t>Ostali terapeutski proizvodi</t>
  </si>
  <si>
    <t>Toksini</t>
  </si>
  <si>
    <t>Zamena za nikotin</t>
  </si>
  <si>
    <t>Lečenje bolesti zavisnosti</t>
  </si>
  <si>
    <t>Dijagnostički agensi</t>
  </si>
  <si>
    <t>Svi ostali neterapeutski proizvodi</t>
  </si>
  <si>
    <t>Reagensi i kontrasti</t>
  </si>
  <si>
    <t>Reagensi za određivanje krvne grupe</t>
  </si>
  <si>
    <t>Reagensi za testiranje krvi</t>
  </si>
  <si>
    <t>Hemijski reagensi</t>
  </si>
  <si>
    <t>Izotopski reagensi</t>
  </si>
  <si>
    <t>Laboratorijski reagensi</t>
  </si>
  <si>
    <t>Reagensi za elektroforezu</t>
  </si>
  <si>
    <t>Urološki reagensi</t>
  </si>
  <si>
    <t>Kontrasti za rendgensko snimanje</t>
  </si>
  <si>
    <t>Medicinski preparati osim zubarskog potrošnog materijala</t>
  </si>
  <si>
    <t>Preparati za klistir</t>
  </si>
  <si>
    <t>Cementi za rekonstrukciju kostiju</t>
  </si>
  <si>
    <t>Klinički proizvodi</t>
  </si>
  <si>
    <t>Mikrobiološke kulture</t>
  </si>
  <si>
    <t>Žlezde i njihovi ekstrakti</t>
  </si>
  <si>
    <t>Peptičke materije</t>
  </si>
  <si>
    <t>Proizvodi za ličnu negu</t>
  </si>
  <si>
    <t>Parfemi, toaletni proizvodi i kondomi</t>
  </si>
  <si>
    <t>Parfemi i toaletni proizvodi</t>
  </si>
  <si>
    <t>Toaletne vode</t>
  </si>
  <si>
    <t>Deodoransi</t>
  </si>
  <si>
    <t>Antiperspiranti</t>
  </si>
  <si>
    <t>Kolonjske vode</t>
  </si>
  <si>
    <t>Mirisi</t>
  </si>
  <si>
    <t>Ružina vodica</t>
  </si>
  <si>
    <t>Preparati za šminkanje</t>
  </si>
  <si>
    <t>Preparati za manikir ili pedikir</t>
  </si>
  <si>
    <t>Proizvodi za ulepšavanje</t>
  </si>
  <si>
    <t>Vateni štapići</t>
  </si>
  <si>
    <t>Kompleti za šminkanje</t>
  </si>
  <si>
    <t>Jednokratne maramice za ličnu negu</t>
  </si>
  <si>
    <t>Preparat za negu usana</t>
  </si>
  <si>
    <t>Tetovaže</t>
  </si>
  <si>
    <t>Proizvodi za negu kože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</si>
  <si>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</si>
  <si>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</si>
  <si>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</si>
  <si>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</si>
  <si>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</si>
  <si>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</si>
  <si>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</si>
  <si>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</si>
  <si>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Kozmetički kompleti</t>
  </si>
  <si>
    <t>Proizvodi i preparati za usnu ili zubnu higijenu</t>
  </si>
  <si>
    <t>Četkice za zube</t>
  </si>
  <si>
    <t>Paste za zube</t>
  </si>
  <si>
    <t>Čačkalice</t>
  </si>
  <si>
    <t>Tečnosti za ispiranje usta</t>
  </si>
  <si>
    <t>Osveživači daha</t>
  </si>
  <si>
    <t>Zubni konac</t>
  </si>
  <si>
    <t>Glodalice, laže i varalice za bebe</t>
  </si>
  <si>
    <t>Tablete za čišćenje veštačkih vilica</t>
  </si>
  <si>
    <t>Kompleti za negu zuba</t>
  </si>
  <si>
    <t>Preparati za brijanje</t>
  </si>
  <si>
    <t>Kreme za brijanje</t>
  </si>
  <si>
    <t>Sapuni</t>
  </si>
  <si>
    <t>Kondomi</t>
  </si>
  <si>
    <t>Proizvodi za negu stopala</t>
  </si>
  <si>
    <t>Brijači i kompleti za manikir ili pedikir</t>
  </si>
  <si>
    <t>Brijači</t>
  </si>
  <si>
    <t>Sečiva brijača</t>
  </si>
  <si>
    <t>Aparati za brijanje</t>
  </si>
  <si>
    <t>Kompleti za manikir ili pedikir</t>
  </si>
  <si>
    <t>Kompleti za manikir</t>
  </si>
  <si>
    <t>Pribor za manikir</t>
  </si>
  <si>
    <t>Kompleti za pedikir</t>
  </si>
  <si>
    <t>Pribor za pedikir</t>
  </si>
  <si>
    <t>Šnale za kosu</t>
  </si>
  <si>
    <t>Proizvodi za negu očiju i korektivna sočiva</t>
  </si>
  <si>
    <t>Kontaktna sočiva</t>
  </si>
  <si>
    <t>Korektivna sočiva</t>
  </si>
  <si>
    <t>Intraokularna sočiva</t>
  </si>
  <si>
    <t>Sočiva za naočare</t>
  </si>
  <si>
    <t>Tečnosti za kontaktna sočiva</t>
  </si>
  <si>
    <t>Naočare za sunce</t>
  </si>
  <si>
    <t>Naočare</t>
  </si>
  <si>
    <t>Okviri za naočare</t>
  </si>
  <si>
    <t>Staklo za naočare</t>
  </si>
  <si>
    <t>Sigurnosne naočare</t>
  </si>
  <si>
    <t>Zaštitne naočare</t>
  </si>
  <si>
    <t>Okviri i držači za zaštitne naočare</t>
  </si>
  <si>
    <t>Proizvodi za negu ruku i noktiju</t>
  </si>
  <si>
    <t>Proizvodi za negu ruku</t>
  </si>
  <si>
    <t>Sredstvo za čišćenje ruku</t>
  </si>
  <si>
    <t>Losioni za ruke i telo</t>
  </si>
  <si>
    <t>Sredstva za dezinfekciju ruku</t>
  </si>
  <si>
    <t>Proizvodi za negu noktiju</t>
  </si>
  <si>
    <t>Grickalice za nokte</t>
  </si>
  <si>
    <t>Lak za nokte</t>
  </si>
  <si>
    <t>Proizvodi za negu beba</t>
  </si>
  <si>
    <t>Pelene za jednokratnu upotrebu</t>
  </si>
  <si>
    <t>Upijajući ulošci za dojenje</t>
  </si>
  <si>
    <t>Toaletna hartija, maramice, peškiri za ruke i salvete</t>
  </si>
  <si>
    <t>Toaletna hartija</t>
  </si>
  <si>
    <t>Papirne maramice</t>
  </si>
  <si>
    <t>Peškiri za ruke, od hartije</t>
  </si>
  <si>
    <t>Salvete od hartije</t>
  </si>
  <si>
    <t>Hartija za higijensku upotrebu</t>
  </si>
  <si>
    <t>Higijenski proizvodi od hartije</t>
  </si>
  <si>
    <t>Higijenski ulošci ili tamponi</t>
  </si>
  <si>
    <t>Ulošci za pelene od hartije</t>
  </si>
  <si>
    <t>Proizvodi od hartije za jednokratnu upotrebu</t>
  </si>
  <si>
    <t>Laboratorijski, higijenski ili farmaceutski predmeti od stakla</t>
  </si>
  <si>
    <t>Proizvodi od stakla za higijenske namene</t>
  </si>
  <si>
    <t>Proizvodi od stakla za farmaceutske namene</t>
  </si>
  <si>
    <t>Proizvodi od stakla za laboratorijske namene</t>
  </si>
  <si>
    <t>Oprema i materijal za obdukcije i mrtvačnice</t>
  </si>
  <si>
    <t>Instrumenti i materijal za sekciranje u patologiji</t>
  </si>
  <si>
    <t>Makaze za obdukciju</t>
  </si>
  <si>
    <t>Pribor za obdukciono sekciranje</t>
  </si>
  <si>
    <t>Klešta za obdukciono sekciranje</t>
  </si>
  <si>
    <t>Detektori metaka kod obdukcija</t>
  </si>
  <si>
    <t>Konci, igle ili hvataljke za obdukcije</t>
  </si>
  <si>
    <t>Konci za obdukciju</t>
  </si>
  <si>
    <t>Igle za obdukciju</t>
  </si>
  <si>
    <t>Hvataljke za obdukciju</t>
  </si>
  <si>
    <t>Detektori vena kod obdukcije</t>
  </si>
  <si>
    <t>Listovi za testere ili pribor za obdukciju</t>
  </si>
  <si>
    <t>Testere za obdukciju</t>
  </si>
  <si>
    <t>Ploče ili podloge za sekciranje</t>
  </si>
  <si>
    <t>Kutije za hirurške instrumente ili pribor za obdukcije</t>
  </si>
  <si>
    <t>Rolne za hirurške instrumente ili pribor za obdukciju</t>
  </si>
  <si>
    <t>Oprema i materijal za obdukciju</t>
  </si>
  <si>
    <t>Kolektori koštanog praha</t>
  </si>
  <si>
    <t>Vreće za transport leševa</t>
  </si>
  <si>
    <t>Nasloni za glavu, ploče za telo ili viseće vage, za obdukciju</t>
  </si>
  <si>
    <t>Nasloni za glavu, za obdukciju</t>
  </si>
  <si>
    <t>Ploče za telo, za obdukciju</t>
  </si>
  <si>
    <t>Viseće vage, za obdukciju</t>
  </si>
  <si>
    <t>Ispitni kompleti za infektivne bolesti, za obdukciju</t>
  </si>
  <si>
    <t>Identifikacione oznake ili narukvice za obdukciju</t>
  </si>
  <si>
    <t>Vakuumski aspiratori ili creva za sakupljanje tečnosti, za obdukciju</t>
  </si>
  <si>
    <t>Rektalni termometri za obdukciju</t>
  </si>
  <si>
    <t>Uređaji za ispravljanje prstiju kod leševa</t>
  </si>
  <si>
    <t>Kompleti sa ispunjenje tkiva kod leševa</t>
  </si>
  <si>
    <t>Nameštaj za obdukcije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</si>
  <si>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</si>
  <si>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</si>
  <si>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</si>
  <si>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</si>
  <si>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</si>
  <si>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Stolovi ili pribor za sekciranje mrtvih životinja</t>
  </si>
  <si>
    <t>Radne stanice ili pribor za balzamovanje</t>
  </si>
  <si>
    <t>Aspiratorske radne stanice ili pribor za obdukcije</t>
  </si>
  <si>
    <t>Oprema i materijal za prevoz i čuvanje leševa</t>
  </si>
  <si>
    <t>Police za čuvanje leševa</t>
  </si>
  <si>
    <t>Kolica za leševe</t>
  </si>
  <si>
    <t>Kolica za leševe sa „makaze“ mehanizmom za podizanje</t>
  </si>
  <si>
    <t>Frižideri ili zamrzivači za mrtvačnice</t>
  </si>
  <si>
    <t>Rashladne komore za mrtvačnice</t>
  </si>
  <si>
    <t>Kolica za obdukciju</t>
  </si>
  <si>
    <t>Nosila za ručno prenošenje leša</t>
  </si>
  <si>
    <t>Uređaji za podizanje ili prenošenje leša</t>
  </si>
  <si>
    <t>Kontejneri za prevoz tela</t>
  </si>
  <si>
    <t>Oprema i materijal za kliničku forenziku</t>
  </si>
  <si>
    <t>Materijal za posmrtnu daktiloskopiju ili otiske</t>
  </si>
  <si>
    <t>Oprema i pomoćni proizvodi za prevoz</t>
  </si>
  <si>
    <t>Kompleti ili materijal za posmrtnu detekciju krvi</t>
  </si>
  <si>
    <t>Kompleti za prikupljanje bioloških dokaza</t>
  </si>
  <si>
    <t>Oprema i materijal za balzamovanje</t>
  </si>
  <si>
    <t>Uređaji za ubrizgavanje u šupljine kod balzamovanja</t>
  </si>
  <si>
    <t>Cevi za drenažu vena pri balzamovanju</t>
  </si>
  <si>
    <t>Tečnosti ili hemikalije za balzamovanje</t>
  </si>
  <si>
    <t>Cevi za ubrizgavanje pri balzamovanju</t>
  </si>
  <si>
    <t>Korita ili pribor za balzamovanje</t>
  </si>
  <si>
    <t>Kompleti za balzamovanje</t>
  </si>
  <si>
    <t>Igle za ubrizgavanje pri balzamovanju</t>
  </si>
  <si>
    <t>Pokrivači za oči</t>
  </si>
  <si>
    <t>Oprema i materijal za mrtvačnice</t>
  </si>
  <si>
    <t>Zaštitna odeća za mrtvačnice</t>
  </si>
  <si>
    <t>Pakovanja za mrtvačnice</t>
  </si>
  <si>
    <t>Omotači za mrtvačnice</t>
  </si>
  <si>
    <t>Aspiratori za mrtvačnice</t>
  </si>
  <si>
    <t>Mešavine za stvrdnjavanje u mrtvačnicama</t>
  </si>
  <si>
    <t>Motorna vozila</t>
  </si>
  <si>
    <t>Putnički automobili</t>
  </si>
  <si>
    <t>Karavan i kombi vozila i limuzine</t>
  </si>
  <si>
    <t>Karavan i kombi vozila</t>
  </si>
  <si>
    <t>Limuzine</t>
  </si>
  <si>
    <t>Vozila sa pogonom na četiri točka</t>
  </si>
  <si>
    <t>Džipovi</t>
  </si>
  <si>
    <t>ATV vozila</t>
  </si>
  <si>
    <t>Terenska vozila</t>
  </si>
  <si>
    <t>Specijalizovana vozila</t>
  </si>
  <si>
    <t>Vozila interventnih službi</t>
  </si>
  <si>
    <t>Vozila službi za spašavanje</t>
  </si>
  <si>
    <t>Paramedicinska vozila</t>
  </si>
  <si>
    <t>Sanitetska vozila</t>
  </si>
  <si>
    <t>Vozila za prevoz pacijenata</t>
  </si>
  <si>
    <t>Policijski automobili</t>
  </si>
  <si>
    <t>Vozila za prevoz zatvorenika</t>
  </si>
  <si>
    <t>Vozila službi za socijalnu pomoć</t>
  </si>
  <si>
    <t>Minibusi</t>
  </si>
  <si>
    <t>Ostali putnički automobili</t>
  </si>
  <si>
    <t>Motorna vozila za prevoz manje od 10 lica</t>
  </si>
  <si>
    <t>Polovna vozila za transport</t>
  </si>
  <si>
    <t>Motorna vozila za prevoz 10 ili više lica</t>
  </si>
  <si>
    <t>Autobusi i međugradski autobusi</t>
  </si>
  <si>
    <t>Autobusi za javni prevoz</t>
  </si>
  <si>
    <t>Zglobni autobusi</t>
  </si>
  <si>
    <t>Autobusi na sprat</t>
  </si>
  <si>
    <t>Niskopodni autobusi</t>
  </si>
  <si>
    <t>Međugradski autobusi</t>
  </si>
  <si>
    <t>Motorna vozila za prevoz robe</t>
  </si>
  <si>
    <t>“Pick-up“ vozila</t>
  </si>
  <si>
    <t>Motorne sanke</t>
  </si>
  <si>
    <t>Zglobni kamioni</t>
  </si>
  <si>
    <t>Cisterne</t>
  </si>
  <si>
    <t>Kamioni - cisterne za gorivo</t>
  </si>
  <si>
    <t>Kamioni sa platformom i kiperi</t>
  </si>
  <si>
    <t>Kamioni sa platformom</t>
  </si>
  <si>
    <t>Kiperi</t>
  </si>
  <si>
    <t>„VAN“ vozila (dostavna vozila)</t>
  </si>
  <si>
    <t>Laka „VAN“ vozila (laka dostavna vozila)</t>
  </si>
  <si>
    <t>Zatvorena „VAN“ vozila (zatvorena dostavna vozila)</t>
  </si>
  <si>
    <t>Polovna vozila za prevoz robe</t>
  </si>
  <si>
    <t>Drumski tegljači</t>
  </si>
  <si>
    <t>Šasije</t>
  </si>
  <si>
    <t>Šasije sa kabinom</t>
  </si>
  <si>
    <t>Šasije sa karoserijom</t>
  </si>
  <si>
    <t>Kompletna šasija</t>
  </si>
  <si>
    <t>Teška motorna vozila</t>
  </si>
  <si>
    <t>Dizalični i samoistovarni kamioni - damperi</t>
  </si>
  <si>
    <t>Kamioni sa platformom koja se diže</t>
  </si>
  <si>
    <t>Utovarivači</t>
  </si>
  <si>
    <t>Samoistovarni kamioni -damperi</t>
  </si>
  <si>
    <t>Vozila za zimsku službu</t>
  </si>
  <si>
    <t>Motorna vozila za specijalne svrhe</t>
  </si>
  <si>
    <t>Mobilne okretne dizalice za bušenje</t>
  </si>
  <si>
    <t>Vozila za hitne službe</t>
  </si>
  <si>
    <t>Vatrogasna vozila</t>
  </si>
  <si>
    <t>Kamioni sa lestvicama na obrtnoj platformi</t>
  </si>
  <si>
    <t>Protivpožarna autocisterna</t>
  </si>
  <si>
    <t>Vozila za gašenje požara</t>
  </si>
  <si>
    <t>Vozila za prevoz havarisanih, defektnih i drugih vozila</t>
  </si>
  <si>
    <t>Pokretni mostovi</t>
  </si>
  <si>
    <t>Vozila za održavanje puteva</t>
  </si>
  <si>
    <t>Vozila za čišćenje odvodnih kanala pored puta</t>
  </si>
  <si>
    <t>Vozila za posipanje soli</t>
  </si>
  <si>
    <t>Vozila za čišćenje puteva</t>
  </si>
  <si>
    <t>Vozila za čišćenje puteva usisavanjem</t>
  </si>
  <si>
    <t>Vozila za posipavanje peska</t>
  </si>
  <si>
    <t>Vozila za prskanje ili polivanje</t>
  </si>
  <si>
    <t>Vozila za odnošenje otpada i otpadnih voda</t>
  </si>
  <si>
    <t>Vozila za odnošenje smeća</t>
  </si>
  <si>
    <t>Vozila za skupljanje otpada</t>
  </si>
  <si>
    <t>Vozila za sabijanje otpada</t>
  </si>
  <si>
    <t>Cisterne za otpadne vode</t>
  </si>
  <si>
    <t>Komunalna vozila</t>
  </si>
  <si>
    <t>Utovarivači na točkovima</t>
  </si>
  <si>
    <t>Vozila za punjenje letelica gorivom</t>
  </si>
  <si>
    <t>Vozila za vuču letelica</t>
  </si>
  <si>
    <t>Nosači za prtljag</t>
  </si>
  <si>
    <t>Kolica za utovar kontejnera</t>
  </si>
  <si>
    <t>Mobilne biblioteke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</si>
  <si>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</si>
  <si>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</si>
  <si>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</si>
  <si>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</si>
  <si>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</si>
  <si>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</si>
  <si>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</si>
  <si>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</si>
  <si>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autobuse, za sanitetska i za teretna vozila</t>
  </si>
  <si>
    <t>Karoserije za autobuse</t>
  </si>
  <si>
    <t>Karoserije za sanitetska vozila</t>
  </si>
  <si>
    <t>Karoserije za teretna vozila</t>
  </si>
  <si>
    <t>Prikolice, poluprikolice i pokretni kontejneri</t>
  </si>
  <si>
    <t>Pokretni kontejneri za posebne namene</t>
  </si>
  <si>
    <t>Mobilne jedinice za slučajeve nesreća</t>
  </si>
  <si>
    <t>Mobilne jedinice za vanredne situacije</t>
  </si>
  <si>
    <t>Jedinica za hemijske nesreće</t>
  </si>
  <si>
    <t>Prikolice i poluprikolice</t>
  </si>
  <si>
    <t>Poluprikolice</t>
  </si>
  <si>
    <t>Prikolice</t>
  </si>
  <si>
    <t>Prikolice za opšte namene</t>
  </si>
  <si>
    <t>Prikolice za prevoz konja</t>
  </si>
  <si>
    <t>Mobilne jedinice na prikolicama</t>
  </si>
  <si>
    <t>Prikolice cisterne</t>
  </si>
  <si>
    <t>Prikolice sa obrtnim lestvama</t>
  </si>
  <si>
    <t>Prikolice za punjenje gorivom</t>
  </si>
  <si>
    <t>Samoistovarne prikolice</t>
  </si>
  <si>
    <t>Prikolice i poluprikolice tipa karavan</t>
  </si>
  <si>
    <t>Delovi za prikolice, poluprikolice i druga vozila</t>
  </si>
  <si>
    <t>Delovi za prikolice i poluprikolice</t>
  </si>
  <si>
    <t>Delovi za druga vozila</t>
  </si>
  <si>
    <t>Delovi i pribor za vozila i njihove motore</t>
  </si>
  <si>
    <t>Motori i delovi motora</t>
  </si>
  <si>
    <t>Motori</t>
  </si>
  <si>
    <t>Motori sa unutrašnjim sagorevanjem za motorna vozila i motocikle</t>
  </si>
  <si>
    <t>Motori na paljenje pomoću svećice</t>
  </si>
  <si>
    <t>Motori na paljenje pomoću kompresije</t>
  </si>
  <si>
    <t>Delovi za motore</t>
  </si>
  <si>
    <t>Remeni ventilatora</t>
  </si>
  <si>
    <t>Svećice</t>
  </si>
  <si>
    <t>Hladnjaci za vozila</t>
  </si>
  <si>
    <t>Klipovi</t>
  </si>
  <si>
    <t>Zaptivači</t>
  </si>
  <si>
    <t>Transportne trake od gume</t>
  </si>
  <si>
    <t>Trake za prenos od gume</t>
  </si>
  <si>
    <t>Mehanički rezervni delovi, osim motora i delova motora</t>
  </si>
  <si>
    <t>Osovine i menjači</t>
  </si>
  <si>
    <t>Osovine</t>
  </si>
  <si>
    <t>Menjači</t>
  </si>
  <si>
    <t>Kočnice i delovi kočnica</t>
  </si>
  <si>
    <t>Oprema za kočnice</t>
  </si>
  <si>
    <t>Disk kočnice</t>
  </si>
  <si>
    <t>Kočione obloge</t>
  </si>
  <si>
    <t>Kočione pločice</t>
  </si>
  <si>
    <t>Kočione papučice</t>
  </si>
  <si>
    <t>Točkovi, delovi i pribor za točkove</t>
  </si>
  <si>
    <t>Oprema za balansiranje točkova</t>
  </si>
  <si>
    <t>Izduvni lonci i izduvne cevi</t>
  </si>
  <si>
    <t>Izduvni lonci</t>
  </si>
  <si>
    <t>Izduvne cevi</t>
  </si>
  <si>
    <t>Dizalice za vozila, kvačila i pripadajući delovi</t>
  </si>
  <si>
    <t>Kvačila i pripadajući delovi</t>
  </si>
  <si>
    <t>Dizalice za vozila</t>
  </si>
  <si>
    <t>Upravljački volani, stubovi i kutije upravljačkog mehanizma</t>
  </si>
  <si>
    <t>Upravljački volani</t>
  </si>
  <si>
    <t>Stubovi upravljača i kutije upravljačkog mehanizma</t>
  </si>
  <si>
    <t>Ispitni stolovi, oprema za konverziju vozila i sigurnosni pojasevi</t>
  </si>
  <si>
    <t>Ispitni stolovi</t>
  </si>
  <si>
    <t>Oprema za konverziju vozila</t>
  </si>
  <si>
    <t>Sigurnosni pojasevi</t>
  </si>
  <si>
    <t>Rezervni delovi za teretna vozila, dostavna vozila i automobile</t>
  </si>
  <si>
    <t>Gume za teška i laka vozila</t>
  </si>
  <si>
    <t>Gume za laka opterećenja</t>
  </si>
  <si>
    <t>Gume za automobile</t>
  </si>
  <si>
    <t>Gume za teška opterećenja</t>
  </si>
  <si>
    <t>Gume za kamione</t>
  </si>
  <si>
    <t>Gume za autobuse</t>
  </si>
  <si>
    <t>Gume za poljoprivredna vozila</t>
  </si>
  <si>
    <t>Sedišta za civilne letelice</t>
  </si>
  <si>
    <t>Sedišta za motorna vozila</t>
  </si>
  <si>
    <t>Pribor za traktore</t>
  </si>
  <si>
    <t>Motocikli, bicikli i bočne prikolice</t>
  </si>
  <si>
    <t>Motocikli</t>
  </si>
  <si>
    <t>Delovi i pribor za motocikle</t>
  </si>
  <si>
    <t>Bočne prikolice za motocikle</t>
  </si>
  <si>
    <t>Delovi i pribor za bočne prikolice za motocikle</t>
  </si>
  <si>
    <t>Gume za motocikle</t>
  </si>
  <si>
    <t>Mopedi i bicikli sa pomoćnim motorom</t>
  </si>
  <si>
    <t>Mopedi</t>
  </si>
  <si>
    <t>Bicikli sa pomoćnim motorom</t>
  </si>
  <si>
    <t>Bicikli</t>
  </si>
  <si>
    <t>Bicikli bez motornog pogona</t>
  </si>
  <si>
    <t>Delovi i pribor za bicikle</t>
  </si>
  <si>
    <t>Gume za bicikle</t>
  </si>
  <si>
    <t>Brodovi i čamci</t>
  </si>
  <si>
    <t>Brodovi</t>
  </si>
  <si>
    <t>Pomorski patrolni čamci</t>
  </si>
  <si>
    <t>Brodovi i slična plovila za prevoz ljudi ili robe</t>
  </si>
  <si>
    <t>Trajekti</t>
  </si>
  <si>
    <t>Brodovi za krstarenje</t>
  </si>
  <si>
    <t>Brodovi za prevoz rasutog tereta</t>
  </si>
  <si>
    <t>Teretni brodovi</t>
  </si>
  <si>
    <t>Brodovi za prevoz robe</t>
  </si>
  <si>
    <t>Brodovi za prevoz kontejnera</t>
  </si>
  <si>
    <t>Plovila za utovar i istovar robe na točkovima („ro-ro“ plovila)</t>
  </si>
  <si>
    <t>Tankeri</t>
  </si>
  <si>
    <t>Brodovi za prevoz automobila</t>
  </si>
  <si>
    <t>Brodovi hladnjače</t>
  </si>
  <si>
    <t>Ribarski i interventni brodovi i druga posebna plovila</t>
  </si>
  <si>
    <t>Ribarski brodovi</t>
  </si>
  <si>
    <t>Brodovi fabrike</t>
  </si>
  <si>
    <t>Brodovi tegljači (remorkeri)</t>
  </si>
  <si>
    <t>Brodovi bageri</t>
  </si>
  <si>
    <t>Ploveći morski dokovi</t>
  </si>
  <si>
    <t>Brodovi za podvodne aktivnosti</t>
  </si>
  <si>
    <t>Plovne dizalice</t>
  </si>
  <si>
    <t>Proizvodna plovila</t>
  </si>
  <si>
    <t>Plovila za seizmička ispitivanja</t>
  </si>
  <si>
    <t>Istraživački brodovi</t>
  </si>
  <si>
    <t>Plovila za kontrolu zagađenja</t>
  </si>
  <si>
    <t>Vatrogasna plovila</t>
  </si>
  <si>
    <t>Brodovi za spašavanje</t>
  </si>
  <si>
    <t>Laka plovila</t>
  </si>
  <si>
    <t>Ploveće ili uronjive platforme za bušenje ili proizvodnju</t>
  </si>
  <si>
    <t>Brodovi za bušenje</t>
  </si>
  <si>
    <t>Samopodižuće platforme</t>
  </si>
  <si>
    <t>Platforme sa garniturom za bušenje</t>
  </si>
  <si>
    <t>Ploveće platforme za bušenje</t>
  </si>
  <si>
    <t>Ploveći proizvodni objekt</t>
  </si>
  <si>
    <t>Polu-uronjivi bušaći tornjevi</t>
  </si>
  <si>
    <t>Mobilne platforme</t>
  </si>
  <si>
    <t>Platforme na otvorenom moru</t>
  </si>
  <si>
    <t>Platforme za bušenje</t>
  </si>
  <si>
    <t>Ploveće konstrukcije</t>
  </si>
  <si>
    <t>Marker bove (plutače)</t>
  </si>
  <si>
    <t>Splavovi na naduvavanje</t>
  </si>
  <si>
    <t>Morski odbojnici</t>
  </si>
  <si>
    <t>Čamci</t>
  </si>
  <si>
    <t>Čamci za posebne namene</t>
  </si>
  <si>
    <t>Čamci za nadzor</t>
  </si>
  <si>
    <t>Patrolni čamci carinske službe</t>
  </si>
  <si>
    <t>Policijski patrolni čamci</t>
  </si>
  <si>
    <t>Čamci za spašavanje</t>
  </si>
  <si>
    <t>Čamci za sport i rekreaciju</t>
  </si>
  <si>
    <t>Jedrilice</t>
  </si>
  <si>
    <t>Katamarani</t>
  </si>
  <si>
    <t>Mali čamci za spašavanje</t>
  </si>
  <si>
    <t>Male jedrilice</t>
  </si>
  <si>
    <t>Mali čamci</t>
  </si>
  <si>
    <t>Mali čamci od fiberglasa</t>
  </si>
  <si>
    <t>Polučvrsti mali čamci</t>
  </si>
  <si>
    <t>Plovila na naduvavanje</t>
  </si>
  <si>
    <t>Mali gumeni čamci</t>
  </si>
  <si>
    <t>Kanui</t>
  </si>
  <si>
    <t>Čamci na vesla</t>
  </si>
  <si>
    <t>Pedaline</t>
  </si>
  <si>
    <t>Železničke i tramvajske lokomotive i šinska vozila i pripadajući delovi</t>
  </si>
  <si>
    <t>Železničke lokomotive i tenderi</t>
  </si>
  <si>
    <t>Lokomotive</t>
  </si>
  <si>
    <t>Tenderi za lokomotive i uspinjače</t>
  </si>
  <si>
    <t>Tenderi za lokomotive</t>
  </si>
  <si>
    <t>Uspinjače</t>
  </si>
  <si>
    <t>Železnička šinska vozila</t>
  </si>
  <si>
    <t>Železnička vozila za održavanje ili servisiranje i železnički teretni vagoni</t>
  </si>
  <si>
    <t>Železnički teretni vagoni</t>
  </si>
  <si>
    <t>Železnička vozila za održavanje ili servisiranje</t>
  </si>
  <si>
    <t>Železnički i tramvajski putnički vagoni i trolejbusi</t>
  </si>
  <si>
    <t>Tramvajski putnički vagoni</t>
  </si>
  <si>
    <t>Železnički putnički vagoni</t>
  </si>
  <si>
    <t>Trolejbusi</t>
  </si>
  <si>
    <t>Železničke putničke kompozicije</t>
  </si>
  <si>
    <t>Vagoni za prtljag i vagoni za posebne namene</t>
  </si>
  <si>
    <t>Delovi železničkih ili tramvajskih lokomotiva ili šinskih vozila; oprema za kontrolu železničkog saobraćaja</t>
  </si>
  <si>
    <t>Delovi lokomotiva ili šinskih vozila</t>
  </si>
  <si>
    <t>Monoblok točkovi</t>
  </si>
  <si>
    <t>Odbojnici i vučni uređaji</t>
  </si>
  <si>
    <t>Sedišta za šinska vozila</t>
  </si>
  <si>
    <t>Osovine točkova i pneumatika i drugi delovi lokomotiva ili šinskih vozila</t>
  </si>
  <si>
    <t>Oprema za kontrolu železničkog saobraćaja</t>
  </si>
  <si>
    <t>Mehanička oprema za signalizaciju</t>
  </si>
  <si>
    <t>Električna oprema za signalizaciju za železnički saobraćaj</t>
  </si>
  <si>
    <t>Električne instalacije za železnicu</t>
  </si>
  <si>
    <t>Samohodni elementi</t>
  </si>
  <si>
    <t>Vazduhoplovi i svemirske letelice</t>
  </si>
  <si>
    <t>Helikopteri, avioni, svemirske letelice i druge letelice na sopstveni pogon</t>
  </si>
  <si>
    <t>Helikopteri i avioni</t>
  </si>
  <si>
    <t>Avioni</t>
  </si>
  <si>
    <t>Vazduhoplovi sa fiksnim krilom</t>
  </si>
  <si>
    <t>Bespilotne letelice</t>
  </si>
  <si>
    <t>Vazduhoplovi sa posadom</t>
  </si>
  <si>
    <t>Vazduhoplovi za posebne namene</t>
  </si>
  <si>
    <t>Helikopteri</t>
  </si>
  <si>
    <t>Svemirske letelice, sateliti i lansirne letilice</t>
  </si>
  <si>
    <t>Svemirske letelice</t>
  </si>
  <si>
    <t>Sateliti</t>
  </si>
  <si>
    <t>Lanseri svemirskih letelica</t>
  </si>
  <si>
    <t>Baloni, dirižabli i drugi vazduhoplovi bez sopstvenog pogona</t>
  </si>
  <si>
    <t>Zmajevi</t>
  </si>
  <si>
    <t>Baloni i dirižabli</t>
  </si>
  <si>
    <t>Baloni</t>
  </si>
  <si>
    <t>Dirižabli</t>
  </si>
  <si>
    <t>Delovi vazduhoplova, svemirskih letelica i helikoptera</t>
  </si>
  <si>
    <t>Delovi vazduhoplova</t>
  </si>
  <si>
    <t>Motori vazduhoplova</t>
  </si>
  <si>
    <t>Turbomlazni motori</t>
  </si>
  <si>
    <t>Turbopropelerni motori</t>
  </si>
  <si>
    <t>Mlazni motori</t>
  </si>
  <si>
    <t>Delovi za motor vazduhoplova</t>
  </si>
  <si>
    <t>Delovi turbomlaznih ili turbopropelernih motora</t>
  </si>
  <si>
    <t>Delovi helikoptera</t>
  </si>
  <si>
    <t>Gume za vazduhoplov</t>
  </si>
  <si>
    <t>Oprema za vazduhoplove i svemirske letelice, trenažeri, uređaji za simuliranje leta i pripadajući delovi</t>
  </si>
  <si>
    <t>Oprema za vazduhoplove</t>
  </si>
  <si>
    <t>Oprema za lansiranje vazduhoplova</t>
  </si>
  <si>
    <t>Sistemi za katapultiranje vazduhoplova</t>
  </si>
  <si>
    <t>Sistem za brzo zaustavljanje vazduhoplova na palubi</t>
  </si>
  <si>
    <t>Uređaj za simuliranje leta</t>
  </si>
  <si>
    <t>Uređaji za letačku obuku na zemlji (trenažeri)</t>
  </si>
  <si>
    <t>Kese za povraćanje</t>
  </si>
  <si>
    <t>Razna oprema za prevoz i rezervni delovi</t>
  </si>
  <si>
    <t>Konjske zaprege ili ručna kolica, druga vozila bez mehaničkog pogona, kolica za prtljag i razni rezervni delovi</t>
  </si>
  <si>
    <t>Konjske zaprege ili ručna kolica, druga vozila bez mehaničkog pogona</t>
  </si>
  <si>
    <t>Ručna kolica</t>
  </si>
  <si>
    <t>Kolica za prtljag</t>
  </si>
  <si>
    <t>Dečija kolica</t>
  </si>
  <si>
    <t>Razni rezervni delovi</t>
  </si>
  <si>
    <t>Polovne gume</t>
  </si>
  <si>
    <t>Protektirane gume</t>
  </si>
  <si>
    <t>Odbojnici</t>
  </si>
  <si>
    <t>Satovi za vozila</t>
  </si>
  <si>
    <t>Brave za vozila</t>
  </si>
  <si>
    <t>Brave za bicikle</t>
  </si>
  <si>
    <t>Brodski propeleri</t>
  </si>
  <si>
    <t>Lestve za vatrogasna vozila</t>
  </si>
  <si>
    <t>Sidra</t>
  </si>
  <si>
    <t>Drumska oprema</t>
  </si>
  <si>
    <t>Oprema za održavanje puteva</t>
  </si>
  <si>
    <t>Vozila za čišćenje poletno-sletnih staza</t>
  </si>
  <si>
    <t>Oprema za obeležavanje puteva</t>
  </si>
  <si>
    <t>Oznake na putevima</t>
  </si>
  <si>
    <t>Staklene kuglice za označavanje puteva</t>
  </si>
  <si>
    <t>Oprema za kontrolu drumskog saobraćaja</t>
  </si>
  <si>
    <t>Oznake sa smenjujućim porukama</t>
  </si>
  <si>
    <t>Oprema za nadzor parkirališta</t>
  </si>
  <si>
    <t>Oprema za naplatu putarine</t>
  </si>
  <si>
    <t>So za posipanje puteva</t>
  </si>
  <si>
    <t>Saobraćajna oprema</t>
  </si>
  <si>
    <t>Branici na putevima</t>
  </si>
  <si>
    <t>Prepreke za postavljanje na puteve (putne barijere)</t>
  </si>
  <si>
    <t>Delovi prepreka za postavljanje na puteve (putnih barijera)</t>
  </si>
  <si>
    <t>Ograde</t>
  </si>
  <si>
    <t>Drveni stubovi</t>
  </si>
  <si>
    <t>Komponente za postavljanje ograda</t>
  </si>
  <si>
    <t>Ograda za zaštitu od buke</t>
  </si>
  <si>
    <t>Sigurnosni branici</t>
  </si>
  <si>
    <t>Sigurnosne ograde</t>
  </si>
  <si>
    <t>Zaštitne ograde</t>
  </si>
  <si>
    <t>Ograde za zaštitu od lavine</t>
  </si>
  <si>
    <t>Ograde za sneg</t>
  </si>
  <si>
    <t>Urbana oprema</t>
  </si>
  <si>
    <t>Oznake smera</t>
  </si>
  <si>
    <t>Upozoravajuća svetla na putu</t>
  </si>
  <si>
    <t>Svetlosne oznake na putu</t>
  </si>
  <si>
    <t>Stubovi za autobuska stajališta</t>
  </si>
  <si>
    <t>Saobraćajni stubići</t>
  </si>
  <si>
    <t>Čunjevi za obeležavanje na putevima</t>
  </si>
  <si>
    <t>Signalizacija</t>
  </si>
  <si>
    <t>Materijali za postavljanje oznaka</t>
  </si>
  <si>
    <t>Putokazi</t>
  </si>
  <si>
    <t>Kontejneri i kante za otpad i smeće</t>
  </si>
  <si>
    <t>Oprema za uličnu rasvetu</t>
  </si>
  <si>
    <t>Stubovi za uličnu rasvetu</t>
  </si>
  <si>
    <t>Bandere za svetiljke</t>
  </si>
  <si>
    <t>Ulične svetiljke</t>
  </si>
  <si>
    <t>Materijali za autoputeve</t>
  </si>
  <si>
    <t>Pomorska oprema</t>
  </si>
  <si>
    <t>Lučka oprema</t>
  </si>
  <si>
    <t>Uređaji za pristajanje uz dokove</t>
  </si>
  <si>
    <t>Mostići za ukrcavanje putnika na brod</t>
  </si>
  <si>
    <t>Stepenice za ukrcavanje putnika na brod</t>
  </si>
  <si>
    <t>Simulatori komandnog mosta broda</t>
  </si>
  <si>
    <t>Oprema za kontrolu pomorskog saobraćaja</t>
  </si>
  <si>
    <t>Radari</t>
  </si>
  <si>
    <t>Navigaciona oprema</t>
  </si>
  <si>
    <t>Lopatice propelera</t>
  </si>
  <si>
    <t>Oprema za železnički saobraćaj</t>
  </si>
  <si>
    <t>Šine i šinski pribor</t>
  </si>
  <si>
    <t>Poluge</t>
  </si>
  <si>
    <t>Železnički  kolosek</t>
  </si>
  <si>
    <t>Tramvajske šine</t>
  </si>
  <si>
    <t>Ukrsne glave</t>
  </si>
  <si>
    <t>Skretnice</t>
  </si>
  <si>
    <t>Jezičak skretnice</t>
  </si>
  <si>
    <t>Oprema za signalizaciju</t>
  </si>
  <si>
    <t>Stubovi za signalizaciju</t>
  </si>
  <si>
    <t>Signalne kutije</t>
  </si>
  <si>
    <t>Sistem za praćenje kretanja vozova</t>
  </si>
  <si>
    <t>Grejači skretnica</t>
  </si>
  <si>
    <t>Uređaji za poravnavanje šina</t>
  </si>
  <si>
    <t>Materijal i delovi za izgradnju železničkih koloseka</t>
  </si>
  <si>
    <t>Materijal za izgradnju železničkih koloseka</t>
  </si>
  <si>
    <t>Materijal za železničke pruge</t>
  </si>
  <si>
    <t>Vezice i pričvrsne pločice</t>
  </si>
  <si>
    <t>Šine vođice</t>
  </si>
  <si>
    <t>Delovi za izgradnju železničkih koloseka</t>
  </si>
  <si>
    <t>Šine-provodnici(kontaktne šine)</t>
  </si>
  <si>
    <t>Skretnički jezičci, srcišta, , potezne motke  i drugi delovi skretnica</t>
  </si>
  <si>
    <t>Skretnički jezičci</t>
  </si>
  <si>
    <t>Srcišta</t>
  </si>
  <si>
    <t>Potezne motke</t>
  </si>
  <si>
    <t>Delovi skretnica</t>
  </si>
  <si>
    <t>Pričvrsne pločice, distantne šipke i motke</t>
  </si>
  <si>
    <t>Pričvrsne pločice</t>
  </si>
  <si>
    <t>Distantne šipke i motke</t>
  </si>
  <si>
    <t>Šinske stolice i klinovi šinskih stolica</t>
  </si>
  <si>
    <t>Pragovi i delovi pragova</t>
  </si>
  <si>
    <t>Pragovi</t>
  </si>
  <si>
    <t>Delovi pragova</t>
  </si>
  <si>
    <t>Noseća oprema</t>
  </si>
  <si>
    <t>Prilazne platforme</t>
  </si>
  <si>
    <t>Oprema za tretman kanalizacijskog mulja</t>
  </si>
  <si>
    <t>Uređaj za sušenje kanalizacijskog mulja</t>
  </si>
  <si>
    <t>Čekrci hidrauličnih platformi</t>
  </si>
  <si>
    <t>Prilazne rampe</t>
  </si>
  <si>
    <t>Rampe za trajekte</t>
  </si>
  <si>
    <t>Pristupne staze za putnike</t>
  </si>
  <si>
    <t>Mostne dizalice</t>
  </si>
  <si>
    <t>Plutajući dok</t>
  </si>
  <si>
    <t>Plutajuća skladišna jedinica</t>
  </si>
  <si>
    <t>Aerodromska oprema</t>
  </si>
  <si>
    <t>Sistem za prijem i otpremu prtljaga prtljagom</t>
  </si>
  <si>
    <t>Oprema za prijem i otpremu prtljaga</t>
  </si>
  <si>
    <t>Oprema za kontrolu letenja</t>
  </si>
  <si>
    <t>Oprema za aerodromske kontrolne tornjeve</t>
  </si>
  <si>
    <t>Kontrola letenja</t>
  </si>
  <si>
    <t>Simulacija kontrole letenja</t>
  </si>
  <si>
    <t>Sistemi kontrole letenja</t>
  </si>
  <si>
    <t>Obuka za kontrolu letenja</t>
  </si>
  <si>
    <t>Instrumentalni sistem za sletanje (ILS) )</t>
  </si>
  <si>
    <t>Visokofrekventni dopler VOR uređaj (DVOR)</t>
  </si>
  <si>
    <t>Oprema za merenje udaljenosti (DME)</t>
  </si>
  <si>
    <t>Radio-goniometar i neusmereni radio-far</t>
  </si>
  <si>
    <t>Radio-goniometar (RDF)</t>
  </si>
  <si>
    <t>Neusmereni radio-far (NDB)</t>
  </si>
  <si>
    <t>Aerodromski komunikacioni sistem (COM)</t>
  </si>
  <si>
    <t>Aerodromski nadzorni sistem i sistem aerodromskih svetala</t>
  </si>
  <si>
    <t>Aerodromski sistem nadzora vazdušnog saobraćaja (SUR) )</t>
  </si>
  <si>
    <t>Vizuelni sistem pokazivača nagiba prilaza (PAPI)</t>
  </si>
  <si>
    <t>Mostovi i stepenice za ukrcavanje putnika u vazduhoplov</t>
  </si>
  <si>
    <t>Mostovi za ukrcavanje putnika u vazduhoplov</t>
  </si>
  <si>
    <t>Stepenice za ukrcavanje putnika u vazduhoplov</t>
  </si>
  <si>
    <t>Oprema za kontrolu saobraćaja</t>
  </si>
  <si>
    <t>Kamera za kontrolu brzine</t>
  </si>
  <si>
    <t>Sistem merenja protoka saobraćaja</t>
  </si>
  <si>
    <t>Karte za prevoz</t>
  </si>
  <si>
    <t>Oprema za nadzor, sigurnost, signalizaciju i rasvetu</t>
  </si>
  <si>
    <t>Svetla za rad na terenu</t>
  </si>
  <si>
    <t>Znaci i osvetljeni znaci</t>
  </si>
  <si>
    <t>Osvetljeni saobraćajni znaci</t>
  </si>
  <si>
    <t>Putne oznake</t>
  </si>
  <si>
    <t>Ulične oznake</t>
  </si>
  <si>
    <t>Putna rasveta</t>
  </si>
  <si>
    <t>Rasveta u tunelima</t>
  </si>
  <si>
    <t>Svetla za navođenje i rasvetu brodova</t>
  </si>
  <si>
    <t>Svetla za navođenje i rasvetu u rečnoj plovidbi</t>
  </si>
  <si>
    <t>Svetla za vođenje vazduhoplova i osvetljavanje</t>
  </si>
  <si>
    <t>Oprema za nadzor, sigurnost ili signalizaciju u drumskom saobraćaju</t>
  </si>
  <si>
    <t>Semafori</t>
  </si>
  <si>
    <t>Oprema za nadzor, sigurnost ili signalizaciju u rečnom saobraćaju</t>
  </si>
  <si>
    <t>Oprema za nadzor, sigurnost ili signalizaciju na parkiralištima</t>
  </si>
  <si>
    <t>Kontrolna, bezbednosna ili signalna oprema na aerodromima</t>
  </si>
  <si>
    <t>Uređaj za snimanje parametara leta</t>
  </si>
  <si>
    <t>Sistem svetlosnog obeležavanja na aerodromu</t>
  </si>
  <si>
    <t>Svetla na poletno-sletnoj stazi</t>
  </si>
  <si>
    <t>Oprema za nadzor, sigurnost i signalizaciju lučkih objekata</t>
  </si>
  <si>
    <t>Generatori signala, razdelnici antenskih signala i mašine za galvanotehniku</t>
  </si>
  <si>
    <t>Generatori signala</t>
  </si>
  <si>
    <t>Razdelnici antenskih signala</t>
  </si>
  <si>
    <t>Mašine za galvanotehniku</t>
  </si>
  <si>
    <t>Makete modela</t>
  </si>
  <si>
    <t>Makete aviona</t>
  </si>
  <si>
    <t>Makete brodova</t>
  </si>
  <si>
    <t>Sigurnosna, vatrogasna, policijska i odbrambena oprema</t>
  </si>
  <si>
    <t>Sigurnosna oprema i oprema za vanredne situacije</t>
  </si>
  <si>
    <t>Vatrogasna oprema, oprema za spašavanje i sigurnosna oprema</t>
  </si>
  <si>
    <t>Vatrogasna oprema</t>
  </si>
  <si>
    <t>Aparati za disanje pri gašenju požara</t>
  </si>
  <si>
    <t>Materijal za gašenje požara</t>
  </si>
  <si>
    <t>Aparati za gašenje požara</t>
  </si>
  <si>
    <t>Pena za punjenje aparata za gašenje požara</t>
  </si>
  <si>
    <t>Prenosni aparati za gašenje požara</t>
  </si>
  <si>
    <t>Oprema za evakuaciju od požara</t>
  </si>
  <si>
    <t>Sistem za gašenje plamena</t>
  </si>
  <si>
    <t>Ručno oruđe za gašenje plamena</t>
  </si>
  <si>
    <t>Pena za gašenje plamena ili slična jedinjenja</t>
  </si>
  <si>
    <t>Oprema za spašavanje i vanredne situacije</t>
  </si>
  <si>
    <t>Lutke za obuku za vanredne situacije</t>
  </si>
  <si>
    <t>Tuševi za vanredne situacije</t>
  </si>
  <si>
    <t>Ispirač za oči</t>
  </si>
  <si>
    <t>Sigurnosna oprema</t>
  </si>
  <si>
    <t>Oprema za obezbeđenje lokacije</t>
  </si>
  <si>
    <t>Sistem za zaštitu nuklearnog reaktora</t>
  </si>
  <si>
    <t>Oprema za nuklearnu, biološku, hemijsku i radiološku zaštitu</t>
  </si>
  <si>
    <t>Oprema za nuklearnu zaštitu</t>
  </si>
  <si>
    <t>Sigurnosne instalacije</t>
  </si>
  <si>
    <t>Zaštitna i sigurnosna odeća</t>
  </si>
  <si>
    <t>Odevni predmeti za biološku ili hemijsku zaštitu</t>
  </si>
  <si>
    <t>Odeća za nuklearnu i radiološku zaštitu</t>
  </si>
  <si>
    <t>Zaštitni prsluci</t>
  </si>
  <si>
    <t>Reflektujući  prsluci</t>
  </si>
  <si>
    <t>Zaštitni kaputi ili ponča</t>
  </si>
  <si>
    <t>Zaštitne čarape</t>
  </si>
  <si>
    <t>Zaštitne košulje ili pantalone</t>
  </si>
  <si>
    <t>Zaštitne narukvice</t>
  </si>
  <si>
    <t>Zaštitni mantil</t>
  </si>
  <si>
    <t>Nadzorni i sigurnosni sistemi i uređaji</t>
  </si>
  <si>
    <t>Zvučni signali</t>
  </si>
  <si>
    <t>Detektor falsifikovanog novca</t>
  </si>
  <si>
    <t>Sigurnosna  oprema</t>
  </si>
  <si>
    <t>Sigurnosne torbe</t>
  </si>
  <si>
    <t>Zatvarači</t>
  </si>
  <si>
    <t>Oznake</t>
  </si>
  <si>
    <t>Alarmni sistemi</t>
  </si>
  <si>
    <t>Konveksna sigurnosna ogledala</t>
  </si>
  <si>
    <t>Detektori radara</t>
  </si>
  <si>
    <t>Oprema za određivanje lokacije</t>
  </si>
  <si>
    <t>Sistem magnetnih kartica</t>
  </si>
  <si>
    <t>Oprema za evidenciju kliznog radnog vremena</t>
  </si>
  <si>
    <t>Sistem evidencije vremena</t>
  </si>
  <si>
    <t>Identifikacione značke</t>
  </si>
  <si>
    <t>Video sistemi za identifikaciju</t>
  </si>
  <si>
    <t>Detektori metala</t>
  </si>
  <si>
    <t>Sistem nadzora</t>
  </si>
  <si>
    <t>Senzori</t>
  </si>
  <si>
    <t>Biometrijski senzori</t>
  </si>
  <si>
    <t>Sistem kontrole vremena ili za beleženje radnog vremena</t>
  </si>
  <si>
    <t>Sigurnosne kamere</t>
  </si>
  <si>
    <t>Oprema za skeniranje linijskog koda (bar-koda)</t>
  </si>
  <si>
    <t>Policijska oprema</t>
  </si>
  <si>
    <t>Mete za streljane</t>
  </si>
  <si>
    <t>Oprema za smirivanje uličnih nereda</t>
  </si>
  <si>
    <t>Vodeni topovi</t>
  </si>
  <si>
    <t>Policijske lisice</t>
  </si>
  <si>
    <t>Sirene</t>
  </si>
  <si>
    <t>Sredstva za odvraćanje (repelenti) od napada pasa</t>
  </si>
  <si>
    <t>Policijske oznake</t>
  </si>
  <si>
    <t>Signalne table sa smenjujućim porukama</t>
  </si>
  <si>
    <t>Signalna oprema za regulisanje saobraćaja na raskrsnicama</t>
  </si>
  <si>
    <t>Oružje, municija i pripadajući delovi</t>
  </si>
  <si>
    <t>Razno oružje</t>
  </si>
  <si>
    <t>Mačevi, sablje, bajoneti i koplja</t>
  </si>
  <si>
    <t>Mačevi</t>
  </si>
  <si>
    <t>Sablje</t>
  </si>
  <si>
    <t>Bajoneti</t>
  </si>
  <si>
    <t>Koplja</t>
  </si>
  <si>
    <t>Gasne puške</t>
  </si>
  <si>
    <t>Vatreno oružje</t>
  </si>
  <si>
    <t>Lako vatreno oružje</t>
  </si>
  <si>
    <t>Ručno oružje</t>
  </si>
  <si>
    <t>Puške</t>
  </si>
  <si>
    <t>Mitraljezi</t>
  </si>
  <si>
    <t>Artiljerija</t>
  </si>
  <si>
    <t>Protivvazdušna artiljerija</t>
  </si>
  <si>
    <t>Samohodna artiljerija</t>
  </si>
  <si>
    <t>Vučna artiljerija</t>
  </si>
  <si>
    <t>Minobacači</t>
  </si>
  <si>
    <t>Haubice</t>
  </si>
  <si>
    <t>Municija</t>
  </si>
  <si>
    <t>Municija za vatreno oružje i borbu</t>
  </si>
  <si>
    <t>Meci</t>
  </si>
  <si>
    <t>Topovske granate</t>
  </si>
  <si>
    <t>Granate</t>
  </si>
  <si>
    <t>Nagazne mine</t>
  </si>
  <si>
    <t>Čaure</t>
  </si>
  <si>
    <t>Municija za pomorsko ratovanje</t>
  </si>
  <si>
    <t>Torpeda</t>
  </si>
  <si>
    <t>Morske mine</t>
  </si>
  <si>
    <t>Municija za vazdušno ratovanje</t>
  </si>
  <si>
    <t>Bombe</t>
  </si>
  <si>
    <t>Rakete</t>
  </si>
  <si>
    <t>Delovi vatrenog oružja i municije</t>
  </si>
  <si>
    <t>Delovi lakog vatrenog oružja</t>
  </si>
  <si>
    <t>Pribor za cevi vatrenog oružja</t>
  </si>
  <si>
    <t>Delovi raketnih lansera</t>
  </si>
  <si>
    <t>Delovi minobacača</t>
  </si>
  <si>
    <t>Vojna vozila i pripadajući delovi</t>
  </si>
  <si>
    <t>Oklopna vojna vozila</t>
  </si>
  <si>
    <t>Borbeni  tenkovi</t>
  </si>
  <si>
    <t>Glavni borbeni  tenkovi</t>
  </si>
  <si>
    <t>Laki borbeni  tenkovi</t>
  </si>
  <si>
    <t>Oklopna borbena  vozila</t>
  </si>
  <si>
    <t>Pešadijska borbena  vozila</t>
  </si>
  <si>
    <t>Oklopni transporteri za prevoz vojnika</t>
  </si>
  <si>
    <t>Oklopni transporteri za oružje</t>
  </si>
  <si>
    <t>Izviđačka i patrolna vozila</t>
  </si>
  <si>
    <t>Komandna vozila i vozila za vezu</t>
  </si>
  <si>
    <t>Delovi vojnih vozila</t>
  </si>
  <si>
    <t>Mehanički rezervni delovi za vojna vozila</t>
  </si>
  <si>
    <t>Motori i delovi motora za vojna vozila</t>
  </si>
  <si>
    <t>Električni i elektronski rezervni delovi za vojna vozila</t>
  </si>
  <si>
    <t>Ratni brodovi i pripadajući delovi</t>
  </si>
  <si>
    <t>Ratni brodovi</t>
  </si>
  <si>
    <t>Sredstva za površinsku borbu</t>
  </si>
  <si>
    <t>Nosači aviona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</si>
  <si>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</si>
  <si>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</si>
  <si>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</si>
  <si>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</si>
  <si>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</si>
  <si>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Ofanzivne podmornice na nuklearni pogon</t>
  </si>
  <si>
    <t>Ofanzivne podmornice na dizel pogon</t>
  </si>
  <si>
    <t>Podvodna plovila bez posade</t>
  </si>
  <si>
    <t>Brodovi za minsku borbu i pomoćni brodovi</t>
  </si>
  <si>
    <t>Minolovac i čistač mina</t>
  </si>
  <si>
    <t>Pomoćno istraživačko plovilo</t>
  </si>
  <si>
    <t>Pomoćno obaveštajno plovilo</t>
  </si>
  <si>
    <t>Pomoćna bolnica; teretno; tankersko; plovilo za prevoz vozila</t>
  </si>
  <si>
    <t>Delovi za ratne brodove</t>
  </si>
  <si>
    <t>Trup i mehanički rezervni delovi za ratne brodove</t>
  </si>
  <si>
    <t>Motori i delovi motora za ratne brodove</t>
  </si>
  <si>
    <t>Elektronski i električni rezervni delovi za ratne brodove</t>
  </si>
  <si>
    <t>Vojni avioni, rakete i svemirske letelice</t>
  </si>
  <si>
    <t>Vojni avioni</t>
  </si>
  <si>
    <t>Avion lovac</t>
  </si>
  <si>
    <t>Lovci - bombarderi i letelice za napad ciljeva na zemlji</t>
  </si>
  <si>
    <t>Avioni- bombarderi</t>
  </si>
  <si>
    <t>Vojni transportni avioni</t>
  </si>
  <si>
    <t>Trenažni avioni</t>
  </si>
  <si>
    <t>Mornarički patrolni avioni</t>
  </si>
  <si>
    <t>Avioni - cisterne</t>
  </si>
  <si>
    <t>Izviđački avioni</t>
  </si>
  <si>
    <t>Borbeni helikopteri</t>
  </si>
  <si>
    <t>Helikopteri za protiv podmorničku borbu</t>
  </si>
  <si>
    <t>Helikopteri za podršku</t>
  </si>
  <si>
    <t>Vojni transportni helikopteri</t>
  </si>
  <si>
    <t>Helikopteri za traženje i spašavanje</t>
  </si>
  <si>
    <t>Bespilotne borbene letetelice</t>
  </si>
  <si>
    <t>Strateške rakete</t>
  </si>
  <si>
    <t>Strateške protiv-balističke rakete</t>
  </si>
  <si>
    <t>Interkontinentalne balističke rakete</t>
  </si>
  <si>
    <t>Balističke rakete koje se ispaljuju sa podmornica</t>
  </si>
  <si>
    <t>Balističke rakete srednjeg dometa</t>
  </si>
  <si>
    <t>Taktičke rakete</t>
  </si>
  <si>
    <t>Rakete vazduh - vazduh</t>
  </si>
  <si>
    <t>Rakete vazduh - zemlja</t>
  </si>
  <si>
    <t>Protiv-mornaričke rakete</t>
  </si>
  <si>
    <t>Protivpodmorničke rakete</t>
  </si>
  <si>
    <t>Taktičke protiv-balističke rakete</t>
  </si>
  <si>
    <t>Protivtenkovske navođene rakete</t>
  </si>
  <si>
    <t>Rakete zemlja - vazduh</t>
  </si>
  <si>
    <t>Krstareće rakete</t>
  </si>
  <si>
    <t>Krstareće rakete lansirane iz vazduha, sa zemlje ili sa mora</t>
  </si>
  <si>
    <t>Vojne svemirske letelice</t>
  </si>
  <si>
    <t>Vojni sateliti</t>
  </si>
  <si>
    <t>Sateliti za komunikaciju</t>
  </si>
  <si>
    <t>Sateliti za posmatranje</t>
  </si>
  <si>
    <t>Sateliti za navigaciju</t>
  </si>
  <si>
    <t>Delovi vojne avio opreme</t>
  </si>
  <si>
    <t>Konstrukcijski i mehanički rezervni delovi za vojnu avio opremu</t>
  </si>
  <si>
    <t>Motori i delovi motora za vojnu avio opremu</t>
  </si>
  <si>
    <t>Elektronski i električni rezervni delovi za vojnu avio opremu</t>
  </si>
  <si>
    <t>Vojni elektronski sistemi</t>
  </si>
  <si>
    <t>Sistemi za komandu, upravljanje, komunikaciju i računare</t>
  </si>
  <si>
    <t>Sistemi za komandu, upravljanje i komunikaciju</t>
  </si>
  <si>
    <t>Taktički sistemi za komandu, upravljanje i komunikaciju</t>
  </si>
  <si>
    <t>Obaveštajni rad, nadzor, otkrivanje ciljeva i izviđanje</t>
  </si>
  <si>
    <t>Elektronski obaveštajni sistem</t>
  </si>
  <si>
    <t>Radar</t>
  </si>
  <si>
    <t>Radar vazdušne obrane</t>
  </si>
  <si>
    <t>Sistemi za elektronsko ratovanje i protivmere</t>
  </si>
  <si>
    <t>Borbeni simulatori</t>
  </si>
  <si>
    <t>Individualna oprema i oprema za podršku</t>
  </si>
  <si>
    <t>Individualna oprema</t>
  </si>
  <si>
    <t>Vatrogasne uniforme</t>
  </si>
  <si>
    <t>Policijske uniforme</t>
  </si>
  <si>
    <t>Vojne uniforme</t>
  </si>
  <si>
    <t>Borbene uniforme</t>
  </si>
  <si>
    <t>Maskirne jakne</t>
  </si>
  <si>
    <t>Borbena odela</t>
  </si>
  <si>
    <t>Borbena oprema</t>
  </si>
  <si>
    <t>Vojni šlemovi</t>
  </si>
  <si>
    <t>Navlake za šlemove</t>
  </si>
  <si>
    <t>Gas maske</t>
  </si>
  <si>
    <t>Odeća za antibalističku zaštitu</t>
  </si>
  <si>
    <t>Neprobojni prsluci</t>
  </si>
  <si>
    <t>Oprema za podršku</t>
  </si>
  <si>
    <t>Zastave</t>
  </si>
  <si>
    <t>Jarbol za zastavu</t>
  </si>
  <si>
    <t>Muzički instrumenti, sportska roba, igre, igračke, proizvodi ručnog rada, umetnički materijali i pribor</t>
  </si>
  <si>
    <t>Muzički instrumenti i delovi</t>
  </si>
  <si>
    <t>Muzički instrumenti</t>
  </si>
  <si>
    <t>Instrumenti sa klavijaturom</t>
  </si>
  <si>
    <t>Klaviri</t>
  </si>
  <si>
    <t>Harmonike</t>
  </si>
  <si>
    <t>Orgulje</t>
  </si>
  <si>
    <t>Čelesta</t>
  </si>
  <si>
    <t>Limeni duvački instrumenti</t>
  </si>
  <si>
    <t>Trube</t>
  </si>
  <si>
    <t>Tromboni</t>
  </si>
  <si>
    <t>Suzafoni</t>
  </si>
  <si>
    <t>Saksofoni</t>
  </si>
  <si>
    <t>Zviždaljka</t>
  </si>
  <si>
    <t>Rog</t>
  </si>
  <si>
    <t>Saksov rog</t>
  </si>
  <si>
    <t>Male trube</t>
  </si>
  <si>
    <t>Alt, bariton, krilnica (flighorna) i francuske trube</t>
  </si>
  <si>
    <t>Alt trube</t>
  </si>
  <si>
    <t>Bariton trube</t>
  </si>
  <si>
    <t>Krilnica</t>
  </si>
  <si>
    <t>Francuske trube</t>
  </si>
  <si>
    <t>Žičani instrumenti</t>
  </si>
  <si>
    <t>Klavseni</t>
  </si>
  <si>
    <t>Klavikordi</t>
  </si>
  <si>
    <t>Gitare</t>
  </si>
  <si>
    <t>Violine</t>
  </si>
  <si>
    <t>Harfe</t>
  </si>
  <si>
    <t>Bendžo</t>
  </si>
  <si>
    <t>Mandoline</t>
  </si>
  <si>
    <t>Violončelo</t>
  </si>
  <si>
    <t>Kontrabas</t>
  </si>
  <si>
    <t>Drveni duvački instrumenti</t>
  </si>
  <si>
    <t>Klarineti</t>
  </si>
  <si>
    <t>Oboe</t>
  </si>
  <si>
    <t>Кorneti i flaute</t>
  </si>
  <si>
    <t>Korneti</t>
  </si>
  <si>
    <t>Flaute</t>
  </si>
  <si>
    <t>Pikolo flauta</t>
  </si>
  <si>
    <t>Gajde</t>
  </si>
  <si>
    <t>Usna harmonika</t>
  </si>
  <si>
    <t>Kazu (vrsta muzičkog instrumenta igračke)</t>
  </si>
  <si>
    <t>Engleski rog</t>
  </si>
  <si>
    <t>Okarine</t>
  </si>
  <si>
    <t>Muzički instrumenti sa električnim pojačalom</t>
  </si>
  <si>
    <t>Sintisajzeri</t>
  </si>
  <si>
    <t>Udaraljke</t>
  </si>
  <si>
    <t>Cimbala</t>
  </si>
  <si>
    <t>Zvončići (instrument)</t>
  </si>
  <si>
    <t>Daire</t>
  </si>
  <si>
    <t>Kastanjete</t>
  </si>
  <si>
    <t>Bubnjevi (instrument)</t>
  </si>
  <si>
    <t>Ksilofoni</t>
  </si>
  <si>
    <t>Vibrafoni</t>
  </si>
  <si>
    <t>Delovi i pribor za muzičke instrumente</t>
  </si>
  <si>
    <t>Pribor za muzičke instrumente</t>
  </si>
  <si>
    <t>Metronomi</t>
  </si>
  <si>
    <t>Pisak</t>
  </si>
  <si>
    <t>Pribor za gudačke muzičke instrumente</t>
  </si>
  <si>
    <t>Strune ili trzalice za muzičke instrumente</t>
  </si>
  <si>
    <t>Pribor za perkusione instrumente</t>
  </si>
  <si>
    <t>Koferi i kutije za muzičke instrumente ili pribor</t>
  </si>
  <si>
    <t>Stalci za muzičke instrumente ili držači za note</t>
  </si>
  <si>
    <t>Delovi muzičkih instrumenata</t>
  </si>
  <si>
    <t>Ključevi za štimovanje instrumenta</t>
  </si>
  <si>
    <t>Muzičke kutije ili mehanizmi</t>
  </si>
  <si>
    <t>Usnik</t>
  </si>
  <si>
    <t>Prigušivač</t>
  </si>
  <si>
    <t>Rezonantne ploče</t>
  </si>
  <si>
    <t>Dirigentske palice</t>
  </si>
  <si>
    <t>Jastučići za male flaute</t>
  </si>
  <si>
    <t>Sportska roba i oprema</t>
  </si>
  <si>
    <t>Oprema za sportove na otvorenom</t>
  </si>
  <si>
    <t>Zimska oprema</t>
  </si>
  <si>
    <t>Oprema za skijanje i spuštanje na dasci</t>
  </si>
  <si>
    <t>Skijaške čizme</t>
  </si>
  <si>
    <t>Skije</t>
  </si>
  <si>
    <t>Skijaški štapovi</t>
  </si>
  <si>
    <t>Vezovi</t>
  </si>
  <si>
    <t>Daska za skijanje</t>
  </si>
  <si>
    <t>Skijaška odeća</t>
  </si>
  <si>
    <t>Oprema za klizanje i hokej na ledu</t>
  </si>
  <si>
    <t>Pakovi  za hokej</t>
  </si>
  <si>
    <t>Klizaljke</t>
  </si>
  <si>
    <t>Palice za hokej</t>
  </si>
  <si>
    <t>Odeća i oprema za polarne uslove</t>
  </si>
  <si>
    <t>Oprema za sportove na vodi</t>
  </si>
  <si>
    <t>Skije za vodu</t>
  </si>
  <si>
    <t>Ronilačka oprema i oprema za ronjenje na dah</t>
  </si>
  <si>
    <t>Kompenzatori plutanja</t>
  </si>
  <si>
    <t>Boce sa vazduhom za ronjenje</t>
  </si>
  <si>
    <t>Regulatori za ronjenje</t>
  </si>
  <si>
    <t>Instrumenti ili pribor za ronjenje</t>
  </si>
  <si>
    <t>Aparati za disanje pri ronjenju</t>
  </si>
  <si>
    <t>Ronilački kostimi</t>
  </si>
  <si>
    <t>Ronilački skafanderi</t>
  </si>
  <si>
    <t>Maske, peraje ili cevi za disanje na masci</t>
  </si>
  <si>
    <t>Ronilačka odela</t>
  </si>
  <si>
    <t>Ronilačka odela sa termalnom zaštitom</t>
  </si>
  <si>
    <t>Oprema i pribor za surfovanje i plivanje</t>
  </si>
  <si>
    <t>Daske za skijanje na vodi, daske za skijanje na vodi klečenjem i platforme za plivanje</t>
  </si>
  <si>
    <t>Oprema za jedrenje na dasci</t>
  </si>
  <si>
    <t>Daske za surfovanje</t>
  </si>
  <si>
    <t>Plivačke naočare ili peraja</t>
  </si>
  <si>
    <t>Oprema za parajedrenje</t>
  </si>
  <si>
    <t>Proizvodi za lov ili ribolov</t>
  </si>
  <si>
    <t>Pribor za ribolov</t>
  </si>
  <si>
    <t>Ribolovački štapovi</t>
  </si>
  <si>
    <t>Ribolovački konac</t>
  </si>
  <si>
    <t>Čekrci za ribolov</t>
  </si>
  <si>
    <t>Varalice za pecanje</t>
  </si>
  <si>
    <t>Mamci za pecanje</t>
  </si>
  <si>
    <t>Ribolovački olovni tegovi</t>
  </si>
  <si>
    <t>Proizvodi za lov</t>
  </si>
  <si>
    <t>Lovački zvučni mamci</t>
  </si>
  <si>
    <t>Lovački mamci</t>
  </si>
  <si>
    <t>Lovačke zamke</t>
  </si>
  <si>
    <t>Cev vatrenog oružja</t>
  </si>
  <si>
    <t>Predmeti za logorovanje</t>
  </si>
  <si>
    <t>Vreće za spavanje</t>
  </si>
  <si>
    <t>Ručni frižider</t>
  </si>
  <si>
    <t>Kompleti za popravku šatora</t>
  </si>
  <si>
    <t>Peći za kampovanje ili upotrebu na otvorenom</t>
  </si>
  <si>
    <t>Ručni frižider za piće</t>
  </si>
  <si>
    <t>Odeća za preživljavanje</t>
  </si>
  <si>
    <t>Oprema za atletiku</t>
  </si>
  <si>
    <t>Oprema za slobodne aktivnosti</t>
  </si>
  <si>
    <t>Oprema za vežbaonice</t>
  </si>
  <si>
    <t>Strunjače za vežbaonice</t>
  </si>
  <si>
    <t>Gimnastičke prečke ili grede</t>
  </si>
  <si>
    <t>Gimnastičke prečke</t>
  </si>
  <si>
    <t>Gimnastičke grede</t>
  </si>
  <si>
    <t>Gimnastička užad ili kolutovi ili oprema za penjanje</t>
  </si>
  <si>
    <t>Gimnastička užad</t>
  </si>
  <si>
    <t>Gimnastički kolutovi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</si>
  <si>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</si>
  <si>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</si>
  <si>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</si>
  <si>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</si>
  <si>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</si>
  <si>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Bokserski ring</t>
  </si>
  <si>
    <t>Džakovi za udaranje</t>
  </si>
  <si>
    <t>Bokserske rukavice</t>
  </si>
  <si>
    <t>Oprema za fitnes vežbe</t>
  </si>
  <si>
    <t>Oprema za aerobik vežbe</t>
  </si>
  <si>
    <t>Traka za trčanje</t>
  </si>
  <si>
    <t>Penjalice</t>
  </si>
  <si>
    <t>Sobni bicikli</t>
  </si>
  <si>
    <t>Uređaji za veslanje</t>
  </si>
  <si>
    <t>Vijače</t>
  </si>
  <si>
    <t>Tramboline za vežbu</t>
  </si>
  <si>
    <t>Lopte za vežbanje</t>
  </si>
  <si>
    <t>Oprema za step aerobik vežbe</t>
  </si>
  <si>
    <t>Sobni trenažeri</t>
  </si>
  <si>
    <t>Sprave za dizanje i povlačenje tegova</t>
  </si>
  <si>
    <t>Jednoručni tegovi</t>
  </si>
  <si>
    <t>Tegovi na šipki</t>
  </si>
  <si>
    <t>Sprave za vežbe donjeg i gornjeg dela torza</t>
  </si>
  <si>
    <t>Sprave za vežbe donjeg dela torza</t>
  </si>
  <si>
    <t>Sprave za vežbe gornjeg dela torza</t>
  </si>
  <si>
    <t>Klupe za dizanje tegova i nosači za tegove</t>
  </si>
  <si>
    <t>Tegovi za fitnes</t>
  </si>
  <si>
    <t>Sprave za pilates</t>
  </si>
  <si>
    <t>Sprave za jačanje stiska</t>
  </si>
  <si>
    <t>Trake i opruge za rastezanje</t>
  </si>
  <si>
    <t>Trake za rastezanje</t>
  </si>
  <si>
    <t>Opruge za rastezanje</t>
  </si>
  <si>
    <t>Višenamenske vežbaonice</t>
  </si>
  <si>
    <t>Oprema za sportove na sportskim igralištima i terenima</t>
  </si>
  <si>
    <t>Oprema za sportove na sportskim igralištima</t>
  </si>
  <si>
    <t>Lopte za bejzbol</t>
  </si>
  <si>
    <t>Ograde za bejzbol</t>
  </si>
  <si>
    <t>Baze za bejzbol</t>
  </si>
  <si>
    <t>Palice za bejzbol</t>
  </si>
  <si>
    <t>Pribor za udaranje u bejzbolu</t>
  </si>
  <si>
    <t>Rukavice za bejzbol</t>
  </si>
  <si>
    <t>Zaštitna oprema za bejzbol ili softbol</t>
  </si>
  <si>
    <t>Oprema za hokej na travi</t>
  </si>
  <si>
    <t>Lopte za hokej na travi</t>
  </si>
  <si>
    <t>Palice za hokej na travi</t>
  </si>
  <si>
    <t>Lopte za američki fudbal</t>
  </si>
  <si>
    <t>Džakovi za vežbanje blokada u američkom fudbalu</t>
  </si>
  <si>
    <t>Postolja za šutiranje lopte u američkom fudbalu</t>
  </si>
  <si>
    <t>Lutke za zaustavljanje navalnog igrača u američkom fudbalu</t>
  </si>
  <si>
    <t>Oprema za beskontaktni američki fudbal (fleg fudbal)</t>
  </si>
  <si>
    <t>Lopte za lakros (vrsta igre sa loptom)</t>
  </si>
  <si>
    <t>Palice za lakros</t>
  </si>
  <si>
    <t>Uređaji za bacanje lopte</t>
  </si>
  <si>
    <t>Fudbalske lopte</t>
  </si>
  <si>
    <t>Oprema za obeležavanje fudbalskog igrališta</t>
  </si>
  <si>
    <t>Zaštitna oprema za fudbal</t>
  </si>
  <si>
    <t>Pomoćna sredstva za treniranje fudbala</t>
  </si>
  <si>
    <t>Lopte za softbol</t>
  </si>
  <si>
    <t>Palice za softbol</t>
  </si>
  <si>
    <t>Rukavice za softbol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</si>
  <si>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</si>
  <si>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</si>
  <si>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</si>
  <si>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</si>
  <si>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</si>
  <si>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</si>
  <si>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</si>
  <si>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Potpuni sistemi za košarku</t>
  </si>
  <si>
    <t>Zaštitna oprema za hokej na parketu</t>
  </si>
  <si>
    <t>Loptice, držači i žice za raketbol</t>
  </si>
  <si>
    <t>Loptice za raketbol</t>
  </si>
  <si>
    <t>Držači za reket za raketbol</t>
  </si>
  <si>
    <t>Žice za reket u raketbolu</t>
  </si>
  <si>
    <t>Reketi za raketbol</t>
  </si>
  <si>
    <t>Oprema za skvoš</t>
  </si>
  <si>
    <t>Loptice za skvoš</t>
  </si>
  <si>
    <t>Reketi za skvoš</t>
  </si>
  <si>
    <t>Oprema za tenis</t>
  </si>
  <si>
    <t>Loptice za tenis</t>
  </si>
  <si>
    <t>Oprema za teniski teren</t>
  </si>
  <si>
    <t>Reketi za tenis</t>
  </si>
  <si>
    <t>Pomoćna sredstva za treniranje tenisa</t>
  </si>
  <si>
    <t>Lopte i motke za teter (igra sa loptom vezanom na dugom kanapu)</t>
  </si>
  <si>
    <t>Lopte za teter</t>
  </si>
  <si>
    <t>Motke za teter</t>
  </si>
  <si>
    <t>Lopte za odbojku</t>
  </si>
  <si>
    <t>Standardna oprema za odbojku u sportskoj sali</t>
  </si>
  <si>
    <t>Skladište za lopte i mreže za odbojku</t>
  </si>
  <si>
    <t>Oprema za trčanje</t>
  </si>
  <si>
    <t>Letvice za skok uvis</t>
  </si>
  <si>
    <t>Disk za bacanje</t>
  </si>
  <si>
    <t>Kugle za bacanje</t>
  </si>
  <si>
    <t>Motke za skok uvis</t>
  </si>
  <si>
    <t>Prepone za trke</t>
  </si>
  <si>
    <t>Štafetne palice (sport)</t>
  </si>
  <si>
    <t>Stone igre i igre sa metom i oprema</t>
  </si>
  <si>
    <t>Stone igre i oprema</t>
  </si>
  <si>
    <t>Stolovi ili pribor za vazdušni hokej</t>
  </si>
  <si>
    <t>Loptice za stoni fudbal</t>
  </si>
  <si>
    <t>Rezerve za figure igrača za stoni fudbal</t>
  </si>
  <si>
    <t>Stolovi za stoni fudbal</t>
  </si>
  <si>
    <t>Štapovi za bilijar</t>
  </si>
  <si>
    <t>Oprema za hokej na dasci (šafl-bord)</t>
  </si>
  <si>
    <t>Stolovi za stoni tenis</t>
  </si>
  <si>
    <t>Loptice za stoni tenis</t>
  </si>
  <si>
    <t>Reketi za stoni tenis</t>
  </si>
  <si>
    <t>Igre sa ciljanje u metu i oprema</t>
  </si>
  <si>
    <t>Oprema za streličarstvo</t>
  </si>
  <si>
    <t>Štitnici za ruke za streličarstvo</t>
  </si>
  <si>
    <t>Strele za streličarstvo</t>
  </si>
  <si>
    <t>Podloge iza mete u streličarstvu</t>
  </si>
  <si>
    <t>Tetive za streličarstvo</t>
  </si>
  <si>
    <t>Lukovi za streličarstvo</t>
  </si>
  <si>
    <t>Rukavice za streličarstvo</t>
  </si>
  <si>
    <t>Postolja sa metama za streličarstvo</t>
  </si>
  <si>
    <t>Mete za streličarstvo</t>
  </si>
  <si>
    <t>Pikado</t>
  </si>
  <si>
    <t>Table za pikado</t>
  </si>
  <si>
    <t>Pokretne mete</t>
  </si>
  <si>
    <t>Oprema za gađanje pokretnih meta</t>
  </si>
  <si>
    <t>Oprema za golf i kuglanje</t>
  </si>
  <si>
    <t>Oprema za golf</t>
  </si>
  <si>
    <t>Torbe za golf</t>
  </si>
  <si>
    <t>Loptice za golf</t>
  </si>
  <si>
    <t>Palice za golf</t>
  </si>
  <si>
    <t>Postolja za lopticu za golf</t>
  </si>
  <si>
    <t>Navlake za palice za golf</t>
  </si>
  <si>
    <t>Rukavice za golf</t>
  </si>
  <si>
    <t>Sprava za poravnanje traga udara palice za golf</t>
  </si>
  <si>
    <t>Merač udaljenosti u golfu</t>
  </si>
  <si>
    <t>Uređaji za vežbanje udaraca u golfu</t>
  </si>
  <si>
    <t>Oprema za kuglanje</t>
  </si>
  <si>
    <t>Mašine ili uređaji za slobodne aktivnosti</t>
  </si>
  <si>
    <t>Mašine za održavanje leda</t>
  </si>
  <si>
    <t>Sportske oglasne table</t>
  </si>
  <si>
    <t>Igrice i igračke; predmeti u zabavnim parkovima</t>
  </si>
  <si>
    <t>Lutke</t>
  </si>
  <si>
    <t>Kuće za lutke</t>
  </si>
  <si>
    <t>Delovi za lutke ili pribor</t>
  </si>
  <si>
    <t>Lutke za lutkarsko pozorište</t>
  </si>
  <si>
    <t>Lutkarska pozorišta</t>
  </si>
  <si>
    <t>Igračke</t>
  </si>
  <si>
    <t>Igračke  muzički instrumenti</t>
  </si>
  <si>
    <t>Igračke na točkovima</t>
  </si>
  <si>
    <t>Slagalice</t>
  </si>
  <si>
    <t>Igrice</t>
  </si>
  <si>
    <t>Obrazovne igre</t>
  </si>
  <si>
    <t>Stone društvene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</si>
  <si>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</si>
  <si>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</si>
  <si>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</si>
  <si>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</si>
  <si>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</si>
  <si>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</si>
  <si>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Tiketi za lutriju</t>
  </si>
  <si>
    <t>Kompleti za igre</t>
  </si>
  <si>
    <t>Baloni igračke i lopte</t>
  </si>
  <si>
    <t>Kantice - igračke</t>
  </si>
  <si>
    <t>Vozovi i vozila igračke</t>
  </si>
  <si>
    <t>Vozovi igračke</t>
  </si>
  <si>
    <t>Vozila igračke</t>
  </si>
  <si>
    <t>Oružje - igračke</t>
  </si>
  <si>
    <t>Igračke na naduvavanje i  za jahanje</t>
  </si>
  <si>
    <t>Igračke na naduvavanje</t>
  </si>
  <si>
    <t>Igračke za jahanje</t>
  </si>
  <si>
    <t>Predmeti za luna park, stone ili društvene igre</t>
  </si>
  <si>
    <t>Karte za igranje</t>
  </si>
  <si>
    <t>Video igre</t>
  </si>
  <si>
    <t>Bilijar</t>
  </si>
  <si>
    <t>Kugle za bilijar</t>
  </si>
  <si>
    <t>Kreda za bilijar</t>
  </si>
  <si>
    <t>Bilijarski takovi</t>
  </si>
  <si>
    <t>Trougao (rek) za bilijar</t>
  </si>
  <si>
    <t>Stolovi za bilijar</t>
  </si>
  <si>
    <t>Igre na novčić ili žeton</t>
  </si>
  <si>
    <t>Vrteške, ljuljaške, streljane i drugi predmeti za razonodu u luna parku</t>
  </si>
  <si>
    <t>Ljuljaške</t>
  </si>
  <si>
    <t>Oprema za dečija igrališta</t>
  </si>
  <si>
    <t>Ljuljaške na dečijim igralištima</t>
  </si>
  <si>
    <t>Penjalice na dečijim igralištima</t>
  </si>
  <si>
    <t>Vrteške na dečijim igralištima</t>
  </si>
  <si>
    <t>Tobogani na dečijim igralištima</t>
  </si>
  <si>
    <t>Klackalice na dečijim igralištima</t>
  </si>
  <si>
    <t>Tuneli na dečijim igralištima</t>
  </si>
  <si>
    <t>Sanduci punjeni peskom na dečijim igralištima</t>
  </si>
  <si>
    <t>Tribine na dečijim igralištima</t>
  </si>
  <si>
    <t>Oprema za penjanje užetom i penjanje po zidu</t>
  </si>
  <si>
    <t>Oprema za penjanje po zidu</t>
  </si>
  <si>
    <t>Oprema za penjanje užetom</t>
  </si>
  <si>
    <t>Mašine za kockanje</t>
  </si>
  <si>
    <t>Materijal za ručni rad i umetničko stvaranje</t>
  </si>
  <si>
    <t>Materijal za ručni rad</t>
  </si>
  <si>
    <t>Materijal za umetničko stvaranje</t>
  </si>
  <si>
    <t>Slikarske četkice</t>
  </si>
  <si>
    <t>Olovke za crtanje</t>
  </si>
  <si>
    <t>Olovke za crtanje u boji</t>
  </si>
  <si>
    <t>Ugalj za crtanje</t>
  </si>
  <si>
    <t>Krede</t>
  </si>
  <si>
    <t>Pastelne boje</t>
  </si>
  <si>
    <t>Hartija nepropustljiva na masnoću i drugi papirni proizvodi</t>
  </si>
  <si>
    <t>Hartija nepropustljiva na masnoću</t>
  </si>
  <si>
    <t>Paus hartija</t>
  </si>
  <si>
    <t>Kristal hartija</t>
  </si>
  <si>
    <t>Prozirna ili poluprozirna hartija</t>
  </si>
  <si>
    <t>Slikarski papir i papir za modeliranje</t>
  </si>
  <si>
    <t>Hartija za mape</t>
  </si>
  <si>
    <t>Višeslojna hartija  i karton</t>
  </si>
  <si>
    <t>Kraftlajner</t>
  </si>
  <si>
    <t>Laboratorijska, optička i precizna oprema (osim naočara)</t>
  </si>
  <si>
    <t>Navigacioni i meteorološki instrumenti</t>
  </si>
  <si>
    <t>Navigacioni instrumenti</t>
  </si>
  <si>
    <t>Oprema za određivanje smera</t>
  </si>
  <si>
    <t>Kompasi</t>
  </si>
  <si>
    <t>Pribor za kompas</t>
  </si>
  <si>
    <t>Sekstanti</t>
  </si>
  <si>
    <t>Globalni sistemi navigacije i pozicioniranja (GPS ili slični sistemi)</t>
  </si>
  <si>
    <t>Sonari</t>
  </si>
  <si>
    <t>Dubinomeri</t>
  </si>
  <si>
    <t>Radarski uređaji</t>
  </si>
  <si>
    <t>Oprema za radarski nadzor</t>
  </si>
  <si>
    <t>Meteorološki instrumenti</t>
  </si>
  <si>
    <t>Anemometri</t>
  </si>
  <si>
    <t>Barometri</t>
  </si>
  <si>
    <t>Merači padavina ili isparavanja</t>
  </si>
  <si>
    <t>Uređaji sa radijskom sondom</t>
  </si>
  <si>
    <t>Merači pale kiše</t>
  </si>
  <si>
    <t>Uređaji za posmatranje površine</t>
  </si>
  <si>
    <t>Uređaji za praćenje padavina ili isparavanja na površini</t>
  </si>
  <si>
    <t>Uređaji za praćenje sunčevog zračenja na površini</t>
  </si>
  <si>
    <t>Uređaji za praćenje temperature i vlažnosti na površini</t>
  </si>
  <si>
    <t>Uređaji za praćenje brzine vetra na površini</t>
  </si>
  <si>
    <t>Meteorološke stanice</t>
  </si>
  <si>
    <t>Pribor za meteorološke instrumente</t>
  </si>
  <si>
    <t>Geološki i geofizički instrumenti</t>
  </si>
  <si>
    <t>Geološki kompasi</t>
  </si>
  <si>
    <t>Uređaji za geološka istraživanja</t>
  </si>
  <si>
    <t>Geografski informacioni sistemi (GIS ili slični sistemi)</t>
  </si>
  <si>
    <t>Elektromagnetni geofizički instrumenti</t>
  </si>
  <si>
    <t>Gravitacijski geofizički instrumenti</t>
  </si>
  <si>
    <t>Geofizički instrumenti sa indukcijskom polarizacijom (IP)</t>
  </si>
  <si>
    <t>Magnetometri (geofizički instrumenti)</t>
  </si>
  <si>
    <t>Geofizički instrumenti za merenje otpornosti</t>
  </si>
  <si>
    <t>Gravimetri</t>
  </si>
  <si>
    <t>Geodetski, hidrografski, okeanografski i hidrološki instrumenti i uređaji</t>
  </si>
  <si>
    <t>Telemetrijski instrumenti</t>
  </si>
  <si>
    <t>Hidrografski instrumenti</t>
  </si>
  <si>
    <t>Seizmička oprema</t>
  </si>
  <si>
    <t>Teodoliti</t>
  </si>
  <si>
    <t>Oprema za topografiju</t>
  </si>
  <si>
    <t>Geodetski instrumenti</t>
  </si>
  <si>
    <t>Merni instrumenti</t>
  </si>
  <si>
    <t>Precizne vage</t>
  </si>
  <si>
    <t>Elektronske vage i pribor</t>
  </si>
  <si>
    <t>Elektronske analitičke vage</t>
  </si>
  <si>
    <t>Elektronske tehničke vage</t>
  </si>
  <si>
    <t>Tegovi za baždarenje</t>
  </si>
  <si>
    <t>Stolovi za crtanje</t>
  </si>
  <si>
    <t>Aparati za crtanje</t>
  </si>
  <si>
    <t>Pantografi</t>
  </si>
  <si>
    <t>Logaritmari</t>
  </si>
  <si>
    <t>Ručni instrumenti za merenje dužine</t>
  </si>
  <si>
    <t>Instrumenti za merenje količine</t>
  </si>
  <si>
    <t>Aparati za merenje radijacije</t>
  </si>
  <si>
    <t>Aparati za beleženje elektronskog snopa</t>
  </si>
  <si>
    <t>Dozimetri zračenja</t>
  </si>
  <si>
    <t>Instrumenti za merenje električnih veličina</t>
  </si>
  <si>
    <t>Ampermetri</t>
  </si>
  <si>
    <t>Voltmetri</t>
  </si>
  <si>
    <t>Gajgerov brojač</t>
  </si>
  <si>
    <t>Uređaji za praćenje kontaminacije</t>
  </si>
  <si>
    <t>Monitori zračenja</t>
  </si>
  <si>
    <t>Osciloskopi</t>
  </si>
  <si>
    <t>Oscilografi</t>
  </si>
  <si>
    <t>Oprema za praćenje grešaka</t>
  </si>
  <si>
    <t>Uređaji za praćenje zagađenja</t>
  </si>
  <si>
    <t>Instrumenti za proveru fizičkih svojstava</t>
  </si>
  <si>
    <t>Instrumenti za merenje</t>
  </si>
  <si>
    <t>Hidrometri</t>
  </si>
  <si>
    <t>Termometri</t>
  </si>
  <si>
    <t>Pirometri</t>
  </si>
  <si>
    <t>Higrometri</t>
  </si>
  <si>
    <t>Psihrometri</t>
  </si>
  <si>
    <t>Instrumenti za merenje ph vrednosti</t>
  </si>
  <si>
    <t>Termoelementi</t>
  </si>
  <si>
    <t>Kalorimetri</t>
  </si>
  <si>
    <t>Instrumenti za merenje protoka, nivoa i pritiska tečnosti i gasova</t>
  </si>
  <si>
    <t>Oprema za merenje protoka</t>
  </si>
  <si>
    <t>Vodomeri</t>
  </si>
  <si>
    <t>Merači protoka</t>
  </si>
  <si>
    <t>Oprema za merenje nivoa</t>
  </si>
  <si>
    <t>Oprema za merenje pritiska</t>
  </si>
  <si>
    <t>Merači pritiska</t>
  </si>
  <si>
    <t>Oprema za merenje i kontrolu</t>
  </si>
  <si>
    <t>Oprema za mehaniku fluida</t>
  </si>
  <si>
    <t>Manometri</t>
  </si>
  <si>
    <t>Viskozimetri</t>
  </si>
  <si>
    <t>Pokazivači dubine</t>
  </si>
  <si>
    <t>Uređaji za određivanje sastava</t>
  </si>
  <si>
    <t>Uređaji za određivanje čvrstoće</t>
  </si>
  <si>
    <t>Piknometri</t>
  </si>
  <si>
    <t>Instrumenti za merenje površinskog  napona</t>
  </si>
  <si>
    <t>Denzitometri</t>
  </si>
  <si>
    <t>Kulonometri</t>
  </si>
  <si>
    <t>Fluksmetar</t>
  </si>
  <si>
    <t>Reometri</t>
  </si>
  <si>
    <t>Rotametri</t>
  </si>
  <si>
    <t>Aparati za detekciju i analizu</t>
  </si>
  <si>
    <t>Aparati za detekciju</t>
  </si>
  <si>
    <t>Aparati za detekciju gasa</t>
  </si>
  <si>
    <t>Aparati za detekciju dima</t>
  </si>
  <si>
    <t>Aparati za otkrivanje nedostataka</t>
  </si>
  <si>
    <t>Aparati za analizu</t>
  </si>
  <si>
    <t>Aparati za analizu gasa</t>
  </si>
  <si>
    <t>Hromatografi</t>
  </si>
  <si>
    <t>Gasni hromatografi</t>
  </si>
  <si>
    <t>Aparati za analizu dima</t>
  </si>
  <si>
    <t>Spektrometri</t>
  </si>
  <si>
    <t>Maseni spektrometri</t>
  </si>
  <si>
    <t>Oprema za merenje emisija</t>
  </si>
  <si>
    <t>Spektrometri emisija</t>
  </si>
  <si>
    <t>Spektralni analizator</t>
  </si>
  <si>
    <t>Analizatori</t>
  </si>
  <si>
    <t>Analizatori širenja</t>
  </si>
  <si>
    <t>Oprema za merenje zvuka</t>
  </si>
  <si>
    <t>Sonometri</t>
  </si>
  <si>
    <t>Analizatori brzine zvuka</t>
  </si>
  <si>
    <t>Oprema za merenje buke</t>
  </si>
  <si>
    <t>Merač jačine zvuka</t>
  </si>
  <si>
    <t>Analizatori vibracija</t>
  </si>
  <si>
    <t>Aparati za biohemijske analize</t>
  </si>
  <si>
    <t>Citometri</t>
  </si>
  <si>
    <t>Aparati za analizu krvi</t>
  </si>
  <si>
    <t>Aparati za analizu mleka</t>
  </si>
  <si>
    <t>Biomedicinska oprema</t>
  </si>
  <si>
    <t>Aparati za brojanje krvnih ćelija</t>
  </si>
  <si>
    <t>Hemijski analizatori</t>
  </si>
  <si>
    <t>Hematološki analizatori</t>
  </si>
  <si>
    <t>Aparati za analizu reakcije imuniteta</t>
  </si>
  <si>
    <t>Aparati za otkrivanje tečnosti</t>
  </si>
  <si>
    <t>Šejkeri (sprave za mućenje) i pribor</t>
  </si>
  <si>
    <t>Mehanički šejkeri</t>
  </si>
  <si>
    <t>Držači za erlenmajer balone za šejkere</t>
  </si>
  <si>
    <t>Štipaljke za erlenmajer balone za šejkere</t>
  </si>
  <si>
    <t>Stalak za odvajanje levaka</t>
  </si>
  <si>
    <t>Podloga za štipaljke za erlenmajer balone za šejkere</t>
  </si>
  <si>
    <t>Stalak za Petrijeve šolje za šejkere</t>
  </si>
  <si>
    <t>Stalak za epruvete za šejkere</t>
  </si>
  <si>
    <t>Adapter za balone za šejkere</t>
  </si>
  <si>
    <t>Rotirajući isparivači</t>
  </si>
  <si>
    <t>Zaštitni prekrivač za rotirajuće isparivače</t>
  </si>
  <si>
    <t>Senzor za tačku ključanja za rotirajuće isparivače</t>
  </si>
  <si>
    <t>Regulator pritiska za rotirajuće isparivače</t>
  </si>
  <si>
    <t>Inkubacioni šejkeri</t>
  </si>
  <si>
    <t>Grejne ploče</t>
  </si>
  <si>
    <t>Grejne ploče za balone</t>
  </si>
  <si>
    <t>Magnetni šejkeri</t>
  </si>
  <si>
    <t>Toplotni regulatori za mehaničke šejkere sa grejnim pločama</t>
  </si>
  <si>
    <t>Mehaničke mešalice</t>
  </si>
  <si>
    <t>Rotor sa lopaticama za mehaničke mešalice</t>
  </si>
  <si>
    <t>Potapajući homogenizatori</t>
  </si>
  <si>
    <t>Instrumenti za raspršivanje (disperzatori) za potapajuće homogenizatore</t>
  </si>
  <si>
    <t>Ultrazvučni razbijači (dezintegratori)</t>
  </si>
  <si>
    <t>Sonde za ultrazvučne razbijače</t>
  </si>
  <si>
    <t>Konvertori za ultrazvučne razbijače</t>
  </si>
  <si>
    <t>Komore za neprekidan protok za ultrazvučne razbijače</t>
  </si>
  <si>
    <t>Homogenizatori sa rotacionim sečivom</t>
  </si>
  <si>
    <t>Laboratorijske pipete i pribor</t>
  </si>
  <si>
    <t>Pipete</t>
  </si>
  <si>
    <t>Vrhovi pipete</t>
  </si>
  <si>
    <t>Stalak za pipete</t>
  </si>
  <si>
    <t>Aparati za proveru i ispitivanje</t>
  </si>
  <si>
    <t>Mikroskopi</t>
  </si>
  <si>
    <t>Elektronski mikroskopi</t>
  </si>
  <si>
    <t>Skenirajući elektronski mikroskopi</t>
  </si>
  <si>
    <t>Transmisijski elektronski mikroskopi</t>
  </si>
  <si>
    <t>Jonski i molekularni mikroskopi</t>
  </si>
  <si>
    <t>Jonski mikroskopi</t>
  </si>
  <si>
    <t>Molekularni mikroskopi</t>
  </si>
  <si>
    <t>Invertni i metalurški mikroskopi</t>
  </si>
  <si>
    <t>Invertni mikroskopi</t>
  </si>
  <si>
    <t>Metalurški mikroskopi</t>
  </si>
  <si>
    <t>Mikroskopi sa tamnim poljem i skenirajući mikroskopi sa sondom</t>
  </si>
  <si>
    <t>Mikroskopi sa tamnim poljem</t>
  </si>
  <si>
    <t>Skenirajući mikroskopi sa sondom</t>
  </si>
  <si>
    <t>Fluorescentni i polarizjući mikroskopi</t>
  </si>
  <si>
    <t>Polarizirajući mikroskopi</t>
  </si>
  <si>
    <t>Fluorescentni mikroskopi</t>
  </si>
  <si>
    <t>Monokularni ili binokularni svetlosni mikroskopi sa više sočiva</t>
  </si>
  <si>
    <t>Akustični i projekcijski mikroskopi</t>
  </si>
  <si>
    <t>Akustični mikroskopi</t>
  </si>
  <si>
    <t>Projekcijski mikroskopi</t>
  </si>
  <si>
    <t>Mikroskopi širokog polja, stereo mikroskopi ili disekcijski svetlosni mikroskopi</t>
  </si>
  <si>
    <t>Mikroskopi širokog polja</t>
  </si>
  <si>
    <t>Stereo mikroskopi ili disekcijski svetlosni mikroskopi</t>
  </si>
  <si>
    <t>Razni sastavni delovi za mikroskope</t>
  </si>
  <si>
    <t>Svetla za mikroskope</t>
  </si>
  <si>
    <t>Objektivi mikroskopa</t>
  </si>
  <si>
    <t>Foto ili video priključci za mikroskope</t>
  </si>
  <si>
    <t>Foto priključci za mikroskope</t>
  </si>
  <si>
    <t>Video priključci za mikroskope</t>
  </si>
  <si>
    <t>Automatizovana postolja za mikroskope</t>
  </si>
  <si>
    <t>Zamenske sijalice za laboratorijske mikroskope</t>
  </si>
  <si>
    <t>Okulari, kondenzatori, kolektori, tubusi, postolja i prekrivači za mikroskope</t>
  </si>
  <si>
    <t>Okulari za mikroskope</t>
  </si>
  <si>
    <t>Kondenzatori za mikroskope</t>
  </si>
  <si>
    <t>Kolektori za mikroskope</t>
  </si>
  <si>
    <t>Tubusi za mikroskope</t>
  </si>
  <si>
    <t>Postolja za mikroskope</t>
  </si>
  <si>
    <t>Prekrivači za mikroskope</t>
  </si>
  <si>
    <t>Skeneri</t>
  </si>
  <si>
    <t>Hromatografski skeneri</t>
  </si>
  <si>
    <t>Dozimetri za jonizacijske komore</t>
  </si>
  <si>
    <t>Dozimetri</t>
  </si>
  <si>
    <t>Dozimetrijski sistemi sekundarnog standarda</t>
  </si>
  <si>
    <t>Fantomski dozimetri</t>
  </si>
  <si>
    <t>Difrakcijski aparati</t>
  </si>
  <si>
    <t>Mašine i aparati za ispitivanje i merenje</t>
  </si>
  <si>
    <t>Uređaji za ispitivanje lemljivosti</t>
  </si>
  <si>
    <t>Servo-hidraulički aparati za ispitivanje</t>
  </si>
  <si>
    <t>Oprema za detekciju gasa</t>
  </si>
  <si>
    <t>Aparati za otkrivanje droge</t>
  </si>
  <si>
    <t>Kompleti za ispitivanje gasa</t>
  </si>
  <si>
    <t>Sistem za otkrivanje eksploziva</t>
  </si>
  <si>
    <t>Detektori bombi</t>
  </si>
  <si>
    <t>Dozimetrijski sistem</t>
  </si>
  <si>
    <t>Instrumenti za vozila</t>
  </si>
  <si>
    <t>Brojila</t>
  </si>
  <si>
    <t>Energetska brojila</t>
  </si>
  <si>
    <t>Elektronska brojila</t>
  </si>
  <si>
    <t>Magnetna brojila</t>
  </si>
  <si>
    <t>Brojila električne energije</t>
  </si>
  <si>
    <t>Brojila u proizvodnji</t>
  </si>
  <si>
    <t>Brojači broja okretaja</t>
  </si>
  <si>
    <t>Brzinomeri za vozila</t>
  </si>
  <si>
    <t>Tahometri</t>
  </si>
  <si>
    <t>Taksimetri</t>
  </si>
  <si>
    <t>Stroboskopi</t>
  </si>
  <si>
    <t>Instrumenti i aparati za regulaciju i kontrolu</t>
  </si>
  <si>
    <t>Limiteri brzine</t>
  </si>
  <si>
    <t>Nemedicinska oprema sa zračenjem</t>
  </si>
  <si>
    <t>Oprema za skeniranje prtljaga</t>
  </si>
  <si>
    <t>Oprema za rendgensku kontrolu</t>
  </si>
  <si>
    <t>Optički instrumenti</t>
  </si>
  <si>
    <t>Polarizujući materijal</t>
  </si>
  <si>
    <t>Aparati sa optičkim vlaknima</t>
  </si>
  <si>
    <t>Ogledala</t>
  </si>
  <si>
    <t>Optički filteri</t>
  </si>
  <si>
    <t>Optička pomoćna sredstva</t>
  </si>
  <si>
    <t>Astronomski i optički instrumenti</t>
  </si>
  <si>
    <t>Dvogledi</t>
  </si>
  <si>
    <t>Naočare za noćno posmatranje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</si>
  <si>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</si>
  <si>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</si>
  <si>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</si>
  <si>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</si>
  <si>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</si>
  <si>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</si>
  <si>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Uređaji sa tečnim kristalima</t>
  </si>
  <si>
    <t>Periskopi</t>
  </si>
  <si>
    <t>Fotografska oprema</t>
  </si>
  <si>
    <t>Fotoaparati</t>
  </si>
  <si>
    <t>Sočiva fotoaparata</t>
  </si>
  <si>
    <t>Kućišta fotoaparata</t>
  </si>
  <si>
    <t>Fotografski aparati za pripremu štamparskih ploča ili valjaka</t>
  </si>
  <si>
    <t>Fotoaparati sa trenutnim razvijanjem</t>
  </si>
  <si>
    <t>Kinematografske kamere</t>
  </si>
  <si>
    <t>Digitalni fotoaparati</t>
  </si>
  <si>
    <t>Kinematografski projektori</t>
  </si>
  <si>
    <t>Projektori</t>
  </si>
  <si>
    <t>Projektori za dijapozitive</t>
  </si>
  <si>
    <t>Video projektori</t>
  </si>
  <si>
    <t>Aparati za uvećavanje</t>
  </si>
  <si>
    <t>Aparati za smanjivanje</t>
  </si>
  <si>
    <t>Aparati za fotografske laboratorije</t>
  </si>
  <si>
    <t>Sijalice za fotografske bliceve</t>
  </si>
  <si>
    <t>Kocke za fotografske bliceve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</si>
  <si>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</si>
  <si>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</si>
  <si>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</si>
  <si>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</si>
  <si>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</si>
  <si>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</si>
  <si>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</si>
  <si>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</si>
  <si>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Oprema za mikroforme</t>
  </si>
  <si>
    <t>Čitači za mikroforme</t>
  </si>
  <si>
    <t>Uređaji za beleženje vremena i slični aparati; parking satovi</t>
  </si>
  <si>
    <t>Uređaji za beleženje vremena</t>
  </si>
  <si>
    <t>Uređaji za beleženje sata i datuma</t>
  </si>
  <si>
    <t>Parking satovi</t>
  </si>
  <si>
    <t>Satovi na žetone</t>
  </si>
  <si>
    <t>Procesni kontrolni satovi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</si>
  <si>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</si>
  <si>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</si>
  <si>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</si>
  <si>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</si>
  <si>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Uređaji za daljinsko radio upravljanje</t>
  </si>
  <si>
    <t>Sirene na daljinsko upravljanje</t>
  </si>
  <si>
    <t>Razni instrumenti za merenje ili ispitivanje</t>
  </si>
  <si>
    <t>Oprema za nadzor i ispitivanje higijene</t>
  </si>
  <si>
    <t>Kompleti za ručno uzimanje brisa</t>
  </si>
  <si>
    <t>Kompleti za automatizovano uzimanje brisa</t>
  </si>
  <si>
    <t>Oprema za semenje i krmivo</t>
  </si>
  <si>
    <t>Analizatori žitnih zrna</t>
  </si>
  <si>
    <t>Brojači semena</t>
  </si>
  <si>
    <t>Analizatori stočne hrane (krmiva)</t>
  </si>
  <si>
    <t>Instrumenti za merenje vlažnosti i vlage</t>
  </si>
  <si>
    <t>Ispitivači temperature i vlažnosti</t>
  </si>
  <si>
    <t>Merači vlage</t>
  </si>
  <si>
    <t>Instrumenti za merenje nuklearne procene</t>
  </si>
  <si>
    <t>Brojači alfa čestica</t>
  </si>
  <si>
    <t>Brojači alfa i beta čestica</t>
  </si>
  <si>
    <t>Brojači beta čestica</t>
  </si>
  <si>
    <t>Brojači beta i gama čestica</t>
  </si>
  <si>
    <t>Brojači gama čestica</t>
  </si>
  <si>
    <t>Merači KVP</t>
  </si>
  <si>
    <t>Mikroanalizatori rendgenskih zraka</t>
  </si>
  <si>
    <t>Oprema za lančanu reakciju sa polimerazom (PCR)</t>
  </si>
  <si>
    <t>Oprema za lančanu reakciju sa polimerazom u stvarnom vremenu (PCR)</t>
  </si>
  <si>
    <t>Blokada paljenja motora zbog alkohola</t>
  </si>
  <si>
    <t>Istraživački, ispitivački i naučno-tehnički simulator</t>
  </si>
  <si>
    <t>Nameštaj (uključujući kancelarijski), unutrašnja oprema, uređaji za domaćinstvo (osim rasvete) i sredstva za čišćenje</t>
  </si>
  <si>
    <t>Nameštaj</t>
  </si>
  <si>
    <t>Sedišta, stolice i srodni proizvodi i pripadajući delovi</t>
  </si>
  <si>
    <t>Sedišta</t>
  </si>
  <si>
    <t>Okretna sedišta</t>
  </si>
  <si>
    <t>Pozorišna sedišta</t>
  </si>
  <si>
    <t>Izbacivo sedište</t>
  </si>
  <si>
    <t>Stolice</t>
  </si>
  <si>
    <t>Trpezarijske stolice</t>
  </si>
  <si>
    <t>Razna sedišta i stolice</t>
  </si>
  <si>
    <t>Fotelje</t>
  </si>
  <si>
    <t>Divani</t>
  </si>
  <si>
    <t>Klupe za sedenje</t>
  </si>
  <si>
    <t>Ležaljke</t>
  </si>
  <si>
    <t>Stolci bez naslona</t>
  </si>
  <si>
    <t>Klupe</t>
  </si>
  <si>
    <t>Klupice za noge</t>
  </si>
  <si>
    <t>Delovi sedišta</t>
  </si>
  <si>
    <t>Tapaciranje</t>
  </si>
  <si>
    <t>Stolovi, ormari, radni stolovi i police za knjige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</si>
  <si>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</si>
  <si>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</si>
  <si>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</si>
  <si>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</si>
  <si>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</si>
  <si>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</si>
  <si>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Kancelarijski nameštaj</t>
  </si>
  <si>
    <t>Kancelarijske police</t>
  </si>
  <si>
    <t>Police za arhivu</t>
  </si>
  <si>
    <t>Sistemi za arhiviranje spisa</t>
  </si>
  <si>
    <t>Ormari za arhiviranje spisa</t>
  </si>
  <si>
    <t>Ormari za kartoteku</t>
  </si>
  <si>
    <t>Viseće mape za spise</t>
  </si>
  <si>
    <t>Sistemi sa obrtnim policama</t>
  </si>
  <si>
    <t>Kancelarijska ručna kolica</t>
  </si>
  <si>
    <t>Vitrine za eksponate</t>
  </si>
  <si>
    <t>Nameštaj za računare</t>
  </si>
  <si>
    <t>Stolovi za računare</t>
  </si>
  <si>
    <t>Stolovi za razvrstavanje</t>
  </si>
  <si>
    <t>Stalci za razvrstavanje</t>
  </si>
  <si>
    <t>Vešalice za kapute</t>
  </si>
  <si>
    <t>Omekšivači vode</t>
  </si>
  <si>
    <t>Nameštaj za kuću</t>
  </si>
  <si>
    <t>Kuhinjski nameštaj i oprema</t>
  </si>
  <si>
    <t>Police</t>
  </si>
  <si>
    <t>Ormarići</t>
  </si>
  <si>
    <t>Ugradne kuhinje</t>
  </si>
  <si>
    <t>Kuhinjski aspiratori</t>
  </si>
  <si>
    <t>Baštenski nameštaj</t>
  </si>
  <si>
    <t>Nameštaj za spavaću sobu, trpezariju i dnevni boravak</t>
  </si>
  <si>
    <t>Nameštaj za spavaću sobu</t>
  </si>
  <si>
    <t>Kreveti, posteljina i posebni mekani proizvodi od tekstila za unutrašnje opremanje</t>
  </si>
  <si>
    <t>Nosači za dušeke</t>
  </si>
  <si>
    <t>Dušeci</t>
  </si>
  <si>
    <t>Posebni mekani proizvodi od tekstila za unutrašnje opremanje</t>
  </si>
  <si>
    <t>Električna ćebad</t>
  </si>
  <si>
    <t>Gumeni čaršafi</t>
  </si>
  <si>
    <t>Krevetac</t>
  </si>
  <si>
    <t>Nameštaj za spavaće sobe, osim kreveta i posteljine</t>
  </si>
  <si>
    <t>Garderobni ormari</t>
  </si>
  <si>
    <t>Ormare sa fiokama</t>
  </si>
  <si>
    <t>Noćni ormarići</t>
  </si>
  <si>
    <t>Nameštaj za trpezariju</t>
  </si>
  <si>
    <t>Stolovi za ručavanje</t>
  </si>
  <si>
    <t>Nameštaj za dnevni boravak</t>
  </si>
  <si>
    <t>Stočići za kafu</t>
  </si>
  <si>
    <t>Nameštaj za kupatila</t>
  </si>
  <si>
    <t>Oprema za vinske podrume</t>
  </si>
  <si>
    <t>Razni nameštaj i oprema</t>
  </si>
  <si>
    <t>Razni nameštaj</t>
  </si>
  <si>
    <t>Štandovi</t>
  </si>
  <si>
    <t>Radne klupe</t>
  </si>
  <si>
    <t>Modularni nameštaj</t>
  </si>
  <si>
    <t>Pokretne police za knjige</t>
  </si>
  <si>
    <t>Nameštaj za sale za sastanke</t>
  </si>
  <si>
    <t>Štandovi za knjige</t>
  </si>
  <si>
    <t>Oprema za izložbe</t>
  </si>
  <si>
    <t>Izložbeni štandovi</t>
  </si>
  <si>
    <t>Nameštaj za biblioteke</t>
  </si>
  <si>
    <t>Oprema za biblioteke</t>
  </si>
  <si>
    <t>Nameštaj za čekaonice i recepcije</t>
  </si>
  <si>
    <t>Delovi nameštaja</t>
  </si>
  <si>
    <t>Školski nameštaj</t>
  </si>
  <si>
    <t>Nameštaj za dečije vrtiće</t>
  </si>
  <si>
    <t>Oprema za obrazovne potrebe</t>
  </si>
  <si>
    <t>Nastavna oprema</t>
  </si>
  <si>
    <t>Nastavni materijal</t>
  </si>
  <si>
    <t>Pomoćna sredstva i uređaji</t>
  </si>
  <si>
    <t>Nameštaj za prodavnice</t>
  </si>
  <si>
    <t>Izložbene vitrine</t>
  </si>
  <si>
    <t>Pultovi</t>
  </si>
  <si>
    <t>Pultovi za posluživanje</t>
  </si>
  <si>
    <t>Jedinice za skladištenje</t>
  </si>
  <si>
    <t>Oznake na prodavnicama</t>
  </si>
  <si>
    <t>Laboratorijski nameštaj</t>
  </si>
  <si>
    <t>Laboratorijski stolovi</t>
  </si>
  <si>
    <t>Zidne tapete i druge zidne obloge</t>
  </si>
  <si>
    <t>Zidne obloge od papira ili kartona</t>
  </si>
  <si>
    <t>Zidne tapete</t>
  </si>
  <si>
    <t>Zidne obloge od tekstila</t>
  </si>
  <si>
    <t>Podne obloge od papira ili kartona</t>
  </si>
  <si>
    <t>Proizvodi za unutrašnje opremanje</t>
  </si>
  <si>
    <t>Kuhinjska oprema, predmeti za domaćinstvo i potrepštine za ugostiteljstvo</t>
  </si>
  <si>
    <t>Kuhinjska oprema</t>
  </si>
  <si>
    <t>Kuhinjsko posuđe</t>
  </si>
  <si>
    <t>Zemljano posuđe</t>
  </si>
  <si>
    <t>Šolje i čaše</t>
  </si>
  <si>
    <t>Šolje</t>
  </si>
  <si>
    <t>Šoljice</t>
  </si>
  <si>
    <t>Čaše za piće</t>
  </si>
  <si>
    <t>Posude za hranu</t>
  </si>
  <si>
    <t>Čuturice za vodu</t>
  </si>
  <si>
    <t>Termos boce</t>
  </si>
  <si>
    <t>Poslužavnici</t>
  </si>
  <si>
    <t>Okviri za sušenje veša</t>
  </si>
  <si>
    <t>Pribor za kuvanje</t>
  </si>
  <si>
    <t>Postolja za tanjire</t>
  </si>
  <si>
    <t>Posuđe i pribor za jelo</t>
  </si>
  <si>
    <t>Tanjiri</t>
  </si>
  <si>
    <t>Posuđe</t>
  </si>
  <si>
    <t>Tanjirići</t>
  </si>
  <si>
    <t>Činije</t>
  </si>
  <si>
    <t>Bokali</t>
  </si>
  <si>
    <t>Metalno kuhinjsko posuđe za velike kuhinje</t>
  </si>
  <si>
    <t>Predmeti koji se koriste u ugostiteljstvu</t>
  </si>
  <si>
    <t>Predmeti koji se koriste u ugostiteljstvu za jednokratnu upotrebu</t>
  </si>
  <si>
    <t>Pribor za jelo i tanjiri za jednokratnu upotrebu</t>
  </si>
  <si>
    <t>Čaše za jednokratnu upotrebu</t>
  </si>
  <si>
    <t>Poslužavnici za hranu</t>
  </si>
  <si>
    <t>Kašike, viljuške</t>
  </si>
  <si>
    <t>Kašike</t>
  </si>
  <si>
    <t>Viljuške</t>
  </si>
  <si>
    <t>Metle, četke i drugi proizvodi raznih vrsta</t>
  </si>
  <si>
    <t>Metle</t>
  </si>
  <si>
    <t>Četke</t>
  </si>
  <si>
    <t>Četke za bojenje</t>
  </si>
  <si>
    <t>Metle, četke i drugi proizvodi za čišćenje domaćinstva</t>
  </si>
  <si>
    <t>Toaletne četke</t>
  </si>
  <si>
    <t>Sunđeri</t>
  </si>
  <si>
    <t>Kante</t>
  </si>
  <si>
    <t>Korpe za otpatke</t>
  </si>
  <si>
    <t>Lopatice za smeće</t>
  </si>
  <si>
    <t>Upaljači, proizvodi od zapaljivih materijala, pirotehnika, šibice i tečna goriva ili goriva od tečnog gasa</t>
  </si>
  <si>
    <t>Upaljači za cigarete</t>
  </si>
  <si>
    <t>Piroforne legure</t>
  </si>
  <si>
    <t>Šibice</t>
  </si>
  <si>
    <t>Plin za upaljače</t>
  </si>
  <si>
    <t>Pirotehnika</t>
  </si>
  <si>
    <t>Sveće</t>
  </si>
  <si>
    <t>Boce, tegle i flašice</t>
  </si>
  <si>
    <t>Boce</t>
  </si>
  <si>
    <t>Tegle</t>
  </si>
  <si>
    <t>Flašice</t>
  </si>
  <si>
    <t>Veliki baloni, kutije za boce, čuturice i koturovi</t>
  </si>
  <si>
    <t>Kutije za boce</t>
  </si>
  <si>
    <t>Veliki stakleni baloni i čuturice</t>
  </si>
  <si>
    <t>Veliki stakleni baloni</t>
  </si>
  <si>
    <t>Pljoske</t>
  </si>
  <si>
    <t>Kalemovi ili koturovi</t>
  </si>
  <si>
    <t>Igle za šivenje i pletenje i naprsci</t>
  </si>
  <si>
    <t>Igle za šivenje i pletenje</t>
  </si>
  <si>
    <t>Igle za šivenje</t>
  </si>
  <si>
    <t>Igle za pletenje</t>
  </si>
  <si>
    <t>Naprsci</t>
  </si>
  <si>
    <t>Proizvodi posebne namene</t>
  </si>
  <si>
    <t>Kutije za kompost</t>
  </si>
  <si>
    <t>Žetoni</t>
  </si>
  <si>
    <t>Kabine za farbanje</t>
  </si>
  <si>
    <t>Štapovi za obeležavanje puta u snegu</t>
  </si>
  <si>
    <t>Pribor za jelo</t>
  </si>
  <si>
    <t>Noževi i makaze</t>
  </si>
  <si>
    <t>Noževi</t>
  </si>
  <si>
    <t>Stoni noževi</t>
  </si>
  <si>
    <t>Kuhinjski noževi</t>
  </si>
  <si>
    <t>Univerzalni noževi</t>
  </si>
  <si>
    <t>Makaze</t>
  </si>
  <si>
    <t>Časovničarstvo</t>
  </si>
  <si>
    <t>Satovi</t>
  </si>
  <si>
    <t>Budilnici</t>
  </si>
  <si>
    <t>Zidni satovi</t>
  </si>
  <si>
    <t>Staklo za satove</t>
  </si>
  <si>
    <t>Tacne za pisma i oprema za pisaće stolove</t>
  </si>
  <si>
    <t>Tacne za pisma</t>
  </si>
  <si>
    <t>Oprema za pisaće stolove</t>
  </si>
  <si>
    <t>Kompleti za pisaće stolove</t>
  </si>
  <si>
    <t>Mehanizmi za korice za umetanje zasebnih listova ili fascikle</t>
  </si>
  <si>
    <t>Drikeri i kopče za odeću</t>
  </si>
  <si>
    <t>Predmeti za versku službu</t>
  </si>
  <si>
    <t>Razna oprema</t>
  </si>
  <si>
    <t>Potrepštine za perionice veša</t>
  </si>
  <si>
    <t>Školske pločice ili table sa površinom ili priborom za pisanje ili crtanje</t>
  </si>
  <si>
    <t>Školske table</t>
  </si>
  <si>
    <t>Brisači za školske table</t>
  </si>
  <si>
    <t>Tablice za pisanje</t>
  </si>
  <si>
    <t>Pribor za pisanje</t>
  </si>
  <si>
    <t>Lenjiri</t>
  </si>
  <si>
    <t>Veštački proizvodi</t>
  </si>
  <si>
    <t>Veštačko voće</t>
  </si>
  <si>
    <t>Veštačko cveće</t>
  </si>
  <si>
    <t>Veštačka trava</t>
  </si>
  <si>
    <t>Veštački travnjaci</t>
  </si>
  <si>
    <t>Bižuterija</t>
  </si>
  <si>
    <t>Aparati i oprema namenjeni za svrhe demonstriranja</t>
  </si>
  <si>
    <t>Proizvodi za informisanje i promociju</t>
  </si>
  <si>
    <t>Kišobrani i suncobrani; štapovi za hodanje i kombinacija štapa sa sedištem</t>
  </si>
  <si>
    <t>Suncobrani</t>
  </si>
  <si>
    <t>Kišobrani</t>
  </si>
  <si>
    <t>Štapovi sa sedištem</t>
  </si>
  <si>
    <t>Štapovi za hodanje</t>
  </si>
  <si>
    <t>Delovi, ukrasi i pribor za kišobrane, suncobrane, štapove za hodanje i slični proizvodi</t>
  </si>
  <si>
    <t>Pogrebna oprema</t>
  </si>
  <si>
    <t>Mrtvački sanduci</t>
  </si>
  <si>
    <t>Potrepštine za kasarne</t>
  </si>
  <si>
    <t>Statuete, ukrasi; ramovi za fotografije i slike i ogledala</t>
  </si>
  <si>
    <t>Ramovi za fotografije</t>
  </si>
  <si>
    <t>Ramovi za slike</t>
  </si>
  <si>
    <t>Vaze za cveće</t>
  </si>
  <si>
    <t>Statuete</t>
  </si>
  <si>
    <t>Ornamenti</t>
  </si>
  <si>
    <t>Globusi</t>
  </si>
  <si>
    <t>Pehari</t>
  </si>
  <si>
    <t>Akvarijumi</t>
  </si>
  <si>
    <t>Razni proizvodi za dekoraciju</t>
  </si>
  <si>
    <t>Novogodišnje jelke</t>
  </si>
  <si>
    <t>Proizvodi od stakla</t>
  </si>
  <si>
    <t>Staklene ampule</t>
  </si>
  <si>
    <t>Neprobojno staklo</t>
  </si>
  <si>
    <t>Staklena ogledala</t>
  </si>
  <si>
    <t>Ugostiteljska oprema</t>
  </si>
  <si>
    <t>Sitan inventar u ugostiteljstvu</t>
  </si>
  <si>
    <t>Oprema za pripremanje hrane</t>
  </si>
  <si>
    <t>Oprema za sečenje mesa</t>
  </si>
  <si>
    <t>Oprema za menze (kantine)</t>
  </si>
  <si>
    <t>Oprema za hotele</t>
  </si>
  <si>
    <t>Industrijska kuhinjska oprema</t>
  </si>
  <si>
    <t>Oprema za restorane</t>
  </si>
  <si>
    <t>Oprema za dezinfekciju</t>
  </si>
  <si>
    <t>Oprema za gasne mreže</t>
  </si>
  <si>
    <t>Oprema za gas pod pritiskom</t>
  </si>
  <si>
    <t>Oprema za kanalizacione radove</t>
  </si>
  <si>
    <t>Oprema za zaptivanje</t>
  </si>
  <si>
    <t>Vodovodna instalacija</t>
  </si>
  <si>
    <t>Tekstilni proizvodi</t>
  </si>
  <si>
    <t>Tekstilni proizvodi za domaćinstvo</t>
  </si>
  <si>
    <t>Ćebad i putni pokrivači</t>
  </si>
  <si>
    <t>Ćebad</t>
  </si>
  <si>
    <t>Putni pokrivači</t>
  </si>
  <si>
    <t>Posteljina</t>
  </si>
  <si>
    <t>Čaršavi</t>
  </si>
  <si>
    <t>Jorganske navlake</t>
  </si>
  <si>
    <t>Navlake za dušek</t>
  </si>
  <si>
    <t>Perjani jorgani</t>
  </si>
  <si>
    <t>Jastučnice</t>
  </si>
  <si>
    <t>Navlake za uzglavlja</t>
  </si>
  <si>
    <t>Platneni stolnjaci i salvete</t>
  </si>
  <si>
    <t>Stolnjaci</t>
  </si>
  <si>
    <t>Stone salvete</t>
  </si>
  <si>
    <t>Toaletni pribor za toalete i kuhinje</t>
  </si>
  <si>
    <t>Peškiri</t>
  </si>
  <si>
    <t>Kuhinjske krpe</t>
  </si>
  <si>
    <t>Rolo-peškiri na valjcima</t>
  </si>
  <si>
    <t>Automat za papirne ubruse</t>
  </si>
  <si>
    <t>Peškiri za lice</t>
  </si>
  <si>
    <t>Zavese, draperije, ukrasne draperije i platnene roletne</t>
  </si>
  <si>
    <t>Zavese</t>
  </si>
  <si>
    <t>Zavese za zaštitu od dima</t>
  </si>
  <si>
    <t>Draperije</t>
  </si>
  <si>
    <t>Ukrasne draperije</t>
  </si>
  <si>
    <t>Roletne</t>
  </si>
  <si>
    <t>Unutrašnje roletne</t>
  </si>
  <si>
    <t>Platnene roletne</t>
  </si>
  <si>
    <t>Venecijaneri</t>
  </si>
  <si>
    <t>Vertikalne roletne</t>
  </si>
  <si>
    <t>Proizvodi za unutrašnje opremanje od tekstilnih materijala</t>
  </si>
  <si>
    <t>Ukrasni jastuci</t>
  </si>
  <si>
    <t>Jastuci</t>
  </si>
  <si>
    <t>Bolnička posteljina</t>
  </si>
  <si>
    <t>Zavese za operacione sale</t>
  </si>
  <si>
    <t>Čaršavi za operacione sale</t>
  </si>
  <si>
    <t>Gotovi tekstilni proizvodi</t>
  </si>
  <si>
    <t>Cerade, jedra za čamce, daske za jedrenje ili suvozemna vozila, platnene nadstrešnice, tende, šatori i oprema za kampovanje</t>
  </si>
  <si>
    <t>Cerade, platnene nadstrešnice i tende</t>
  </si>
  <si>
    <t>Cerade</t>
  </si>
  <si>
    <t>Platnene nadstrešnice</t>
  </si>
  <si>
    <t>Tende</t>
  </si>
  <si>
    <t>Kamuflažni pokrivači</t>
  </si>
  <si>
    <t>Jedra</t>
  </si>
  <si>
    <t>Tekstilni proizvodi za kampovanje</t>
  </si>
  <si>
    <t>Dušeci na naduvavanje</t>
  </si>
  <si>
    <t>Šatorski kreveti</t>
  </si>
  <si>
    <t>Šatori</t>
  </si>
  <si>
    <t>Vreće za spavanje punjene perjem ili paperjem</t>
  </si>
  <si>
    <t>Padobrani</t>
  </si>
  <si>
    <t>Padobrani kojima se može upravljati</t>
  </si>
  <si>
    <t>Rotošuti</t>
  </si>
  <si>
    <t>Razni gotovi tekstilni proizvodi</t>
  </si>
  <si>
    <t>Krpe za prašinu</t>
  </si>
  <si>
    <t>Filteri od tekstila</t>
  </si>
  <si>
    <t>Prsluci za spašavanje</t>
  </si>
  <si>
    <t>Vatrogasna ćebad</t>
  </si>
  <si>
    <t>Mreže protiv komaraca</t>
  </si>
  <si>
    <t>Krpe za posuđe</t>
  </si>
  <si>
    <t>Pojasevi za spašavanje</t>
  </si>
  <si>
    <t>Krpe za čišćenje</t>
  </si>
  <si>
    <t>Krpe za glancanje</t>
  </si>
  <si>
    <t>Tepisi, podni prostirači i ćilimi</t>
  </si>
  <si>
    <t>Tepisi</t>
  </si>
  <si>
    <t>Čvorovane podne obloge</t>
  </si>
  <si>
    <t>Tkane podne obloge</t>
  </si>
  <si>
    <t>Čupave podne obloge</t>
  </si>
  <si>
    <t>Tepisi od sastavljenih kvadrata</t>
  </si>
  <si>
    <t>Podne obloge</t>
  </si>
  <si>
    <t>Podni prostirači</t>
  </si>
  <si>
    <t>Ćilimi</t>
  </si>
  <si>
    <t>Industrijske podne obloge</t>
  </si>
  <si>
    <t>Razni konopci, užad, upleteni materijal i mrežasti materijal</t>
  </si>
  <si>
    <t>Konopci, užad, upleteni materijal i mrežasti materijal</t>
  </si>
  <si>
    <t>Upleteni materijal, konopci i užad</t>
  </si>
  <si>
    <t>Užad</t>
  </si>
  <si>
    <t>Konopci</t>
  </si>
  <si>
    <t>Uzice</t>
  </si>
  <si>
    <t>Upleteni materijal</t>
  </si>
  <si>
    <t>Mreže od tekstila</t>
  </si>
  <si>
    <t>Mreže od čvorova</t>
  </si>
  <si>
    <t>Povezi</t>
  </si>
  <si>
    <t>Krpe</t>
  </si>
  <si>
    <t>Proizvodi od netkanog materijala</t>
  </si>
  <si>
    <t>Razni tekstilni proizvodi</t>
  </si>
  <si>
    <t>Til, čipka, trakaste tkanine, pozamanterija i vez</t>
  </si>
  <si>
    <t>Trakaste tkanine; pozamanterija</t>
  </si>
  <si>
    <t>Vrpce</t>
  </si>
  <si>
    <t>Tekstilna traka</t>
  </si>
  <si>
    <t>Tekstilne etikete i značke</t>
  </si>
  <si>
    <t>Tekstilne etikete</t>
  </si>
  <si>
    <t>Tekstilne značke</t>
  </si>
  <si>
    <t>Ukrasna pozamanterija</t>
  </si>
  <si>
    <t>Pletenice od raznih tkanina</t>
  </si>
  <si>
    <t>Epolete</t>
  </si>
  <si>
    <t>Mrežasti materijali</t>
  </si>
  <si>
    <t>Filc</t>
  </si>
  <si>
    <t>Vata od tekstilnih materijala, predivo, tkanine i proizvodi za tehničke namene</t>
  </si>
  <si>
    <t>Vata od tekstilnih materijala</t>
  </si>
  <si>
    <t>Metalizirana prediva</t>
  </si>
  <si>
    <t>Tkanine od metalnih niti</t>
  </si>
  <si>
    <t>Impregnirane, prevučene  ili prekrivene tekstilne tkanine</t>
  </si>
  <si>
    <t>Tekstilni proizvodi za tehničke namene</t>
  </si>
  <si>
    <t>Cevi i creva od tekstilnog materijala</t>
  </si>
  <si>
    <t>Transportne trake od tekstilnog materijala</t>
  </si>
  <si>
    <t>Cevi za ventilaciju</t>
  </si>
  <si>
    <t>Prošiveni tekstilni proizvodi</t>
  </si>
  <si>
    <t>Aparati za domaćinstvo</t>
  </si>
  <si>
    <t>Električni aparati za domaćinstvo</t>
  </si>
  <si>
    <t>Električni aparati za domaćinstvo za pripremu hrane</t>
  </si>
  <si>
    <t>Frižideri i zamrzivači</t>
  </si>
  <si>
    <t>Kombinacije frižidera i zamrzivača</t>
  </si>
  <si>
    <t>Zamrzivači</t>
  </si>
  <si>
    <t>Zamrzivači sandučari</t>
  </si>
  <si>
    <t>Zamrzivači za domaćinstvo</t>
  </si>
  <si>
    <t>Vertikalni zamrzivači</t>
  </si>
  <si>
    <t>Industrijski zamrzivači</t>
  </si>
  <si>
    <t>Frižideri</t>
  </si>
  <si>
    <t>Aparati za preradu hrane</t>
  </si>
  <si>
    <t>Aparati za mlevenje hrane (blenderi)</t>
  </si>
  <si>
    <t>Aparati za mešanje hrane (mikseri)</t>
  </si>
  <si>
    <t>Elektrotermički uređaji</t>
  </si>
  <si>
    <t>Električni aparati za kafu</t>
  </si>
  <si>
    <t>Električni aparati za čaj</t>
  </si>
  <si>
    <t>Električni tosteri</t>
  </si>
  <si>
    <t>Uređaji za grejanje tanjira</t>
  </si>
  <si>
    <t>Ploče za vafle</t>
  </si>
  <si>
    <t>Pećnice</t>
  </si>
  <si>
    <t>Električne pećnice</t>
  </si>
  <si>
    <t>Mikrotalasne pećnice</t>
  </si>
  <si>
    <t>Pekači, ringle, rešoi i primusi</t>
  </si>
  <si>
    <t>Pekači</t>
  </si>
  <si>
    <t>Ringle</t>
  </si>
  <si>
    <t>Ploče za kuvanje</t>
  </si>
  <si>
    <t>Rešoi</t>
  </si>
  <si>
    <t>Otvarači za konzerve</t>
  </si>
  <si>
    <t>Električni kućni aparati za negu tela</t>
  </si>
  <si>
    <t>Aparati za šišanje</t>
  </si>
  <si>
    <t>Aparati za oblikovanje kose</t>
  </si>
  <si>
    <t>Aparati za sušenje kose</t>
  </si>
  <si>
    <t>Aparati za sušenje ruku</t>
  </si>
  <si>
    <t>Električni kućni aparati za čišćenje; pegle</t>
  </si>
  <si>
    <t>Mašine za pranje sudova</t>
  </si>
  <si>
    <t>Mašine za pranje veša i mašine za sušenje veša</t>
  </si>
  <si>
    <t>Mašine za pranje i sušilice</t>
  </si>
  <si>
    <t>Uređaj za sušenje i peglanje</t>
  </si>
  <si>
    <t>Kuhinjski uređaj za drobljenje otpada</t>
  </si>
  <si>
    <t>Aparati za održavanje poda</t>
  </si>
  <si>
    <t>Aparati za čišćenje poda</t>
  </si>
  <si>
    <t>Aparati za glačanje poda</t>
  </si>
  <si>
    <t>Usisivači</t>
  </si>
  <si>
    <t>Pribor za usisivače</t>
  </si>
  <si>
    <t>Električne pegle</t>
  </si>
  <si>
    <t>Pegle na paru</t>
  </si>
  <si>
    <t>Uređaji za ventilaciju ili recirkulaciju</t>
  </si>
  <si>
    <t>Ventilatori</t>
  </si>
  <si>
    <t>Aspiratori</t>
  </si>
  <si>
    <t>Bojleri za vodu i za grejanje zgrada; vodovodna instalacija</t>
  </si>
  <si>
    <t>Električni protočni ili akumulacioni bojleri za vodu i grejači uronjeni u vodu</t>
  </si>
  <si>
    <t>Oprema za grejanje</t>
  </si>
  <si>
    <t>Oprema za centralno grejanje</t>
  </si>
  <si>
    <t>Električni otpornici za grejanje</t>
  </si>
  <si>
    <t>Električni uređaji za grejanje tla</t>
  </si>
  <si>
    <t>Električni uređaji za grejanje prostora</t>
  </si>
  <si>
    <t>Vodoinstalaterska oprema</t>
  </si>
  <si>
    <t>Delovi električnih kućnih aparata</t>
  </si>
  <si>
    <t>Ventilatori i uređaji za klimatizaciju</t>
  </si>
  <si>
    <t>Uređaji za klimatizaciju</t>
  </si>
  <si>
    <t>Kućni aparati izuzev električnih</t>
  </si>
  <si>
    <t>Oprema za kuvanje ili grejanje u domaćinstvu</t>
  </si>
  <si>
    <t>Oprema za kuvanje u domaćinstvu</t>
  </si>
  <si>
    <t>Frižideri na plin</t>
  </si>
  <si>
    <t>Generatori ili razdelnici toplog vazduha izuzev električnih</t>
  </si>
  <si>
    <t>Generatori toplog vazduha</t>
  </si>
  <si>
    <t>Uređaji za sušenje vazduha</t>
  </si>
  <si>
    <t>Uređaji za sušenje komprimovanog vazduha</t>
  </si>
  <si>
    <t>Protočni ili akumulacioni grejači vode</t>
  </si>
  <si>
    <t>Uređaji na gas</t>
  </si>
  <si>
    <t>Grejači na gas</t>
  </si>
  <si>
    <t>Delovi šporeta, štednjaka, uređaji za grejanje tanjira  i kućnih aparata</t>
  </si>
  <si>
    <t>Delovi šporeta</t>
  </si>
  <si>
    <t>Delovi štednjaka</t>
  </si>
  <si>
    <t>Delovi uređaja za grejanje tanjira</t>
  </si>
  <si>
    <t>Proizvodi za čišćenje i poliranje</t>
  </si>
  <si>
    <t>Mirisni preparati i voskovi</t>
  </si>
  <si>
    <t>Preparati za parfimisanje i osvežavanje prostorija</t>
  </si>
  <si>
    <t>Osveživač vazduha</t>
  </si>
  <si>
    <t>Dozatori za osveživače vazduha</t>
  </si>
  <si>
    <t>Prečišćivači vazduha</t>
  </si>
  <si>
    <t>Sredstvo za uklanjanje mirisa (deodorizator)</t>
  </si>
  <si>
    <t>Sredstva za glačanje i kreme</t>
  </si>
  <si>
    <t>Sredstva za glačanje podova</t>
  </si>
  <si>
    <t>Sredstva za glancanje cipela</t>
  </si>
  <si>
    <t>Voskovi za glačanje i glancanje</t>
  </si>
  <si>
    <t>Sredstva za čišćenje prašine</t>
  </si>
  <si>
    <t>Sredstva za zaptivanje</t>
  </si>
  <si>
    <t>Paste i praškovi za čišćenje</t>
  </si>
  <si>
    <t>Organska površinski aktivna sredstva</t>
  </si>
  <si>
    <t>Sredstva za čišćenje sa amonijakom</t>
  </si>
  <si>
    <t>Kaustična sredstva za čišćenje</t>
  </si>
  <si>
    <t>Proizvodi za čišćenje</t>
  </si>
  <si>
    <t>Preparati za pranje</t>
  </si>
  <si>
    <t>Raspršivači za ulje</t>
  </si>
  <si>
    <t>Deterdženti</t>
  </si>
  <si>
    <t>Deterdženti za mašine za pranje sudova</t>
  </si>
  <si>
    <t>Sredstva za odstranjivanje masnoće</t>
  </si>
  <si>
    <t>Sredstva za rastvaranje masnoće</t>
  </si>
  <si>
    <t>Jedinjenja za čišćenje</t>
  </si>
  <si>
    <t>Rastvori za ispiranje</t>
  </si>
  <si>
    <t>Sredstva za čišćenje poda</t>
  </si>
  <si>
    <t>Sredstva za čišćenje ekrana</t>
  </si>
  <si>
    <t>Sredstva za čišćenje automobila</t>
  </si>
  <si>
    <t>Sredstva za čišćenje toaleta</t>
  </si>
  <si>
    <t>Automatski dozatori za sapun</t>
  </si>
  <si>
    <t>Proizvodi za pranje posuđa</t>
  </si>
  <si>
    <t>Prašak za pranje posuđa</t>
  </si>
  <si>
    <t>Proizvodi protiv prašine</t>
  </si>
  <si>
    <t>Rastvori za čišćenje nakita</t>
  </si>
  <si>
    <t>Prikupljena i prečišćena voda</t>
  </si>
  <si>
    <t>Prirodna voda</t>
  </si>
  <si>
    <t>Pijaća voda</t>
  </si>
  <si>
    <t>Tehnička voda</t>
  </si>
  <si>
    <t>Industrijske mašine</t>
  </si>
  <si>
    <t>Mašine za proizvodnju i korišćenje mehaničke energije</t>
  </si>
  <si>
    <t>Turbine i motori</t>
  </si>
  <si>
    <t>Vanbrodski pogonski motori za morska plovila</t>
  </si>
  <si>
    <t>Turbinska postrojenja</t>
  </si>
  <si>
    <t>Turbine na paru</t>
  </si>
  <si>
    <t>Hidraulične turbine</t>
  </si>
  <si>
    <t>Rotori na vodeni pogon</t>
  </si>
  <si>
    <t>Turbine na gas</t>
  </si>
  <si>
    <t>Oprema za turbine</t>
  </si>
  <si>
    <t>Instrumenti za turbine</t>
  </si>
  <si>
    <t>Delovi turbina</t>
  </si>
  <si>
    <t>Delovi turbina na paru</t>
  </si>
  <si>
    <t>Osnovne ploče</t>
  </si>
  <si>
    <t>Kućišta</t>
  </si>
  <si>
    <t>Sistemi vazdušnog hlađenja sa kondenzatorima</t>
  </si>
  <si>
    <t>Sistemi za podmazivanje uljem</t>
  </si>
  <si>
    <t>Separatori vlage</t>
  </si>
  <si>
    <t>Odstranjivač vlage iz vazduha</t>
  </si>
  <si>
    <t>Rotaciona oprema</t>
  </si>
  <si>
    <t>Rotori</t>
  </si>
  <si>
    <t>Lopatice</t>
  </si>
  <si>
    <t>Rotacioni uređaji</t>
  </si>
  <si>
    <t>Delovi hidrauličnih turbina</t>
  </si>
  <si>
    <t>Delovi gasnih turbina</t>
  </si>
  <si>
    <t>Sistemi za dovod vazduha</t>
  </si>
  <si>
    <t>Modul za ubrizgavanje gasa</t>
  </si>
  <si>
    <t>Sistemi za gasna goriva</t>
  </si>
  <si>
    <t>Delovi rotora na vodeni pogon</t>
  </si>
  <si>
    <t>Pumpe i kompresori</t>
  </si>
  <si>
    <t>Hidraulične ili pneumatske pogonske mašine  i motori</t>
  </si>
  <si>
    <t>Hidraulični ili pneumatski cilindri</t>
  </si>
  <si>
    <t>Hidraulične pogonske mašine</t>
  </si>
  <si>
    <t>Pneumatske pogonske mašine</t>
  </si>
  <si>
    <t>Hidraulični pogonski motori</t>
  </si>
  <si>
    <t>Pneumatski pogonski motori</t>
  </si>
  <si>
    <t>Pumpe</t>
  </si>
  <si>
    <t>Pumpe za tečnost</t>
  </si>
  <si>
    <t>Vatrogasne pumpe</t>
  </si>
  <si>
    <t>Uređaj za sipanje goriva u helikopter</t>
  </si>
  <si>
    <t>Pumpe za vodu</t>
  </si>
  <si>
    <t>Rashladne pumpe</t>
  </si>
  <si>
    <t>Pumpe za rashladnu vodu</t>
  </si>
  <si>
    <t>Pumpe za podmazivanje</t>
  </si>
  <si>
    <t>Pumpe za gorivo</t>
  </si>
  <si>
    <t>Pumpe za beton</t>
  </si>
  <si>
    <t>Pumpe za tečnost za potiskivanje sa naizmeničnim kretanjem</t>
  </si>
  <si>
    <t>Hidraulični agregati</t>
  </si>
  <si>
    <t>Pumpe za kanalizaciju</t>
  </si>
  <si>
    <t>Pumpe za doziranje</t>
  </si>
  <si>
    <t>Pojačavači pritiska tečnosti</t>
  </si>
  <si>
    <t>Centrifugalne pumpe i elevatori  tečnosti</t>
  </si>
  <si>
    <t>Pumpe za upotrebu u medicini</t>
  </si>
  <si>
    <t>Pumpe za veštačko hranjenje</t>
  </si>
  <si>
    <t>Perfuzione pumpe</t>
  </si>
  <si>
    <t>Elevatori tečnosti</t>
  </si>
  <si>
    <t>Centrifugalne pumpe</t>
  </si>
  <si>
    <t>Rotacione pumpe</t>
  </si>
  <si>
    <t>Vakuumske pumpe</t>
  </si>
  <si>
    <t>Vazdušne pumpe</t>
  </si>
  <si>
    <t>Pumpe sa radnim kolom</t>
  </si>
  <si>
    <t>Laboratorijske pumpe i pribor</t>
  </si>
  <si>
    <t>Peristaltičke pumpe</t>
  </si>
  <si>
    <t>Kompresori</t>
  </si>
  <si>
    <t>Gasni kompresori</t>
  </si>
  <si>
    <t>Rotacioni kompresori</t>
  </si>
  <si>
    <t>Kompresori za rashladnu opremu</t>
  </si>
  <si>
    <t>Vazdušni kompresori</t>
  </si>
  <si>
    <t>Ugrađeni vazdušni kompresori</t>
  </si>
  <si>
    <t>Turbo-kompresori</t>
  </si>
  <si>
    <t>Potisni kompresori sa naizmeničnim kretanjem</t>
  </si>
  <si>
    <t>Agregat za komprimovani vazduh</t>
  </si>
  <si>
    <t>Centrifugalni kompresori</t>
  </si>
  <si>
    <t>Kompresori za upotrebu u civilnom vazduhoplovstvu</t>
  </si>
  <si>
    <t>Delovi pumpi, kompresora, mašina ili motora</t>
  </si>
  <si>
    <t>Delovi mašina  ili motora</t>
  </si>
  <si>
    <t>Delovi pneumatskih mašina</t>
  </si>
  <si>
    <t>Delovi hidrauličnih pogonskih mašina  ili motora</t>
  </si>
  <si>
    <t>Delovi reaktivnih motora</t>
  </si>
  <si>
    <t>Delovi pumpi ili  elevatora tečnosti</t>
  </si>
  <si>
    <t>Delovi pumpi za gorivo, ručnih pumpi i pumpi za beton</t>
  </si>
  <si>
    <t>Delovi pumpi za gorivo</t>
  </si>
  <si>
    <t>Delovi ručnih pumpi</t>
  </si>
  <si>
    <t>Delovi pumpi za beton</t>
  </si>
  <si>
    <t>Delovi pumpi za potiskivanje sa naizmeničnim kretanjem</t>
  </si>
  <si>
    <t>Delovi hidrauličnih agregata</t>
  </si>
  <si>
    <t>Delovi dozirnih pumpi</t>
  </si>
  <si>
    <t>Delovi pumpi za potiskivanje, sa rotacionim kretanjem</t>
  </si>
  <si>
    <t>Delovi centrifugalnih pumpi</t>
  </si>
  <si>
    <t>Delovi vazdušnih ili vakuumskih pumpi, vazdušnih ili gasnih kompresora</t>
  </si>
  <si>
    <t>Delovi vazdušnih pumpi</t>
  </si>
  <si>
    <t>Delovi vakuumskih pumpi</t>
  </si>
  <si>
    <t>Delovi vazdušnih kompresora</t>
  </si>
  <si>
    <t>Delovi gasnih kompresora</t>
  </si>
  <si>
    <t>Slavine, ventili i slični uređaji</t>
  </si>
  <si>
    <t>Slavine i ventili</t>
  </si>
  <si>
    <t>Ventili definisani prema funkciji</t>
  </si>
  <si>
    <t>Ventili za radijatore centralnog grejanja</t>
  </si>
  <si>
    <t>Vodonepropustivi zasuni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</si>
  <si>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</si>
  <si>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</si>
  <si>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</si>
  <si>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</si>
  <si>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visoke vode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</si>
  <si>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</si>
  <si>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</si>
  <si>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</si>
  <si>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</si>
  <si>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</si>
  <si>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</si>
  <si>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</si>
  <si>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</si>
  <si>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definisani prema konstrukciji</t>
  </si>
  <si>
    <t>Zaporni ventili</t>
  </si>
  <si>
    <t>Ventili za otvorene kanale</t>
  </si>
  <si>
    <t>Zasuni</t>
  </si>
  <si>
    <t>Ravni ventili</t>
  </si>
  <si>
    <t>Igličasti ventili</t>
  </si>
  <si>
    <t>Kuglasti ventili</t>
  </si>
  <si>
    <t>Konusni ventili</t>
  </si>
  <si>
    <t>Leptirasti ventili</t>
  </si>
  <si>
    <t>Membranski ventili</t>
  </si>
  <si>
    <t>Klizni ventili</t>
  </si>
  <si>
    <t>Preklopni ventil</t>
  </si>
  <si>
    <t>Oprema ušća bušotine i drugi sklopovi ventila</t>
  </si>
  <si>
    <t>Oprema ušća bušotine na naftnim platformama</t>
  </si>
  <si>
    <t>Prigušni razdelnici</t>
  </si>
  <si>
    <t>Sklopovi ventila</t>
  </si>
  <si>
    <t>Sanitarne slavine</t>
  </si>
  <si>
    <t>Delovi slavina i ventila</t>
  </si>
  <si>
    <t>Pokretači ventila</t>
  </si>
  <si>
    <t>Električni pokretači ventila</t>
  </si>
  <si>
    <t>Hidraulični pokretači ventila</t>
  </si>
  <si>
    <t>Pneumatski pokretači ventila</t>
  </si>
  <si>
    <t>Delovi slavina</t>
  </si>
  <si>
    <t>Delovi ventila</t>
  </si>
  <si>
    <t>Uređaji, zupčanici i pogonski elementi</t>
  </si>
  <si>
    <t>Obični uređaji, zupčanici i pogonski elementi</t>
  </si>
  <si>
    <t>Prenosna, bregasta i kolenasta vratila</t>
  </si>
  <si>
    <t>Prenosna vratila</t>
  </si>
  <si>
    <t>Bregasta vratila</t>
  </si>
  <si>
    <t>Kolenasta vratila</t>
  </si>
  <si>
    <t>Kućišta ležaja</t>
  </si>
  <si>
    <t>Zupčasti i frikcioni prenosnici</t>
  </si>
  <si>
    <t>Zamajci, kaišnici i užanici</t>
  </si>
  <si>
    <t>Vitla</t>
  </si>
  <si>
    <t>Uključno-isključne spojnice</t>
  </si>
  <si>
    <t>Koturače</t>
  </si>
  <si>
    <t>Spojnice za vratila</t>
  </si>
  <si>
    <t>Zglobne spojnice</t>
  </si>
  <si>
    <t>Delovi elemenata zupčanika i pogonskih elemenata</t>
  </si>
  <si>
    <t>Delovi elemenata zupčanika</t>
  </si>
  <si>
    <t>Delovi pogonskih elemenata</t>
  </si>
  <si>
    <t>Nuklearni reaktori i delovi</t>
  </si>
  <si>
    <t>Nuklearni reaktori</t>
  </si>
  <si>
    <t>Delovi nuklearnih reaktora</t>
  </si>
  <si>
    <t>Sistemi hlađenja reaktora</t>
  </si>
  <si>
    <t>Delovi posuda za nuklearne reaktore</t>
  </si>
  <si>
    <t>Kotlovski uređaji</t>
  </si>
  <si>
    <t>Toplovodni kotlovi</t>
  </si>
  <si>
    <t>Parni kotlovi</t>
  </si>
  <si>
    <t>Generatori pare</t>
  </si>
  <si>
    <t>Pomoćni uređaji za kotlove</t>
  </si>
  <si>
    <t>Kondenzatori pare</t>
  </si>
  <si>
    <t>Mašine za preradu hrane, pića i duvana i pripadajući delovi</t>
  </si>
  <si>
    <t>Mašine za preradu hrane, pića i duvana</t>
  </si>
  <si>
    <t>Mašine za mlekarstvo</t>
  </si>
  <si>
    <t>Centrifugalni separatori pavlake</t>
  </si>
  <si>
    <t>Mašine za preradu žitarica i suvog povrća</t>
  </si>
  <si>
    <t>Mašine koji se koriste u proizvodnji alkoholnih ili voćnih napitaka</t>
  </si>
  <si>
    <t>Kuhinjski šporeti, sušare za poljoprivredne proizvode i oprema za kuvanje ili zagrevanje</t>
  </si>
  <si>
    <t>Kuhinjski šporeti</t>
  </si>
  <si>
    <t>Roštilji</t>
  </si>
  <si>
    <t>Sušare za poljoprivredne proizvode</t>
  </si>
  <si>
    <t>Mašine za industrijsku pripremu ili proizvodnju hrane ili pića</t>
  </si>
  <si>
    <t>Mašine za sečenje hrane</t>
  </si>
  <si>
    <t>Mašine za sečenje hleba</t>
  </si>
  <si>
    <t>Mašine za sečenje slanine</t>
  </si>
  <si>
    <t>UređajiMašine za preradu hrane</t>
  </si>
  <si>
    <t>Mašine za izradu testenine</t>
  </si>
  <si>
    <t>Mašine za preradu duvana</t>
  </si>
  <si>
    <t>Delovi mašina  za preradu hrane, pića i duvana</t>
  </si>
  <si>
    <t>Delovi mašina  za preradu hrane</t>
  </si>
  <si>
    <t>Delovi mašina za mlekarstvo</t>
  </si>
  <si>
    <t>Delovi mašina za mužu</t>
  </si>
  <si>
    <t>Delovi mašina za preradu pića</t>
  </si>
  <si>
    <t>Delovi mašina za preradu duvana</t>
  </si>
  <si>
    <t>Industrijske ili laboratorijske peći, peći za spaljivanje i pećnice</t>
  </si>
  <si>
    <t>Gorionici za ložišta</t>
  </si>
  <si>
    <t>Peći za spaljivanje otpada</t>
  </si>
  <si>
    <t>Topioničke peći</t>
  </si>
  <si>
    <t>Pećnice, izuzev za domaćinstvo</t>
  </si>
  <si>
    <t>Komercijalne pećnice</t>
  </si>
  <si>
    <t>Krematorijumi</t>
  </si>
  <si>
    <t>Delovi za gorionike za ložišta , peći ili pećnice</t>
  </si>
  <si>
    <t>Oprema za dizanje i rukovanje teretom i delovi</t>
  </si>
  <si>
    <t>Oprema za dizanje i rukovanje teretom</t>
  </si>
  <si>
    <t>Dizalice koturače i čekrci</t>
  </si>
  <si>
    <t>Čekrci za rudarska okna, vitla za upotrebu ispod zemlje i vitla sa vertikalnom osovinom</t>
  </si>
  <si>
    <t>Čekrci za rudarska okna i vitla za upotrebu ispod zemlje</t>
  </si>
  <si>
    <t>Čekrci za rudarska okna</t>
  </si>
  <si>
    <t>Vitla za upotrebu ispod zemlje</t>
  </si>
  <si>
    <t>Vitla sa vertikalnom osovinom</t>
  </si>
  <si>
    <t>Dizalice za velike terete sa malom visinom dizanja i dizalice za podizanje vozila</t>
  </si>
  <si>
    <t>Ugrađeni dizalični sistemi</t>
  </si>
  <si>
    <t>Hidraulične dizalice</t>
  </si>
  <si>
    <t>Pneumatske dizalice</t>
  </si>
  <si>
    <t>Mehaničke dizalice</t>
  </si>
  <si>
    <t>Dizalice, pokretne dizalice i radna kolica opremljena dizalicama</t>
  </si>
  <si>
    <t>Dizalice</t>
  </si>
  <si>
    <t>Lučke dizalice</t>
  </si>
  <si>
    <t>Pristanišne dizalice</t>
  </si>
  <si>
    <t>Dizalice za slaganje tereta</t>
  </si>
  <si>
    <t>Kontejnerske dizalice</t>
  </si>
  <si>
    <t>Toranjske dizalice</t>
  </si>
  <si>
    <t>Pokretne mosne dizalice</t>
  </si>
  <si>
    <t>Pokretne dizalice</t>
  </si>
  <si>
    <t>Pokretne poprečne dizalice</t>
  </si>
  <si>
    <t>Portalne dizalice sa krakom</t>
  </si>
  <si>
    <t>Dizalice sa obrtnom strelom</t>
  </si>
  <si>
    <t>Dizalice ugrađene na vozila</t>
  </si>
  <si>
    <t>Dizalice za teretna vozila</t>
  </si>
  <si>
    <t>Viljuškari, radna vozila, vučna vozila na peronima železničkih stanica</t>
  </si>
  <si>
    <t>Kamioni – dizalice</t>
  </si>
  <si>
    <t>Viljuškari</t>
  </si>
  <si>
    <t>Radna vozila</t>
  </si>
  <si>
    <t>Radna vozila opremljena uređajima za podizanje tereta</t>
  </si>
  <si>
    <t>Vučna vozila na peronima železničkih stanica</t>
  </si>
  <si>
    <t>Samohodna vozila (FSVS)</t>
  </si>
  <si>
    <t>Oprema za interventna vozila</t>
  </si>
  <si>
    <t>Liftovi, skipovi , građevinske dizalice, pokretne stepenice i pokretne staze</t>
  </si>
  <si>
    <t>Liftovi</t>
  </si>
  <si>
    <t>Liftovi za kade</t>
  </si>
  <si>
    <t>Teretni liftovi</t>
  </si>
  <si>
    <t>Mehanički liftovi</t>
  </si>
  <si>
    <t>Skipovi</t>
  </si>
  <si>
    <t>Podizači kontejnera za otpad</t>
  </si>
  <si>
    <t>Građevinske dizalice</t>
  </si>
  <si>
    <t>Pokretne stepenice</t>
  </si>
  <si>
    <t>Pokretne staze</t>
  </si>
  <si>
    <t>Transporteri</t>
  </si>
  <si>
    <t>Transporteri pneumatski</t>
  </si>
  <si>
    <t>Beskonačni transporteri  sa korpama</t>
  </si>
  <si>
    <t>Beskonačni transporteri koji rade kontinualno  sa trakama</t>
  </si>
  <si>
    <t>Oklopljeni transporteri  za rudarstvo</t>
  </si>
  <si>
    <t>Oprema za taransportere</t>
  </si>
  <si>
    <t>Transporteri sa trakom</t>
  </si>
  <si>
    <t>Mašine  za podizanje, rukovanje, utovar ili istovar</t>
  </si>
  <si>
    <t>Gurači rudarskih vagoneta i lokomotivske ili vagonske prenosnice</t>
  </si>
  <si>
    <t>Jednošinska železnica ili oprema za skijaške uspinjače</t>
  </si>
  <si>
    <t>Jednošinska viseća železnica</t>
  </si>
  <si>
    <t>Skijaške uspinjače sa sedištima</t>
  </si>
  <si>
    <t>Oprema za skijaške uspinjače</t>
  </si>
  <si>
    <t>Oprema za gašenje plamena</t>
  </si>
  <si>
    <t>Obrtni uređaji za odlaganje i uzimanje uskladištenih predmeta (karusel)</t>
  </si>
  <si>
    <t>Mehanička oprema za rukovanje</t>
  </si>
  <si>
    <t>Mašine za utovar ili rukovanje</t>
  </si>
  <si>
    <t>Oprema za utovar</t>
  </si>
  <si>
    <t>Oprema za istovar</t>
  </si>
  <si>
    <t>Bočni utovarivači</t>
  </si>
  <si>
    <t>Oprema za rukovanje kontejnerima</t>
  </si>
  <si>
    <t>Delovi opreme za dizanje i rukovanje</t>
  </si>
  <si>
    <t>Delovi dizalica</t>
  </si>
  <si>
    <t>Delovi radnih vozila</t>
  </si>
  <si>
    <t>Delovi liftova, skipova  ili pokretnih stepenica</t>
  </si>
  <si>
    <t>Delovi liftova</t>
  </si>
  <si>
    <t>Delovi skipova</t>
  </si>
  <si>
    <t>Delovi pokretnih stepenica</t>
  </si>
  <si>
    <t>Delovi pokretnih staza</t>
  </si>
  <si>
    <t>Delovi transportera</t>
  </si>
  <si>
    <t>Delovi transportera sa trakom</t>
  </si>
  <si>
    <t>Delovi tarnsportera  sa korpama</t>
  </si>
  <si>
    <t>Delovi vitla i druge opreme  za dizanje i rukovanje</t>
  </si>
  <si>
    <t>Korpe, lopate, grabilice i hvataljke za dizalice ili bagere</t>
  </si>
  <si>
    <t>Rashladni uređaji i oprema za ventilaciju</t>
  </si>
  <si>
    <t>Izmenjivači toplote, oprema za klimatizaciju i hlađenje i uređaji za filtriranje</t>
  </si>
  <si>
    <t>Izmenjivači toplote i mašine  za pretvaranje vazduha ili drugih gasova u tečnost</t>
  </si>
  <si>
    <t>Izmenjivači toplote</t>
  </si>
  <si>
    <t>Toplotne pumpe</t>
  </si>
  <si>
    <t>Mašine  za pretvaranje vazduha ili drugih gasova u tečnost</t>
  </si>
  <si>
    <t>Instalacije za klima uređaj</t>
  </si>
  <si>
    <t>Prozorski klima uređaj</t>
  </si>
  <si>
    <t>Zidni klima uređaj</t>
  </si>
  <si>
    <t>Paketni uređaji za grejanje, prozračivanje i klimatizaciju (HVAC)</t>
  </si>
  <si>
    <t>Uređaji za klimatizaciju vozila</t>
  </si>
  <si>
    <t>Delovi uređaja za klimatizaciju</t>
  </si>
  <si>
    <t>Regulatori protoka vazduha u klimatizacionim cevima</t>
  </si>
  <si>
    <t>Rešetke za usmeravanje vazduha</t>
  </si>
  <si>
    <t>Rashladna oprema i oprema za zamrzavanje</t>
  </si>
  <si>
    <t>Uređaji za zamrzavanje</t>
  </si>
  <si>
    <t>Rashladna oprema</t>
  </si>
  <si>
    <t>Rashladne vitrine</t>
  </si>
  <si>
    <t>Rashladni pultovi</t>
  </si>
  <si>
    <t>Komercijalna rashladna oprema</t>
  </si>
  <si>
    <t>Mašine i aparati za filtriranje ili prečišćavanje gasova</t>
  </si>
  <si>
    <t>Elektrostatički prečišćivači vazduha i gasova</t>
  </si>
  <si>
    <t>Aparati za filtriranje</t>
  </si>
  <si>
    <t>Vazdušni filteri</t>
  </si>
  <si>
    <t>Gasni filteri</t>
  </si>
  <si>
    <t>Kotlovi za centralno grejanje</t>
  </si>
  <si>
    <t>Ventilaciona oprema</t>
  </si>
  <si>
    <t>Oprema za izvlačenje dima</t>
  </si>
  <si>
    <t>Ventilatori, izuzev za domaćinstvo</t>
  </si>
  <si>
    <t>Delovi ventilatora</t>
  </si>
  <si>
    <t>Delovi rashladne opreme i opreme za zamrzavanje i toplotne pumpe</t>
  </si>
  <si>
    <t>Delovi rashladne opreme</t>
  </si>
  <si>
    <t>Delovi opreme za zamrzavanje</t>
  </si>
  <si>
    <t>Delovi toplotnih pumpi</t>
  </si>
  <si>
    <t>Mašine alatke</t>
  </si>
  <si>
    <t>Mašine alatke kojima upravlja laser i centri za mašinsku obradu</t>
  </si>
  <si>
    <t>Specijalne mašine alatke</t>
  </si>
  <si>
    <t>Centri za mašinsku obradu</t>
  </si>
  <si>
    <t>Centar za mašinsku obradu sa vodoravnim vretenom</t>
  </si>
  <si>
    <t>Centar za mašinsku obradu sa vertikalnim vretenom</t>
  </si>
  <si>
    <t>Strugovi, mašine alatke za bušenje i glodanje</t>
  </si>
  <si>
    <t>Strugovi</t>
  </si>
  <si>
    <t>CNC strugovi</t>
  </si>
  <si>
    <t>Mašine za urezivanje spoljnih i unutrašnjih navoja</t>
  </si>
  <si>
    <t>Glodalice</t>
  </si>
  <si>
    <t>Alatne mašine za obradu metala</t>
  </si>
  <si>
    <t>Alatne mašine za završnu obradu metala</t>
  </si>
  <si>
    <t>Numerički upravljane mašine za obradu metala</t>
  </si>
  <si>
    <t>Uređaji za savijanje, preklapanje, ravnanje ili poravnavanje</t>
  </si>
  <si>
    <t>Mašine za kovanje</t>
  </si>
  <si>
    <t>Mašine  za kovanje u kalupima</t>
  </si>
  <si>
    <t>Prese</t>
  </si>
  <si>
    <t>Hidraulične prese</t>
  </si>
  <si>
    <t>Alatne mašine za bušenje ili glodanje metala</t>
  </si>
  <si>
    <t>Alatne mašine za bušenje metala</t>
  </si>
  <si>
    <t>Velike mašine alatke za bušenje metala</t>
  </si>
  <si>
    <t>Alatne mašine za glodanje metala</t>
  </si>
  <si>
    <t>Centar za mašinsku obradu metala</t>
  </si>
  <si>
    <t>Alatne mašine za obradu tvrdih materijala, izuzev metala</t>
  </si>
  <si>
    <t>Alatne mašine za obradu kamena, keramike, betona ili stakla</t>
  </si>
  <si>
    <t>Alatne mašine za obradu kamena</t>
  </si>
  <si>
    <t>Alatne mašine za obradu keramike</t>
  </si>
  <si>
    <t>Alatne mašine za obradu betona</t>
  </si>
  <si>
    <t>Alatne mašine za obradu stakla</t>
  </si>
  <si>
    <t>Alatne mašine za obradu drveta, kostiju, plute, tvrde gume ili tvrde plastične mase</t>
  </si>
  <si>
    <t>Alatne mašine za obradu drveta</t>
  </si>
  <si>
    <t>Alatne mašine za obradu kostiju</t>
  </si>
  <si>
    <t>Alatne mašine za obradu plute</t>
  </si>
  <si>
    <t>Alatne mašine za obradu tvrde gume</t>
  </si>
  <si>
    <t>Alatne mašine za obradu tvrde plastične mase</t>
  </si>
  <si>
    <t>Pneumatski ručni alati ili ručni alati na motorni pogon</t>
  </si>
  <si>
    <t>Pneumatski ručni alati</t>
  </si>
  <si>
    <t>Elektromehanički ručni alati</t>
  </si>
  <si>
    <t>Alati za lemljenje, tvrdo lemljenje i zavarivanje, mašine i oprema za površinsko kaljenje i vruće ubrizgavanje</t>
  </si>
  <si>
    <t>Oprema za lemljenje i tvrdo lemljenje</t>
  </si>
  <si>
    <t>Oprema za lemljenje</t>
  </si>
  <si>
    <t>Oprema za tvrdo lemljenje</t>
  </si>
  <si>
    <t>Oprema za zavarivanje</t>
  </si>
  <si>
    <t>Oprema za elektro-zavarivanje</t>
  </si>
  <si>
    <t>Oprema za zavarivanje, izuzev električne</t>
  </si>
  <si>
    <t>Uređaji za površinsko kaljenje</t>
  </si>
  <si>
    <t>Oprema za topljenje</t>
  </si>
  <si>
    <t>Oprema za topljenje plastičnih masa</t>
  </si>
  <si>
    <t>Mašine za prskanje/brizganje metala</t>
  </si>
  <si>
    <t>Delovi i pribor za mašine alatke</t>
  </si>
  <si>
    <t>Držači za alate</t>
  </si>
  <si>
    <t>Nosači za laboratorijske alate</t>
  </si>
  <si>
    <t>Stalci za pranje epruveta</t>
  </si>
  <si>
    <t>Radni držači za obradu alatnim mašinama</t>
  </si>
  <si>
    <t>Posebni nastavci za razdvajanje kod alatnih mašina</t>
  </si>
  <si>
    <t>Delovi i pribor za mašine alatke za obradu metala</t>
  </si>
  <si>
    <t>Delovi i pribor za mašine alatke za obradu tvrdih materijala</t>
  </si>
  <si>
    <t>Delovi lančanih testera</t>
  </si>
  <si>
    <t>Delovi ručnih alata</t>
  </si>
  <si>
    <t>Delovi pneumatskih alata</t>
  </si>
  <si>
    <t>Mašine za proizvodnju tekstila, odeće i kože</t>
  </si>
  <si>
    <t>Mašine za tekstil</t>
  </si>
  <si>
    <t>Mašine za preradu sintetičkih tkanina</t>
  </si>
  <si>
    <t>Tekstilne predilice</t>
  </si>
  <si>
    <t>Mašine za tkanje</t>
  </si>
  <si>
    <t>Mašine za pletenje</t>
  </si>
  <si>
    <t>Mašine za šivenje</t>
  </si>
  <si>
    <t>Mašine za pranje rublja, hemijsko čišćenje i sušenje</t>
  </si>
  <si>
    <t>Postrojenja za pranje</t>
  </si>
  <si>
    <t>Oprema za pranje</t>
  </si>
  <si>
    <t>Mašine za pranje</t>
  </si>
  <si>
    <t>Uređaji za hemijsko čišćenje</t>
  </si>
  <si>
    <t>Mašine za sušenje</t>
  </si>
  <si>
    <t>Oprema za peglanje i slaganje rublja</t>
  </si>
  <si>
    <t>Oprema za slaganje rublja</t>
  </si>
  <si>
    <t>Mašine za završnu obradu tekstila</t>
  </si>
  <si>
    <t>Mašine za peglanje</t>
  </si>
  <si>
    <t>Prese za peglanje</t>
  </si>
  <si>
    <t>Delovi mašina za proizvodnju tekstila i odeće</t>
  </si>
  <si>
    <t>Mašine za proizvodnju hartije  ili kartona</t>
  </si>
  <si>
    <t>Delovi mašina za proizvodnju hartije  ili kartona</t>
  </si>
  <si>
    <t>Razni uređaji opšte i posebne namene</t>
  </si>
  <si>
    <t>Aparati za destilaciju, filtriranje ili prečišćavanje</t>
  </si>
  <si>
    <t>Mašine i aparati za filtriranje ili prečišćavanje tečnosti</t>
  </si>
  <si>
    <t>Mašine i aparati za filtriranje tečnosti</t>
  </si>
  <si>
    <t>Aparati za filtriranje blata iz tečnosti za bušenje</t>
  </si>
  <si>
    <t>Hidrociklonski uređaj</t>
  </si>
  <si>
    <t>Aparati za filtriranje ili prečišćavanje napitaka</t>
  </si>
  <si>
    <t>Mašine i aparati za filtriranje ili prečišćavanje vode</t>
  </si>
  <si>
    <t>Aparati za filtriranje vode</t>
  </si>
  <si>
    <t>Aparati za uklanjanje vazduha i gasova (deaeraciju)</t>
  </si>
  <si>
    <t>Aparati za prečišćavanje vode</t>
  </si>
  <si>
    <t>Aparati za desalinizaciju</t>
  </si>
  <si>
    <t>Oprema za postrojenje za filtriranje</t>
  </si>
  <si>
    <t>Filteri za ulje, benzin i dovod vazduha</t>
  </si>
  <si>
    <t>Filteri za ulje</t>
  </si>
  <si>
    <t>Filteri za benzin</t>
  </si>
  <si>
    <t>Filteri za dovod vazduha</t>
  </si>
  <si>
    <t>Oprema za reciklažu</t>
  </si>
  <si>
    <t>Mašine za čišćenje boca, za pakovanje i merenje težine i uređaji za farbanje</t>
  </si>
  <si>
    <t>Mašine za čišćenje, punjenje, pakovanje ili umotavanje boca ili drugih posuda</t>
  </si>
  <si>
    <t>Mašine za čišćenje ili sušenje boca ili drugih posuda</t>
  </si>
  <si>
    <t>Mašine za punjenje ili zatvaranje boca, konzervi ili drugih posuda</t>
  </si>
  <si>
    <t>Mašine za pakovanje ili umotavanje</t>
  </si>
  <si>
    <t>Mašine za povezivanje</t>
  </si>
  <si>
    <t>Mašine za pakovanje</t>
  </si>
  <si>
    <t>Mašine za umotavanje</t>
  </si>
  <si>
    <t>Mašine za merenje težine i vage</t>
  </si>
  <si>
    <t>Mašine za merenje težine</t>
  </si>
  <si>
    <t>Terazije</t>
  </si>
  <si>
    <t>Vage</t>
  </si>
  <si>
    <t>Trgovačke vage</t>
  </si>
  <si>
    <t>Vage za kontinuirano merenje robe</t>
  </si>
  <si>
    <t>Kontrolne vage</t>
  </si>
  <si>
    <t>Uređaji za izbacivanje mlaza pare ili peska</t>
  </si>
  <si>
    <t>Oprema za prskanje</t>
  </si>
  <si>
    <t>Topovi za prskanje</t>
  </si>
  <si>
    <t>Mehanički uređaji za izbacivanje, raspršivanje ili prskanje</t>
  </si>
  <si>
    <t>Aparati za raspršivanje gasa</t>
  </si>
  <si>
    <t>Oprema za dekontaminaciju</t>
  </si>
  <si>
    <t>Aparati za čišćenje vodom pod pritiskom</t>
  </si>
  <si>
    <t>Aparati za čišćenje pod visokim pritiskom</t>
  </si>
  <si>
    <t>Aparati za neutralizaciju mirisa</t>
  </si>
  <si>
    <t>Centrifuge, kalanderi i automati</t>
  </si>
  <si>
    <t>Centrifuge</t>
  </si>
  <si>
    <t>Laboratorijske centrifuge i pribor</t>
  </si>
  <si>
    <t>Samostojeće centrifuge</t>
  </si>
  <si>
    <t>Stone centrifuge</t>
  </si>
  <si>
    <t>Ulošci za centrifuge</t>
  </si>
  <si>
    <t>Rotaciona oprema za centrifuge</t>
  </si>
  <si>
    <t>Kalanderi</t>
  </si>
  <si>
    <t>Mašine za valjanje</t>
  </si>
  <si>
    <t>Automati</t>
  </si>
  <si>
    <t>Automati za prodaju sanitarnih artikala</t>
  </si>
  <si>
    <t>Automati za prodaju poštanskih maraka</t>
  </si>
  <si>
    <t>Automati za prodaju robe</t>
  </si>
  <si>
    <t>Mašine za termičku obradu materijala</t>
  </si>
  <si>
    <t>Mašine za termičku obradu gasa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</si>
  <si>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</si>
  <si>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</si>
  <si>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</si>
  <si>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</si>
  <si>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</si>
  <si>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</si>
  <si>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</si>
  <si>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Rashladni i rashladno - grejni cirkulatori</t>
  </si>
  <si>
    <t>Recirkulatorni hladnjaci</t>
  </si>
  <si>
    <t>Cirkulatori na visokim temperaturama</t>
  </si>
  <si>
    <t>Grejni cirkulatori</t>
  </si>
  <si>
    <t>Prekrivači za kade</t>
  </si>
  <si>
    <t>Delovi za uređaje opšte namene</t>
  </si>
  <si>
    <t>Delovi centrifuga</t>
  </si>
  <si>
    <t>Delovi kalandera</t>
  </si>
  <si>
    <t>Delovi mašina za valjanje</t>
  </si>
  <si>
    <t>Delovimašina za filtriranje</t>
  </si>
  <si>
    <t>Delovi mašina za prečišćavanje</t>
  </si>
  <si>
    <t>Delovi  mašina za prskanje</t>
  </si>
  <si>
    <t>Delovi mašina za merenje težine</t>
  </si>
  <si>
    <t>Mašine za pranje sudova, izuzev za domaćinstvo</t>
  </si>
  <si>
    <t>Upravljački i kontrolni sistemi, štamparska i grafička oprema, oprema za automatizaciju kancelarijskog poslovanja i oprema za obradu podataka</t>
  </si>
  <si>
    <t>Upravljački i kontrolni sistemi</t>
  </si>
  <si>
    <t>Sistem za kontrolu pristupa</t>
  </si>
  <si>
    <t>Skada ili njemu ekvivalentan sistem</t>
  </si>
  <si>
    <t>Sistem za određivanje položaja vozila</t>
  </si>
  <si>
    <t>Dispečerski sistem</t>
  </si>
  <si>
    <t>Štamparska i grafička oprema</t>
  </si>
  <si>
    <t>Sistem za štampanje na foliju</t>
  </si>
  <si>
    <t>Štamparska presa</t>
  </si>
  <si>
    <t>Grafičke radne stanice</t>
  </si>
  <si>
    <t>Hektografi</t>
  </si>
  <si>
    <t>Mašine za graviranje</t>
  </si>
  <si>
    <t>Presa za izradu kovanica</t>
  </si>
  <si>
    <t>Oprema za automatizaciju kancelarijskog poslovanja</t>
  </si>
  <si>
    <t>Sistem za upravljanje skladištima</t>
  </si>
  <si>
    <t>Skladišni sistemi</t>
  </si>
  <si>
    <t>Kontroler</t>
  </si>
  <si>
    <t>Digitalna jedinica za daljinsko upravljanje</t>
  </si>
  <si>
    <t>Dozatori</t>
  </si>
  <si>
    <t>Dozatori napitaka</t>
  </si>
  <si>
    <t>Dozatori sanitarnog materijala</t>
  </si>
  <si>
    <t>Sistem za doziranje toaletnog papira</t>
  </si>
  <si>
    <t>Delovi mašina za sudove i mašina za čišćenje, punjenje, pakovanje ili umotavanje</t>
  </si>
  <si>
    <t>Delovi mašina za sudove</t>
  </si>
  <si>
    <t>Delovi mašina za čišćenje</t>
  </si>
  <si>
    <t>Delovi mašina za punjenje</t>
  </si>
  <si>
    <t>Delovi mašina za pakovanje</t>
  </si>
  <si>
    <t>Delovi mašina za umotavanje</t>
  </si>
  <si>
    <t>Generatori gasa</t>
  </si>
  <si>
    <t>Generatori ozona</t>
  </si>
  <si>
    <t>Razni uređaji za posebne namene</t>
  </si>
  <si>
    <t>Mašine za hartiju , štamparske i knjigovezačke mašine  i njihovi delovi</t>
  </si>
  <si>
    <t>Knjigovezačke mašine</t>
  </si>
  <si>
    <t>Mašine za prošivanje knjiga</t>
  </si>
  <si>
    <t>Štamparske mašine</t>
  </si>
  <si>
    <t>Mašine za ofset štampu</t>
  </si>
  <si>
    <t>Slovoslagačke mašine</t>
  </si>
  <si>
    <t>Kartomati</t>
  </si>
  <si>
    <t>Sistem za fotoslog</t>
  </si>
  <si>
    <t>Sušare za drvo, hartijinu masu , hartiju ili karton</t>
  </si>
  <si>
    <t>Delovi štamparskih ili knjigovezačkih mašina</t>
  </si>
  <si>
    <t>Električni proizvodi posebne namene</t>
  </si>
  <si>
    <t>Faradejev kavez</t>
  </si>
  <si>
    <t>Gluva soba</t>
  </si>
  <si>
    <t>Elektromagnetska apsorpciona sredstva</t>
  </si>
  <si>
    <t>Mašine za hemijsku industriju</t>
  </si>
  <si>
    <t>Hlorinatori</t>
  </si>
  <si>
    <t>Uređaji za doziranje</t>
  </si>
  <si>
    <t>Mašine za obradu gume ili plastičnih masa</t>
  </si>
  <si>
    <t>Mašine za proizvodnju prozora i okvira od plastičnih masa</t>
  </si>
  <si>
    <t>Mašine za obradu plastičnih masa</t>
  </si>
  <si>
    <t>Pribor za laminaciju</t>
  </si>
  <si>
    <t>Laminatori</t>
  </si>
  <si>
    <t>Razne mašine za čišćenje</t>
  </si>
  <si>
    <t>Mašine za pranje tunela</t>
  </si>
  <si>
    <t>Mašine za čišćenje plaža</t>
  </si>
  <si>
    <t>Mašine za preradu otpadnih voda</t>
  </si>
  <si>
    <t>Usitnjivači</t>
  </si>
  <si>
    <t>Usitnjivači za preradu otpadnih voda</t>
  </si>
  <si>
    <t>Prese za otpadne vode</t>
  </si>
  <si>
    <t>Prečišćivači</t>
  </si>
  <si>
    <t>Mešalice</t>
  </si>
  <si>
    <t>Rešetke za otpadne vode</t>
  </si>
  <si>
    <t>Oprema za snabdevanje kiseonikom</t>
  </si>
  <si>
    <t>Elektro-filteri za gas (precipitatori)</t>
  </si>
  <si>
    <t>Korita za taloženje</t>
  </si>
  <si>
    <t>Oprema za preradu mulja</t>
  </si>
  <si>
    <t>Uređaji za cevovode</t>
  </si>
  <si>
    <t>Uređaji za pregled unutrašnjih površina cevovoda</t>
  </si>
  <si>
    <t>Uređaji za čišćenje unutrašnjih površina cevovoda</t>
  </si>
  <si>
    <t>Industrijski roboti</t>
  </si>
  <si>
    <t>Sistem za dizanje paleta</t>
  </si>
  <si>
    <t>Sistem za uzimanje paleta</t>
  </si>
  <si>
    <t>Usisivači i uređaji za glačanje podova, izuzev za domaćinstvo</t>
  </si>
  <si>
    <t>Usisivači, izuzev za domaćinstvo</t>
  </si>
  <si>
    <t>Mašine za glačanje podova, izuzev za domaćinstvo</t>
  </si>
  <si>
    <t>Delovi usisivača, izuzev za domaćinstvo</t>
  </si>
  <si>
    <t>Delovi mašina za glačanje podova, izuzev za domaćinstvo</t>
  </si>
  <si>
    <t>Mašine za rudarstvo, kamenolome, oprema za građevinarstvo</t>
  </si>
  <si>
    <t>Rudarska oprema</t>
  </si>
  <si>
    <t>Mašine za rezanje uglja ili stena, za probijanje tunela i za bušenje ili kopanje vertikalnih rovova</t>
  </si>
  <si>
    <t>Mašine za bušenje bušotina</t>
  </si>
  <si>
    <t>Oprema za obradu bušotinskih glava</t>
  </si>
  <si>
    <t>Aparati za povezivanje ulaznih cevi</t>
  </si>
  <si>
    <t>Oprema za završavanje bušotina</t>
  </si>
  <si>
    <t>Oprema za intervencije u bušotinama</t>
  </si>
  <si>
    <t>Oprema za ispitivanje bušotina</t>
  </si>
  <si>
    <t>Aparati za sprečavanje erupcije bušotine</t>
  </si>
  <si>
    <t>Mašine za rezanje uglja ili stena</t>
  </si>
  <si>
    <t>Mašine za probijanje tunela</t>
  </si>
  <si>
    <t>Mašine za bušenje</t>
  </si>
  <si>
    <t>Mašine za bušenje tunela</t>
  </si>
  <si>
    <t>Oprema za bušenje stena</t>
  </si>
  <si>
    <t>Mašine za bušenje (na velikim dubinama)</t>
  </si>
  <si>
    <t>Oprema za bušenje</t>
  </si>
  <si>
    <t>Proizvodne platforme na pučini</t>
  </si>
  <si>
    <t>Oprema za rad na pučini</t>
  </si>
  <si>
    <t>Jedinica za bušenje na pučini</t>
  </si>
  <si>
    <t>Oprema za naftne bušotine</t>
  </si>
  <si>
    <t>Platforma za bušenje</t>
  </si>
  <si>
    <t>Burgije</t>
  </si>
  <si>
    <t>Oprema za vodove</t>
  </si>
  <si>
    <t>Nosači (spojke) za cevi u bušotinama</t>
  </si>
  <si>
    <t>Oprema za naftne platforme</t>
  </si>
  <si>
    <t>Noseće čelične jedinice</t>
  </si>
  <si>
    <t>Moduli postavljeni na noseće jedinice</t>
  </si>
  <si>
    <t>Mašine  za naftna polja</t>
  </si>
  <si>
    <t>Potapajuće pumpe</t>
  </si>
  <si>
    <t>Podvodna oprema</t>
  </si>
  <si>
    <t>Podvodni kontrolni sistemi</t>
  </si>
  <si>
    <t>Oprema za bušotine</t>
  </si>
  <si>
    <t>Pokretni hidraulični rudarski potporni stubovi</t>
  </si>
  <si>
    <t>Mašine za zemljane radove i iskopavanje i pripadajući delovi</t>
  </si>
  <si>
    <t>Mašine za zemljane radove</t>
  </si>
  <si>
    <t>Buldožeri</t>
  </si>
  <si>
    <t>Ugaone kopačice (engldozeri)</t>
  </si>
  <si>
    <t>Mašine za ravnanje (grederi)</t>
  </si>
  <si>
    <t>Drumski grederi</t>
  </si>
  <si>
    <t>Skreperi</t>
  </si>
  <si>
    <t>Mašine za nabijanje</t>
  </si>
  <si>
    <t>Utovarivači sa prednjom  lopatom</t>
  </si>
  <si>
    <t>Utovarivači sa prednjom  lopatom i zadnjom kašikom</t>
  </si>
  <si>
    <t>Utovarivači sa  prednjom  lopatom bez zadnje kašike</t>
  </si>
  <si>
    <t>Mehaničke lopate, bageri ekskavatori i utovarivači i mašine za rudarstvo</t>
  </si>
  <si>
    <t>Mehaničke lopate</t>
  </si>
  <si>
    <t>Utovarivači sa mehaničkom lopatom</t>
  </si>
  <si>
    <t>Mašine za vršenje iskopa</t>
  </si>
  <si>
    <t>Mehanički bageri ekskavatori</t>
  </si>
  <si>
    <t>Građevinske mašine i oprema</t>
  </si>
  <si>
    <t>Mašine za niskogradnju</t>
  </si>
  <si>
    <t>Zabijači šipova</t>
  </si>
  <si>
    <t>Mašine za izradu kolovoza</t>
  </si>
  <si>
    <t>Mašine za ravnanje (planeri)</t>
  </si>
  <si>
    <t>Mašine za posipanje šljunka</t>
  </si>
  <si>
    <t>Mašine za asfaltiranje</t>
  </si>
  <si>
    <t>Drumski valjci</t>
  </si>
  <si>
    <t>Mehanički valjci</t>
  </si>
  <si>
    <t>Plugovi za sneg i duvači snega</t>
  </si>
  <si>
    <t>Plugovi za sneg</t>
  </si>
  <si>
    <t>Duvači snega</t>
  </si>
  <si>
    <t>Mašine za vađenje šipova</t>
  </si>
  <si>
    <t>Mašine za sabijanje</t>
  </si>
  <si>
    <t>Mašine za polaganje kablova</t>
  </si>
  <si>
    <t>Građevinska oprema</t>
  </si>
  <si>
    <t>Oprema za viseće mostove</t>
  </si>
  <si>
    <t>Oprema za demontažu</t>
  </si>
  <si>
    <t>Oprema za navodnjavanje</t>
  </si>
  <si>
    <t>Oprema za odvodnjavanje</t>
  </si>
  <si>
    <t>Oprema za bazene za plivanje</t>
  </si>
  <si>
    <t>Oprema za parkove i dečja igrališta</t>
  </si>
  <si>
    <t>Oprema za održavanje terena</t>
  </si>
  <si>
    <t>Montažna oprema</t>
  </si>
  <si>
    <t>Hidraulične instalacije</t>
  </si>
  <si>
    <t>Hidraulična oprema</t>
  </si>
  <si>
    <t>Kompleti opreme</t>
  </si>
  <si>
    <t>Mašine za preradu minerala i izradu livničkih kalupa</t>
  </si>
  <si>
    <t>Mašine za preradu minerala</t>
  </si>
  <si>
    <t>Mašine za sortiranje i prosejavanje</t>
  </si>
  <si>
    <t>Mašine za mešanje šljunka sa bitumenom</t>
  </si>
  <si>
    <t>Mešalice za beton ili malter</t>
  </si>
  <si>
    <t>Mešalice za cement</t>
  </si>
  <si>
    <t>Mašine za brušenje</t>
  </si>
  <si>
    <t>Uređaji za drobljenje ugljena u prah</t>
  </si>
  <si>
    <t>Livnički kalupi</t>
  </si>
  <si>
    <t>Mašine za izradu livničkih kalupa</t>
  </si>
  <si>
    <t>Vozila za polaganje koloseka</t>
  </si>
  <si>
    <t>Delovi mašina za rudarstvo, kamenolome i građevinarstvo</t>
  </si>
  <si>
    <t>Delovi mašina za bušenje</t>
  </si>
  <si>
    <t>Delovi mašina za bušenje bušotina</t>
  </si>
  <si>
    <t>Čepovi za bušotine</t>
  </si>
  <si>
    <t>Industrijske burgije</t>
  </si>
  <si>
    <t>Uređaji za vađenje zaglavljenih bušotinskih cevi</t>
  </si>
  <si>
    <t>Uređaji za spajanje i odvajanje bušotinskih cevi</t>
  </si>
  <si>
    <t>Obrtni stolovi</t>
  </si>
  <si>
    <t>Oprema za suspenziju u zoni blata</t>
  </si>
  <si>
    <t>Oprema za pričvršćivanje</t>
  </si>
  <si>
    <t>Delovi mašina za crpljenje iz bušotine</t>
  </si>
  <si>
    <t>Nosači zaštitnih cevi u bušotinama</t>
  </si>
  <si>
    <t>Oprema za nosače cevi u bušotinama</t>
  </si>
  <si>
    <t>Zatezači proizvodnih cevi za dizanje</t>
  </si>
  <si>
    <t>Bušotinske glave</t>
  </si>
  <si>
    <t>Oprema za pričvršćivanje proizvodnih cevi za dizanje</t>
  </si>
  <si>
    <t>Sistemi za upravljanje bušotinskom glavom</t>
  </si>
  <si>
    <t>Oprema za bušotinske glave</t>
  </si>
  <si>
    <t>Sistemi za podizanje platformi</t>
  </si>
  <si>
    <t>Delovi mašina za rezanje uglja ili stena</t>
  </si>
  <si>
    <t>Delovi mašina za rezanje uglja</t>
  </si>
  <si>
    <t>Delovi mašina za rezanje stena</t>
  </si>
  <si>
    <t>Delovi mašina za probijanje tunela</t>
  </si>
  <si>
    <t>Delovi mašina za obradu minerala</t>
  </si>
  <si>
    <t>Delovi mašina za dubinsko bušenje</t>
  </si>
  <si>
    <t>Delovi mašina za iskope</t>
  </si>
  <si>
    <t>Mašine za metalurgiju i pripadajući delovi</t>
  </si>
  <si>
    <t>Mašine za valjanje metala</t>
  </si>
  <si>
    <t>Delovi mašina za valjanje metala</t>
  </si>
  <si>
    <t>Mašine za livenje</t>
  </si>
  <si>
    <t>Delovi mašina za livenje</t>
  </si>
  <si>
    <t>Oprema za radionice</t>
  </si>
  <si>
    <t>Oprema za obradu drveta</t>
  </si>
  <si>
    <t>Uređaji za peskarenje</t>
  </si>
  <si>
    <t>Oprema za testerisanje</t>
  </si>
  <si>
    <t>Obućarska oprema</t>
  </si>
  <si>
    <t>Električni alati</t>
  </si>
  <si>
    <t>Kovačka oprema</t>
  </si>
  <si>
    <t>Građevinske konstrukcije i materijali; pomoćni proizvodi u građevinarstvu (izuzev električnih aparata)</t>
  </si>
  <si>
    <t>Građevinski materijali i pripadajući proizvodi</t>
  </si>
  <si>
    <t>Građevinski materijali</t>
  </si>
  <si>
    <t>Materijal za gradnju</t>
  </si>
  <si>
    <t>Cigle</t>
  </si>
  <si>
    <t>Cement</t>
  </si>
  <si>
    <t>Cement za bušotine</t>
  </si>
  <si>
    <t>Keramički materijali</t>
  </si>
  <si>
    <t>Boje i zidne obloge</t>
  </si>
  <si>
    <t>Izolatori i izolacioni pribor</t>
  </si>
  <si>
    <t>Izolatori</t>
  </si>
  <si>
    <t>Električni izolatori</t>
  </si>
  <si>
    <t>Materijal za termičku izolaciju</t>
  </si>
  <si>
    <t>Pribor za električnu izolaciju</t>
  </si>
  <si>
    <t>Izolacijsko staklo</t>
  </si>
  <si>
    <t>Pločice</t>
  </si>
  <si>
    <t>Malter (građevinski)</t>
  </si>
  <si>
    <t>Keramičke obloge</t>
  </si>
  <si>
    <t>Razne građevinske konstrukcije</t>
  </si>
  <si>
    <t>Skloništa</t>
  </si>
  <si>
    <t>Delovi skloništa</t>
  </si>
  <si>
    <t>Delovi profila</t>
  </si>
  <si>
    <t>Čvrste podne obloge</t>
  </si>
  <si>
    <t>Dvostruki podovi</t>
  </si>
  <si>
    <t>Linoleum</t>
  </si>
  <si>
    <t>Parket</t>
  </si>
  <si>
    <t>Unutrašnje pregrade za prostorije</t>
  </si>
  <si>
    <t>Pregradni zidovi</t>
  </si>
  <si>
    <t>Krov</t>
  </si>
  <si>
    <t>Krovišta</t>
  </si>
  <si>
    <t>Krovni podupirači</t>
  </si>
  <si>
    <t>Krovni rešetkasti nosači</t>
  </si>
  <si>
    <t>Materijali za pokrivanje krovova</t>
  </si>
  <si>
    <t>Šindra</t>
  </si>
  <si>
    <t>Zvučna izolacija</t>
  </si>
  <si>
    <t>Grede</t>
  </si>
  <si>
    <t>Materijali za izgradnju puteva</t>
  </si>
  <si>
    <t>Materijali za asfaltiranje</t>
  </si>
  <si>
    <t>Ploče za asfaltiranje</t>
  </si>
  <si>
    <t>Kamen za popločavanje</t>
  </si>
  <si>
    <t>Tucanik</t>
  </si>
  <si>
    <t>Kamene ploče</t>
  </si>
  <si>
    <t>Obloženi materijali</t>
  </si>
  <si>
    <t>Obloženi materijali za puteve</t>
  </si>
  <si>
    <t>Obloženi tucanik</t>
  </si>
  <si>
    <t>Materijali za oblaganje</t>
  </si>
  <si>
    <t>Bitumen i asfalt</t>
  </si>
  <si>
    <t>Bitumen</t>
  </si>
  <si>
    <t>Asfalt</t>
  </si>
  <si>
    <t>Materijali za popravljanje puteva</t>
  </si>
  <si>
    <t>Materijali za asfaltiranje puteva</t>
  </si>
  <si>
    <t>Površinska obrada</t>
  </si>
  <si>
    <t>Materijali za održavanje puteva</t>
  </si>
  <si>
    <t>Materijali za zimsku službu na putevima</t>
  </si>
  <si>
    <t>Beton</t>
  </si>
  <si>
    <t>Transportni beton</t>
  </si>
  <si>
    <t>Proizvodi od betona</t>
  </si>
  <si>
    <t>Betonski šipovi</t>
  </si>
  <si>
    <t>Betonske cevi i pribor</t>
  </si>
  <si>
    <t>Betonske ploče</t>
  </si>
  <si>
    <t>Građevinski okovi</t>
  </si>
  <si>
    <t>Kanalice</t>
  </si>
  <si>
    <t>Materijal za vodoinstalaterske poslove i grejanje</t>
  </si>
  <si>
    <t>Vodoinstalaterski materijal</t>
  </si>
  <si>
    <t>Materijal za grejanje</t>
  </si>
  <si>
    <t>Krovni prozori</t>
  </si>
  <si>
    <t>Sistemi prskalica</t>
  </si>
  <si>
    <t>Lift - sedište uz stepenice</t>
  </si>
  <si>
    <t>Spoljne žaluzine</t>
  </si>
  <si>
    <t>Baldahini</t>
  </si>
  <si>
    <t>Predmeti za unutrašnje opremanje</t>
  </si>
  <si>
    <t>Garnišne i držači zavesa</t>
  </si>
  <si>
    <t>Garnišne</t>
  </si>
  <si>
    <t>Uređaji za zaštitu od sunca</t>
  </si>
  <si>
    <t>Glavni priključak na kanalizaciju</t>
  </si>
  <si>
    <t>Kanalizacione komore</t>
  </si>
  <si>
    <t>Propusti</t>
  </si>
  <si>
    <t>Spoljni poklopci od daktilnog gvožđa</t>
  </si>
  <si>
    <t>Lukovi</t>
  </si>
  <si>
    <t>Proizvodi povezani sa građevinskim materijalima</t>
  </si>
  <si>
    <t>Instalacioni vodovi</t>
  </si>
  <si>
    <t>Električni vodovi</t>
  </si>
  <si>
    <t>Okviri</t>
  </si>
  <si>
    <t>Palete</t>
  </si>
  <si>
    <t>Stubovi</t>
  </si>
  <si>
    <t>Cevovodi, cevni sistemi, cevi, omotači cevi i srodni artikli</t>
  </si>
  <si>
    <t>Cevovodi</t>
  </si>
  <si>
    <t>Gasovodi</t>
  </si>
  <si>
    <t>Mreže za distribuciju gasa</t>
  </si>
  <si>
    <t>Glavni priključak na vodovod</t>
  </si>
  <si>
    <t>Podvodni cevovod</t>
  </si>
  <si>
    <t>Podmorski cevovodi</t>
  </si>
  <si>
    <t>Cevovod pod visokim pritiskom</t>
  </si>
  <si>
    <t>Cevovod pod niskim pritiskom</t>
  </si>
  <si>
    <t>Roboti za automatski nadzor kvarova, korozije i pukotina cevovoda</t>
  </si>
  <si>
    <t>Uređaji za spuštanje robota za automatski nadzor kvarova, korozije i pukotina u cevovode</t>
  </si>
  <si>
    <t>Uređaji za vađenje robota za automatski nadzor kvarova, korozije i pukotina iz cevovoda</t>
  </si>
  <si>
    <t>Zaptivni sistemi za sigurno spuštanje robota za automatski nadzor kvarova, korozije i pukotina u cevovode</t>
  </si>
  <si>
    <t>Cevovod</t>
  </si>
  <si>
    <t>Potrepštine za cevovod</t>
  </si>
  <si>
    <t>Distribucioni cevovod</t>
  </si>
  <si>
    <t>Ispustni cevovod</t>
  </si>
  <si>
    <t>Vitrifikovaniotvori od glazirane keramike</t>
  </si>
  <si>
    <t>Cevni sistemi za pitku vodu</t>
  </si>
  <si>
    <t>Cevi i armatura</t>
  </si>
  <si>
    <t>Cevi</t>
  </si>
  <si>
    <t>Drenažne cevi</t>
  </si>
  <si>
    <t>Odvodne cevi</t>
  </si>
  <si>
    <t>Cevi za odvodnjavanje</t>
  </si>
  <si>
    <t>Cevi za daljinsko grejanje</t>
  </si>
  <si>
    <t>Cevi za grejanje</t>
  </si>
  <si>
    <t>Kanalizacione cevi</t>
  </si>
  <si>
    <t>Cevi za vodu i paru</t>
  </si>
  <si>
    <t>Cevi niskog pritiska</t>
  </si>
  <si>
    <t>Distribucione cevi i pribor</t>
  </si>
  <si>
    <t>Pribor za cevi</t>
  </si>
  <si>
    <t>Cevne obujmice</t>
  </si>
  <si>
    <t>Cevne spojnice</t>
  </si>
  <si>
    <t>Cevni nastavci</t>
  </si>
  <si>
    <t>Izolovani cevni nastavci</t>
  </si>
  <si>
    <t>Zaštitne cevi i proizvodne cevi</t>
  </si>
  <si>
    <t>Zaštitne cevi</t>
  </si>
  <si>
    <t>Proizvodne cevi</t>
  </si>
  <si>
    <t>Cevasti proizvodi</t>
  </si>
  <si>
    <t>Cevi i pribor</t>
  </si>
  <si>
    <t>Creva, uvodne cevi i naglavci</t>
  </si>
  <si>
    <t>Creva</t>
  </si>
  <si>
    <t>Creva za bušenje</t>
  </si>
  <si>
    <t>Uvodne cevi</t>
  </si>
  <si>
    <t>Savitljive uvodne cevi</t>
  </si>
  <si>
    <t>Naglavci</t>
  </si>
  <si>
    <t>Cevasti proizvodi za naftna polja</t>
  </si>
  <si>
    <t>Različiti pribor za cevi</t>
  </si>
  <si>
    <t>Spojnice</t>
  </si>
  <si>
    <t>Prirubnice</t>
  </si>
  <si>
    <t>Adapteri za prirubnice</t>
  </si>
  <si>
    <t>Sanacioni prstenovi i obujmice</t>
  </si>
  <si>
    <t>Lukovi, T-spojevi i pribor za cevi</t>
  </si>
  <si>
    <t>Kolena (građevinarstvo)</t>
  </si>
  <si>
    <t>Ploče, limovi, trake i folije u vezi sa građevinskim materijalom</t>
  </si>
  <si>
    <t>Ploče (građevinarstvo)</t>
  </si>
  <si>
    <t>Limovi (građevinarstvo)</t>
  </si>
  <si>
    <t>Traka</t>
  </si>
  <si>
    <t>Folija</t>
  </si>
  <si>
    <t>Paneli</t>
  </si>
  <si>
    <t>Film</t>
  </si>
  <si>
    <t>Razni građevinski materijali</t>
  </si>
  <si>
    <t>Razni građevinski materijali od drveta</t>
  </si>
  <si>
    <t>Šperploča</t>
  </si>
  <si>
    <t>Laminirano drvo</t>
  </si>
  <si>
    <t>Ploče iverice</t>
  </si>
  <si>
    <t>Ploče vlaknatice</t>
  </si>
  <si>
    <t>Zgusnuto drvo</t>
  </si>
  <si>
    <t>Parketne ploče</t>
  </si>
  <si>
    <t>Drugi razni građevinski materijal</t>
  </si>
  <si>
    <t>PVC pena</t>
  </si>
  <si>
    <t>Ekseri</t>
  </si>
  <si>
    <t>Konstrukcioni proizvodi</t>
  </si>
  <si>
    <t>Konstrukcije i delovi konstrukcija</t>
  </si>
  <si>
    <t>Montažne zgrade</t>
  </si>
  <si>
    <t>Modularne i prenosne zgrade</t>
  </si>
  <si>
    <t>Kabine</t>
  </si>
  <si>
    <t>Svlačionice na bazenima</t>
  </si>
  <si>
    <t>Poljske bolnice</t>
  </si>
  <si>
    <t>Poljske kuhinje</t>
  </si>
  <si>
    <t>Staklenici</t>
  </si>
  <si>
    <t>Konstrukcioni proizvodi i delovi, izuzev montažnih zgrada</t>
  </si>
  <si>
    <t>Mostovi</t>
  </si>
  <si>
    <t>Delovi mostovi</t>
  </si>
  <si>
    <t>Mostne konstrukcije</t>
  </si>
  <si>
    <t>Tornjevi, rešetkasti stubovi, obrtne dizalice i piloni</t>
  </si>
  <si>
    <t>Okretne dizalice</t>
  </si>
  <si>
    <t>Okretne dizalice za bušenje</t>
  </si>
  <si>
    <t>Statične okretne dizalice za bušenje</t>
  </si>
  <si>
    <t>Piloni, stubovi i kolci</t>
  </si>
  <si>
    <t>Piloni</t>
  </si>
  <si>
    <t>Piloni dalekovoda</t>
  </si>
  <si>
    <t>Postolja pilona</t>
  </si>
  <si>
    <t>Stubovi za vazdušne vodove</t>
  </si>
  <si>
    <t>Stubovi za električne mreže</t>
  </si>
  <si>
    <t>Kolci</t>
  </si>
  <si>
    <t>Tornjevi</t>
  </si>
  <si>
    <t>Vodeni tornjevi</t>
  </si>
  <si>
    <t>Nosači</t>
  </si>
  <si>
    <t>Jarboli</t>
  </si>
  <si>
    <t>Radijski i televizijski tornjevi</t>
  </si>
  <si>
    <t>Radijski tornjevi</t>
  </si>
  <si>
    <t>Televizijski tornjevi</t>
  </si>
  <si>
    <t>Rešetkasti stubovi</t>
  </si>
  <si>
    <t>Konstrukcije i delovi</t>
  </si>
  <si>
    <t>Skele</t>
  </si>
  <si>
    <t>Podupirači lukova</t>
  </si>
  <si>
    <t>Stubovi lukova</t>
  </si>
  <si>
    <t>Potpore</t>
  </si>
  <si>
    <t>Konzole za vešanje cevi</t>
  </si>
  <si>
    <t>Oprema za skele</t>
  </si>
  <si>
    <t>Držači svodova</t>
  </si>
  <si>
    <t>Konstrukcije skela</t>
  </si>
  <si>
    <t>Oslonci cevovoda</t>
  </si>
  <si>
    <t>Razne konstrukcije</t>
  </si>
  <si>
    <t>Čekaonice na autobuskim stanicama</t>
  </si>
  <si>
    <t>Telefonske govornice</t>
  </si>
  <si>
    <t>Sigurnosni ekrani</t>
  </si>
  <si>
    <t>Delovi konstrukcija</t>
  </si>
  <si>
    <t>Obloge</t>
  </si>
  <si>
    <t>Brane</t>
  </si>
  <si>
    <t>Vrata prevodnice</t>
  </si>
  <si>
    <t>Zapornice</t>
  </si>
  <si>
    <t>Zaporne brane</t>
  </si>
  <si>
    <t>Šipovi</t>
  </si>
  <si>
    <t>Postavljanje šipova</t>
  </si>
  <si>
    <t>Ugaonici i profili</t>
  </si>
  <si>
    <t>Ugaonici</t>
  </si>
  <si>
    <t>Profili</t>
  </si>
  <si>
    <t>Građevinska stolarija</t>
  </si>
  <si>
    <t>Prozori, vrata i srodni artikli</t>
  </si>
  <si>
    <t>Prozori</t>
  </si>
  <si>
    <t>Prozorski okviri</t>
  </si>
  <si>
    <t>Jedinice sa dvostrukim staklom</t>
  </si>
  <si>
    <t>Francuski prozori</t>
  </si>
  <si>
    <t>Vrata</t>
  </si>
  <si>
    <t>Nedovršena vrata</t>
  </si>
  <si>
    <t>Okviri vrata</t>
  </si>
  <si>
    <t>Vratne rešetke</t>
  </si>
  <si>
    <t>Pragovi vrata</t>
  </si>
  <si>
    <t>Požarna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</si>
  <si>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</si>
  <si>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</si>
  <si>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</si>
  <si>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</si>
  <si>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</si>
  <si>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</si>
  <si>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</si>
  <si>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</si>
  <si>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Drveni krovni rešetkasti nosači</t>
  </si>
  <si>
    <t>Stubišta</t>
  </si>
  <si>
    <t>Kablovi, žice i srodni proizvodi</t>
  </si>
  <si>
    <t>Proizvodi od žice</t>
  </si>
  <si>
    <t>Upletena žica</t>
  </si>
  <si>
    <t>Žica za ogradu</t>
  </si>
  <si>
    <t>Bodljikava žica</t>
  </si>
  <si>
    <t>Metalna mreža</t>
  </si>
  <si>
    <t>Ograda od žičane rešetke</t>
  </si>
  <si>
    <t>Žičane tkanine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</si>
  <si>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</si>
  <si>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</si>
  <si>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</si>
  <si>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</si>
  <si>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</si>
  <si>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</si>
  <si>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Gvožđarija</t>
  </si>
  <si>
    <t>Nakovnji</t>
  </si>
  <si>
    <t>Prenosna kovačnica</t>
  </si>
  <si>
    <t>Rešetke</t>
  </si>
  <si>
    <t>Metalni proizvodi</t>
  </si>
  <si>
    <t>Limarski proizvodi</t>
  </si>
  <si>
    <t>Kovački proizvodi</t>
  </si>
  <si>
    <t>Omče od gvožđa ili čelika</t>
  </si>
  <si>
    <t>Provodnici</t>
  </si>
  <si>
    <t>Kablovi i srodni proizvodi</t>
  </si>
  <si>
    <t>Kablovi</t>
  </si>
  <si>
    <t>Pribor za kablove</t>
  </si>
  <si>
    <t>Kablovski vodovi</t>
  </si>
  <si>
    <t>Kablovski kanali</t>
  </si>
  <si>
    <t>Sredstva za pričvršćivanje kablova</t>
  </si>
  <si>
    <t>Šipke, štapovi, žica i profili koji se koriste u građevinarstvu</t>
  </si>
  <si>
    <t>Šipke</t>
  </si>
  <si>
    <t>Štapovi (konstrukcije)</t>
  </si>
  <si>
    <t>Žica</t>
  </si>
  <si>
    <t>Razni gotovi proizvodi i srodni artikli</t>
  </si>
  <si>
    <t>Proizvodi za kupatila i kuhinje</t>
  </si>
  <si>
    <t>Sanitarni proizvodi</t>
  </si>
  <si>
    <t>Slavine</t>
  </si>
  <si>
    <t>Kade</t>
  </si>
  <si>
    <t>Lavaboi</t>
  </si>
  <si>
    <t>Tuš kabine</t>
  </si>
  <si>
    <t>Bidei</t>
  </si>
  <si>
    <t>Klozetska sedišta, poklopci, šolje i vodokotlići</t>
  </si>
  <si>
    <t>Klozetska sedišta</t>
  </si>
  <si>
    <t>Poklopci za klozetske  šolje</t>
  </si>
  <si>
    <t>Klozetske šolje</t>
  </si>
  <si>
    <t>Vodokotlići</t>
  </si>
  <si>
    <t>Pisoari</t>
  </si>
  <si>
    <t>Proizvodi koji se koriste u građevinarstvu</t>
  </si>
  <si>
    <t>Blindirani ili armirani sefovi, gvozdene blagajne i vrata</t>
  </si>
  <si>
    <t>Sefovi</t>
  </si>
  <si>
    <t>Blindirana ili armirana vrata</t>
  </si>
  <si>
    <t>Pregradci za trezore</t>
  </si>
  <si>
    <t>Kutije i ormarići</t>
  </si>
  <si>
    <t>Ormarići za čuvanje prtljaga</t>
  </si>
  <si>
    <t>Ormarići sa bravom</t>
  </si>
  <si>
    <t>Trezorski sefovi</t>
  </si>
  <si>
    <t>Prenosive sigurnosne kasete za dokumenta</t>
  </si>
  <si>
    <t>Prenosive sigurnosne kasete za novac</t>
  </si>
  <si>
    <t>Poštanski sandučići</t>
  </si>
  <si>
    <t>Razni proizvodi</t>
  </si>
  <si>
    <t>Zvona</t>
  </si>
  <si>
    <t>Lestve</t>
  </si>
  <si>
    <t>Merdevine na rasklapanje</t>
  </si>
  <si>
    <t>Niske kućne merdevine</t>
  </si>
  <si>
    <t>Oprema za rukovanje robom</t>
  </si>
  <si>
    <t>Platforme za rukovanje robom</t>
  </si>
  <si>
    <t>Pribor od žičane užadi za rukovanje robom</t>
  </si>
  <si>
    <t>Znaci i srodni artikli</t>
  </si>
  <si>
    <t>Pločice sa imenom</t>
  </si>
  <si>
    <t>Pločice sa adresom</t>
  </si>
  <si>
    <t>Elementi za šahte</t>
  </si>
  <si>
    <t>Ulični poklopci</t>
  </si>
  <si>
    <t>Završne kutije</t>
  </si>
  <si>
    <t>Okviri za šahte</t>
  </si>
  <si>
    <t>Poklopci za šahte</t>
  </si>
  <si>
    <t>Poklopci za kanalizacione otvore</t>
  </si>
  <si>
    <t>Poklopci otvora</t>
  </si>
  <si>
    <t>Metalni nogostupi za šahte</t>
  </si>
  <si>
    <t>Metalni žigovi</t>
  </si>
  <si>
    <t>Gumeni žigovi</t>
  </si>
  <si>
    <t>Oblikovani elementi</t>
  </si>
  <si>
    <t>Potrošne anode</t>
  </si>
  <si>
    <t>Kutije i trake za kućišta za brojila</t>
  </si>
  <si>
    <t>Kutije za kućišta za brojila</t>
  </si>
  <si>
    <t>Lepljiva traka</t>
  </si>
  <si>
    <t>Fluorescentna traka</t>
  </si>
  <si>
    <t>Prstenovi, zaptivači, trake, lepljivi materijali i ubrizgavajući zaptivači</t>
  </si>
  <si>
    <t>Elastični prstenovi</t>
  </si>
  <si>
    <t>Samolepljivi ojačani prstenovi</t>
  </si>
  <si>
    <t>Gumeni zaptivači</t>
  </si>
  <si>
    <t>Gumene trake</t>
  </si>
  <si>
    <t>Ubrizgavajući zaptivači</t>
  </si>
  <si>
    <t>Plastični lepljivi materijali</t>
  </si>
  <si>
    <t>Blindirane ploče</t>
  </si>
  <si>
    <t>Pokrivne ploče</t>
  </si>
  <si>
    <t>Ležajevi</t>
  </si>
  <si>
    <t>Mikro-kuglice</t>
  </si>
  <si>
    <t>Valjkasti ležajevi</t>
  </si>
  <si>
    <t>Meki čelik</t>
  </si>
  <si>
    <t>Blanko metalni novac</t>
  </si>
  <si>
    <t>Kutije za metalni novac</t>
  </si>
  <si>
    <t>Podupirači i potporna ojačanja  u rudniku</t>
  </si>
  <si>
    <t>Podupirači</t>
  </si>
  <si>
    <t>Kosi podupirači (kosnice) u rudniku</t>
  </si>
  <si>
    <t>Potporna ojačanja u rudniku</t>
  </si>
  <si>
    <t>Gusenice za guseničare</t>
  </si>
  <si>
    <t>Proizvodi od livenog gvožđa</t>
  </si>
  <si>
    <t>Razna oprema za protivpožarnu zaštitu</t>
  </si>
  <si>
    <t>Lestve sa platformama</t>
  </si>
  <si>
    <t>Vatrogasne lestve</t>
  </si>
  <si>
    <t>Naprave za protivpožarnu zaštitu</t>
  </si>
  <si>
    <t>Vatrogasna creva</t>
  </si>
  <si>
    <t>Vatrogasni hidranti</t>
  </si>
  <si>
    <t>Alati, brave, ključevi, šarke, spojni elementi, lanci i opruge</t>
  </si>
  <si>
    <t>Alati</t>
  </si>
  <si>
    <t>Ručni alati</t>
  </si>
  <si>
    <t>Ašovi i lopate</t>
  </si>
  <si>
    <t>Ašovi</t>
  </si>
  <si>
    <t>Lopate</t>
  </si>
  <si>
    <t>Vile</t>
  </si>
  <si>
    <t>Krampovi, pijuci, motike, grabulje i grabulje za čišćenje plaža</t>
  </si>
  <si>
    <t>Krampovi</t>
  </si>
  <si>
    <t>Pijuci</t>
  </si>
  <si>
    <t>Motike</t>
  </si>
  <si>
    <t>Grabulje</t>
  </si>
  <si>
    <t>Grabulje za čišćenje plaža</t>
  </si>
  <si>
    <t>Sekire</t>
  </si>
  <si>
    <t>Ručne testere</t>
  </si>
  <si>
    <t>Listovi za ručne testere</t>
  </si>
  <si>
    <t>Razni ručni alati</t>
  </si>
  <si>
    <t>Dleta</t>
  </si>
  <si>
    <t>Klešta</t>
  </si>
  <si>
    <t>Klešta za krimpovanje</t>
  </si>
  <si>
    <t>Čekići</t>
  </si>
  <si>
    <t>Stezaljke za žicu</t>
  </si>
  <si>
    <t>Obični i francuski ključevi</t>
  </si>
  <si>
    <t>Alati za drumske radove</t>
  </si>
  <si>
    <t>Šiljci za razbijanje površinskih slojeva</t>
  </si>
  <si>
    <t>Fine ili grube turpije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</si>
  <si>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</si>
  <si>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</si>
  <si>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</si>
  <si>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</si>
  <si>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</si>
  <si>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</si>
  <si>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Alati kojima se upravlja pedalom (papučicom)</t>
  </si>
  <si>
    <t>Ručke alata i delovi alata</t>
  </si>
  <si>
    <t>Ručke alata</t>
  </si>
  <si>
    <t>Delovi alata</t>
  </si>
  <si>
    <t>Brave, ključevi i šarke</t>
  </si>
  <si>
    <t>Razni katanci i brave</t>
  </si>
  <si>
    <t>Brave</t>
  </si>
  <si>
    <t>Brave za vrata</t>
  </si>
  <si>
    <t>Elektronska sigurnosna brava</t>
  </si>
  <si>
    <t>Brava sa pojačanom zaštitom</t>
  </si>
  <si>
    <t>Bravice za nameštaj</t>
  </si>
  <si>
    <t>Katanci i lanci</t>
  </si>
  <si>
    <t>Katanci</t>
  </si>
  <si>
    <t>Zatvarači, delovi brava i ključevi</t>
  </si>
  <si>
    <t>Ključevi</t>
  </si>
  <si>
    <t>Delovi katanaca</t>
  </si>
  <si>
    <t>Delovi brava</t>
  </si>
  <si>
    <t>Šarke, okovi i pribor</t>
  </si>
  <si>
    <t>Šarke</t>
  </si>
  <si>
    <t>Okovi</t>
  </si>
  <si>
    <t>Pribor</t>
  </si>
  <si>
    <t>Vijci</t>
  </si>
  <si>
    <t>Vijci sa navojem</t>
  </si>
  <si>
    <t>Vijci za drvo</t>
  </si>
  <si>
    <t>Vijci sa kukom ili vijci sa prstenom</t>
  </si>
  <si>
    <t>Samonarezujući vijci</t>
  </si>
  <si>
    <t>Matični vijci</t>
  </si>
  <si>
    <t>Kompleti za spajanje prirubnicom</t>
  </si>
  <si>
    <t>Tirfoni</t>
  </si>
  <si>
    <t>Navrtke</t>
  </si>
  <si>
    <t>Gvozdeni ili čelični proizvodi sa navojem</t>
  </si>
  <si>
    <t>Zavrtnji bez navoja</t>
  </si>
  <si>
    <t>Zakivci</t>
  </si>
  <si>
    <t>Podloške</t>
  </si>
  <si>
    <t>Rascepke</t>
  </si>
  <si>
    <t>Vezice od čelika</t>
  </si>
  <si>
    <t>Spojnice od bakra</t>
  </si>
  <si>
    <t>Lanac</t>
  </si>
  <si>
    <t>Zglobno-člankasti lanac</t>
  </si>
  <si>
    <t>Delovi lanca</t>
  </si>
  <si>
    <t>Opruge</t>
  </si>
  <si>
    <t>Cisterne, rezervoari i kontejneri; radijatori za centralno grejanje i kotlovi</t>
  </si>
  <si>
    <t>Cisterne, rezervoari, kontejneri i posude pod pritiskom</t>
  </si>
  <si>
    <t>Vazdušni (pneumatski) cilindri</t>
  </si>
  <si>
    <t>Cilindri sa komprimovanim vazduhom</t>
  </si>
  <si>
    <t>Aparati za disanje</t>
  </si>
  <si>
    <t>Cisterne za skladištenje</t>
  </si>
  <si>
    <t>Cisterne za skladištenje nafte</t>
  </si>
  <si>
    <t>Cisterne za skladištenje mulja</t>
  </si>
  <si>
    <t>Cisterne za vodu</t>
  </si>
  <si>
    <t>Rezervoari</t>
  </si>
  <si>
    <t>Posude za tečni gas</t>
  </si>
  <si>
    <t>Plinske boce</t>
  </si>
  <si>
    <t>Cisterne za gas</t>
  </si>
  <si>
    <t>Veliki kontejneri</t>
  </si>
  <si>
    <t>Silosi</t>
  </si>
  <si>
    <t>Rashladni kontejneri</t>
  </si>
  <si>
    <t>Vodene komore</t>
  </si>
  <si>
    <t>Standardni kontejneri za prevoz tereta</t>
  </si>
  <si>
    <t>Skladišni kontejneri</t>
  </si>
  <si>
    <t>Kontejneri za vodu</t>
  </si>
  <si>
    <t>Kontejneri na točkovima</t>
  </si>
  <si>
    <t>Kontejneri za otpad</t>
  </si>
  <si>
    <t>Kontejneri za otpadni materijal</t>
  </si>
  <si>
    <t>Burad</t>
  </si>
  <si>
    <t>Posude za skladištenje</t>
  </si>
  <si>
    <t>Kontejnerski sistem za skladištenje</t>
  </si>
  <si>
    <t>Mašine za slaganje</t>
  </si>
  <si>
    <t>Posude pod pritiskom</t>
  </si>
  <si>
    <t>Čelične posude pod pritiskom</t>
  </si>
  <si>
    <t>Cilindrični rezervoari</t>
  </si>
  <si>
    <t>Cilindrični rezervoari za otpad</t>
  </si>
  <si>
    <t>Kutije</t>
  </si>
  <si>
    <t>Kartonske kutije</t>
  </si>
  <si>
    <t>Kućišta za brojila</t>
  </si>
  <si>
    <t>Montažne kutije</t>
  </si>
  <si>
    <t>Laki kontejneri, čepovi od plute, zatvarači kontejnera, kace i poklopci</t>
  </si>
  <si>
    <t>Laki kontejneri</t>
  </si>
  <si>
    <t>Čepovi, zapušači, zatvarači kontejnera i poklopci</t>
  </si>
  <si>
    <t>Čepovi</t>
  </si>
  <si>
    <t>Zapušači</t>
  </si>
  <si>
    <t>Zatvarači kontejnera</t>
  </si>
  <si>
    <t>Poklopci</t>
  </si>
  <si>
    <t>Plastični zatvarači</t>
  </si>
  <si>
    <t>Konzerve</t>
  </si>
  <si>
    <t>Konzerve za hranu</t>
  </si>
  <si>
    <t>Kace</t>
  </si>
  <si>
    <t>Druge posude</t>
  </si>
  <si>
    <t>Sanduci</t>
  </si>
  <si>
    <t>Kalemovi za kablove</t>
  </si>
  <si>
    <t>Gajbe</t>
  </si>
  <si>
    <t>Bačve</t>
  </si>
  <si>
    <t>Sandučaste palete</t>
  </si>
  <si>
    <t>Radijatori i kotlovi za centralno grejanje i delovi</t>
  </si>
  <si>
    <t>Radijatori i kotlovi</t>
  </si>
  <si>
    <t>Radijatori</t>
  </si>
  <si>
    <t>Radijatori za centralno grejanje</t>
  </si>
  <si>
    <t>Radijatori za centralno grejanje koji nisu električni</t>
  </si>
  <si>
    <t>Delovi radijatora za centralno grejanje</t>
  </si>
  <si>
    <t>Kotlovi</t>
  </si>
  <si>
    <t>Kotlovi za vodu</t>
  </si>
  <si>
    <t>Delovi kotlova za centralno grejanje</t>
  </si>
  <si>
    <t>Sistemi za iskorišćenje toplotne energije</t>
  </si>
  <si>
    <t>Oprema za iskorišćenje toplotne energije</t>
  </si>
  <si>
    <t>Boje, lakovi i smole</t>
  </si>
  <si>
    <t>Boje</t>
  </si>
  <si>
    <t>Boje za obeležavanje puteva</t>
  </si>
  <si>
    <t>Slikarske boje</t>
  </si>
  <si>
    <t>Emajl i glazure</t>
  </si>
  <si>
    <t>Uljane i vodene boje</t>
  </si>
  <si>
    <t>Uljane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</si>
  <si>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</si>
  <si>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</si>
  <si>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</si>
  <si>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</si>
  <si>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</si>
  <si>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</si>
  <si>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Smole, punila, git i rastvarači</t>
  </si>
  <si>
    <t>Smole, punila, git</t>
  </si>
  <si>
    <t>Punila</t>
  </si>
  <si>
    <t>Git</t>
  </si>
  <si>
    <t>Mase za ubrizgavanje</t>
  </si>
  <si>
    <t>Rastvarači</t>
  </si>
  <si>
    <t>Odstranjivači boje</t>
  </si>
  <si>
    <t>Razređivači</t>
  </si>
  <si>
    <t>Građevinski kamen, krečnjak, gips i škriljac</t>
  </si>
  <si>
    <t>Građevinski kamen</t>
  </si>
  <si>
    <t>Mermer i krečnjački kamen za građevinarstvo</t>
  </si>
  <si>
    <t>Mermer</t>
  </si>
  <si>
    <t>Travertin</t>
  </si>
  <si>
    <t>Razni građevinski kamen</t>
  </si>
  <si>
    <t>Granit</t>
  </si>
  <si>
    <t>Peščar</t>
  </si>
  <si>
    <t>Bazalt</t>
  </si>
  <si>
    <t>Kamenje za ivičnjake</t>
  </si>
  <si>
    <t>Krečnjak, gips i kreda</t>
  </si>
  <si>
    <t>Krečnjak i gips</t>
  </si>
  <si>
    <t>Kreč</t>
  </si>
  <si>
    <t>Kreč u prahu</t>
  </si>
  <si>
    <t>Krečnjak</t>
  </si>
  <si>
    <t>Kreda i dolomit</t>
  </si>
  <si>
    <t>Kreda</t>
  </si>
  <si>
    <t>Dolomit</t>
  </si>
  <si>
    <t>Škriljac</t>
  </si>
  <si>
    <t>Građevinski radovi</t>
  </si>
  <si>
    <t>Priprema gradilišta</t>
  </si>
  <si>
    <t>Rušenje i razbijanje zgrada; zemljani radovi</t>
  </si>
  <si>
    <t>Radovi na rušenju, pripremi i raščišćavanju gradilišta</t>
  </si>
  <si>
    <t>Radovi na rušenju</t>
  </si>
  <si>
    <t>Radovi na pripremi i raščišćavanju gradilišta</t>
  </si>
  <si>
    <t>Radovi na miniranju i uklanjanju stena</t>
  </si>
  <si>
    <t>Radovi na miniranju</t>
  </si>
  <si>
    <t>Radovi na uklanjanju stena</t>
  </si>
  <si>
    <t>Raščišćavanje gradilišta</t>
  </si>
  <si>
    <t>Radovi na raščišćavanju gradilišta posle miniranja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</si>
  <si>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</si>
  <si>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</si>
  <si>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</si>
  <si>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</si>
  <si>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</si>
  <si>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Osnovni radovi za priključke (vodovod, gas, itd.)</t>
  </si>
  <si>
    <t>Radovi na uređenju gradilišta</t>
  </si>
  <si>
    <t>Radovi na demontaži</t>
  </si>
  <si>
    <t>Radovi na demontaži za vojne objekte</t>
  </si>
  <si>
    <t>Radovi na demontaži za bezbednosne objekte</t>
  </si>
  <si>
    <t>Radovi na iskopavanju i odnošenju zemlje</t>
  </si>
  <si>
    <t>Radovi na iskopu jarkova</t>
  </si>
  <si>
    <t>Radovi na uklanjanju sloja zemlje</t>
  </si>
  <si>
    <t>Radovi na uklanjanju sloja humusa</t>
  </si>
  <si>
    <t>Radovi na nasipanju i rekultivaciji zemljišta</t>
  </si>
  <si>
    <t>Radovi na nasipanju</t>
  </si>
  <si>
    <t>Radovi na rekultivaciji zemljišta</t>
  </si>
  <si>
    <t>Radovi na rekultivaciji zemljišta na gradilištu</t>
  </si>
  <si>
    <t>Radovi na dekontaminaciji tla</t>
  </si>
  <si>
    <t>Rekultivacija ledine</t>
  </si>
  <si>
    <t>Radovi na obnavljanju tla</t>
  </si>
  <si>
    <t>Radovi na iskopavanju</t>
  </si>
  <si>
    <t>Radovi na kopanju grobova</t>
  </si>
  <si>
    <t>Radovi na kopanju podruma</t>
  </si>
  <si>
    <t>Pravljenje zemljišnih terasa na padinama</t>
  </si>
  <si>
    <t>Pravljenje zemljišnih terasa</t>
  </si>
  <si>
    <t>Radovi na iskopu na arheološkim nalazištima</t>
  </si>
  <si>
    <t>Odnošenje iskopane zemlje</t>
  </si>
  <si>
    <t>Iskopavanje i zatrpavanje</t>
  </si>
  <si>
    <t>Radovi na uređivanju pejzaža</t>
  </si>
  <si>
    <t>Radovi na pejzažnom uređivanju zelenih površina</t>
  </si>
  <si>
    <t>Radovi na pejzažnom uređivanju parkova</t>
  </si>
  <si>
    <t>Radovi na pejzažnom uređivanju vrtova</t>
  </si>
  <si>
    <t>Radovi na pejzažnom uređivanju krovnih vrtova</t>
  </si>
  <si>
    <t>Radovi na pejzažnom uređivanju groblja</t>
  </si>
  <si>
    <t>Radovi na pejzažnom uređivanju sportskih terena i prostora za rekreaciju</t>
  </si>
  <si>
    <t>Radovi na pejzažnom uređivanju golf terena</t>
  </si>
  <si>
    <t>Radovi na pejzažnom uređivanju prostora za jahanje</t>
  </si>
  <si>
    <t>Radovi na pejzažnom uređivanju igrališta</t>
  </si>
  <si>
    <t>Radovi na pejzažnom uređivanju puteva i autoputeva</t>
  </si>
  <si>
    <t>Radovi na pejzažnom uređivanju aerodroma</t>
  </si>
  <si>
    <t>Opremanje gradilišta</t>
  </si>
  <si>
    <t>Radovi na probnom bušenju i sondiranju</t>
  </si>
  <si>
    <t>Radovi na probnom bušenju</t>
  </si>
  <si>
    <t>Radovi na sondiranju</t>
  </si>
  <si>
    <t>Radovi na objektima ili delovima objekata visokogradnje i niskogradnje</t>
  </si>
  <si>
    <t>Radovi na visokogradnji</t>
  </si>
  <si>
    <t>Radovi na podizanju stambenih zgrada i porodičnih kuća</t>
  </si>
  <si>
    <t>Radovi na izgradnji zgrada</t>
  </si>
  <si>
    <t>Radovi na izgradnji skloništa</t>
  </si>
  <si>
    <t>Radovi na izgradnji kuća</t>
  </si>
  <si>
    <t>Radovi na izgradnji kupatila</t>
  </si>
  <si>
    <t>Radovi na izgradnji verandi</t>
  </si>
  <si>
    <t>Radovi na izgradnji stambenih zgrada</t>
  </si>
  <si>
    <t>Radovi na izgradnji stanova</t>
  </si>
  <si>
    <t>Radovi na izgradnji višenamenskih zgrada</t>
  </si>
  <si>
    <t>Građevinski radovi urbanističkog uređenja</t>
  </si>
  <si>
    <t>Radovi na izgradnji sauna</t>
  </si>
  <si>
    <t>Radovi na izgradnji zgrada za rekreativne aktivnosti, sport, kulturu, smeštaj i ugostiteljstvo</t>
  </si>
  <si>
    <t>Radovi na izgradnji objekata za rekreaciju</t>
  </si>
  <si>
    <t>Radovi na izgradnji centara za rekreaciju</t>
  </si>
  <si>
    <t>Radovi na izgradnji tematskih parkova</t>
  </si>
  <si>
    <t>Radovi na izgradnji zabavnih parkova</t>
  </si>
  <si>
    <t>Objekti za rekreaciju</t>
  </si>
  <si>
    <t>Radovi na izgradnji bioskopa</t>
  </si>
  <si>
    <t>Radovi na izgradnji kazina</t>
  </si>
  <si>
    <t>Radovi na izgradnji zgrada namenjenih zabavnim sadržajima</t>
  </si>
  <si>
    <t>Radovi na izgradnji zabavnih centara</t>
  </si>
  <si>
    <t>Radovi na izgradnji rekreacionih centara</t>
  </si>
  <si>
    <t>Radovi na izgradnji kancelarija za prodaju karata</t>
  </si>
  <si>
    <t>Radovi na zaštiti od sunca</t>
  </si>
  <si>
    <t>Radovi na izgradnji sportskih objekata</t>
  </si>
  <si>
    <t>Radovi na izgradnji jednonamenskih sportskih objekata</t>
  </si>
  <si>
    <t>Radovi na izgradnji klizališta</t>
  </si>
  <si>
    <t>Radovi na izgradnji bazena za plivanje</t>
  </si>
  <si>
    <t>Radovi na označavanju sportskih objekata</t>
  </si>
  <si>
    <t>Radovi na izgradnji višenamenskih sportskih objekata</t>
  </si>
  <si>
    <t>Građevinski radovi u vezi sa konstrukcijama za sportske terene</t>
  </si>
  <si>
    <t>Radovi na izgradnji gimnastičkih dvorana</t>
  </si>
  <si>
    <t>Radovi na izgradnji objekata za zimske sportove</t>
  </si>
  <si>
    <t>Radovi na izgradnji stadiona</t>
  </si>
  <si>
    <t>Radovi na izgradnji sportskih dvorana</t>
  </si>
  <si>
    <t>Postavljanje svlačionica</t>
  </si>
  <si>
    <t>Radovi na popravci i održavanju sportskih objekata</t>
  </si>
  <si>
    <t>Radovi na izgradnji zgrada za umetnost i kulturu</t>
  </si>
  <si>
    <t>Radovi na izgradnji zgrada za izložbe</t>
  </si>
  <si>
    <t>Radovi na izgradnji umetničkih galerija</t>
  </si>
  <si>
    <t>Radovi na izgradnji izložbenih centara</t>
  </si>
  <si>
    <t>Radovi na izgradnji muzeja</t>
  </si>
  <si>
    <t>Radovi na izgradnji istorijskih spomenika ili spomen-kuća</t>
  </si>
  <si>
    <t>Radovi na izgradnji zgrada za umetnička izvođenja</t>
  </si>
  <si>
    <t>Radovi na izgradnji gledališta</t>
  </si>
  <si>
    <t>Radovi na izgradnji pozorišta</t>
  </si>
  <si>
    <t>Radovi na izgradnji biblioteka</t>
  </si>
  <si>
    <t>Radovi na izgradnji multimedijalnih biblioteka</t>
  </si>
  <si>
    <t>Radovi na izgradnji amfiteatara</t>
  </si>
  <si>
    <t>Zgrade od posebnog istorijskog ili arhitektonskog značaja</t>
  </si>
  <si>
    <t>Građevinski radovi na preistorijskim spomenicima</t>
  </si>
  <si>
    <t>Građevinski radovi na industrijskim spomenicima</t>
  </si>
  <si>
    <t>Radovi na izgradnji palata</t>
  </si>
  <si>
    <t>Radovi na izgradnji dvoraca</t>
  </si>
  <si>
    <t>Radovi na izgradnji verskih objekata</t>
  </si>
  <si>
    <t>Radovi na izgradnji crkava</t>
  </si>
  <si>
    <t>Radovi na izgradnji zgrada za smeštaj i restorane</t>
  </si>
  <si>
    <t>Radovi na izgradnji zgrada za smeštaj</t>
  </si>
  <si>
    <t>Radovi na izgradnji hotela</t>
  </si>
  <si>
    <t>Radovi na izgradnji hostela</t>
  </si>
  <si>
    <t>Radovi na izgradnji objekata za kraći smeštaj gostiju</t>
  </si>
  <si>
    <t>Radovi na izgradnji restorana i sličnih objekata</t>
  </si>
  <si>
    <t>Radovi na izgradnji restorana</t>
  </si>
  <si>
    <t>Radovi na izgradnji kantina</t>
  </si>
  <si>
    <t>Radovi na izgradnji kafeterija</t>
  </si>
  <si>
    <t>Preuređenje kuhinja ili restorana</t>
  </si>
  <si>
    <t>Radovi na izgradnji paviljona</t>
  </si>
  <si>
    <t>Radovi na izgradnji poslovnih zgrada, skladišta i industrijskih građevina, građevina povezanih sa prevozom</t>
  </si>
  <si>
    <t>Radovi na izgradnji poslovnih zgrada</t>
  </si>
  <si>
    <t>Radovi na izgradnji zgrada sa prodavnicama</t>
  </si>
  <si>
    <t>Radovi na izgradnji tržnih centara</t>
  </si>
  <si>
    <t>Radovi na izgradnji pojedinačnih prodavnica</t>
  </si>
  <si>
    <t>Radovi na izgradnji poštanskih kancelarija</t>
  </si>
  <si>
    <t>Radovi na izgradnji banaka</t>
  </si>
  <si>
    <t>Radovi na izgradnji pijaca</t>
  </si>
  <si>
    <t>Radovi na izgradnji natkrivenih pijaca</t>
  </si>
  <si>
    <t>Radovi na izgradnji pijaca na otvorenom</t>
  </si>
  <si>
    <t>Radovi na izgradnji skladišta i industrijskih građevina</t>
  </si>
  <si>
    <t>Hladnjače</t>
  </si>
  <si>
    <t>Radovi na izgradnji skladišta</t>
  </si>
  <si>
    <t>Radovi na izgradnji skladišnih prostora</t>
  </si>
  <si>
    <t>Radovi na izgradnji klanica</t>
  </si>
  <si>
    <t>Radovi na izgradnji poljoprivrednih zgrada</t>
  </si>
  <si>
    <t>Radovi na izgradnji ambara</t>
  </si>
  <si>
    <t>Radovi na izgradnji štala za krave</t>
  </si>
  <si>
    <t>Radovi na izgradnji industrijskih građevina</t>
  </si>
  <si>
    <t>Radovi na izgradnji industrijskih objekata</t>
  </si>
  <si>
    <t>Radovi na izgradnji radionica</t>
  </si>
  <si>
    <t>Radovi na izgradnji trgovačkih skladišta</t>
  </si>
  <si>
    <t>Radovi na izgradnji stanica za reciklažu</t>
  </si>
  <si>
    <t>Radovi na izgradnji objekata za kompostiranje</t>
  </si>
  <si>
    <t>Zgrade u funkciji transporta</t>
  </si>
  <si>
    <t>Radovi na izgradnji zgrada u funkciji drumskog prevoza</t>
  </si>
  <si>
    <t>Radovi na izgradnji autobuskih stanica</t>
  </si>
  <si>
    <t>Radovi na izgradnji parkirališnih zgrada</t>
  </si>
  <si>
    <t>Radovi na izgradnji objekata sa uslužnim sadržajima</t>
  </si>
  <si>
    <t>Radovi na izgradnji autobuskih garaža</t>
  </si>
  <si>
    <t>Radovi na izgradnji natkrivenih autobuskih stajališta</t>
  </si>
  <si>
    <t>Radovi na postavljanju šetališta</t>
  </si>
  <si>
    <t>Radovi na izgradnji zgrada povezanih sa železničkim prevozom</t>
  </si>
  <si>
    <t>Radovi na izgradnji železničkih stanica</t>
  </si>
  <si>
    <t>Radovi na izgradnji zgrada železničkog terminala</t>
  </si>
  <si>
    <t>Radovi na izgradnji zgrada u funkciji vazdušnog prevoza</t>
  </si>
  <si>
    <t>Radovi na izgradnji aerodromskih zgrada</t>
  </si>
  <si>
    <t>Radovi na izgradnji kontrolnih tornjeva na aerodromima</t>
  </si>
  <si>
    <t>Radovi na postavljanju prijavnih šaltera na aerodromima</t>
  </si>
  <si>
    <t>Radovi na izgradnji građevina u funkciji prevoza vodenim putevima</t>
  </si>
  <si>
    <t>Radovi na izgradnji zgrada trajektnih terminala</t>
  </si>
  <si>
    <t>Radovi na izgradnji terminala za plovila koja prevoze drumska vozila („ro-ro“ plovila)</t>
  </si>
  <si>
    <t>Radovi na izgradnji zgrada u funkciji raznih vrsta prevoza</t>
  </si>
  <si>
    <t>Radovi na izgradnji hangara za održavanje</t>
  </si>
  <si>
    <t>Radovi na izgradnji servisnih radionica</t>
  </si>
  <si>
    <t>Radovi na postavljanju mostova za ukrcavanje putnika</t>
  </si>
  <si>
    <t>Postavljanje prostorija za osoblje</t>
  </si>
  <si>
    <t>Radovi na izgradnji zgrada u funkciji obrazovanja i istraživanja</t>
  </si>
  <si>
    <t>Radovi na izgradnji zgrada za dečije vrtiće</t>
  </si>
  <si>
    <t>Radovi na izgradnji školskih zgrada</t>
  </si>
  <si>
    <t>Radovi na izgradnji osnovnih škola</t>
  </si>
  <si>
    <t>Radovi na izgradnji srednjih škola</t>
  </si>
  <si>
    <t>Radovi na izgradnji škola sa specijalnim programom</t>
  </si>
  <si>
    <t>Radovi na izgradnji zgrada za više obrazovanje</t>
  </si>
  <si>
    <t>Radovi na izgradnji viših stručnih škola</t>
  </si>
  <si>
    <t>Radovi na izgradnji viših tehničkih škola</t>
  </si>
  <si>
    <t>Radovi na izgradnji zgrada univerziteta</t>
  </si>
  <si>
    <t>Radovi na izgradnji politehničkih škola</t>
  </si>
  <si>
    <t>Radovi na izgradnji laboratorija za jezike</t>
  </si>
  <si>
    <t>Radovi na izgradnji zgrada za dodatno obrazovanje</t>
  </si>
  <si>
    <t>Radovi na izgradnji zgrada za istraživanja</t>
  </si>
  <si>
    <t>Radovi na izgradnji laboratorijskih zgrada</t>
  </si>
  <si>
    <t>Radovi na izgradnji istraživačkih i ispitnih objekata</t>
  </si>
  <si>
    <t>Naučni objekti</t>
  </si>
  <si>
    <t>Radovi na ugrađivanju sterilnih soba</t>
  </si>
  <si>
    <t>Radovi na izgradnji meteoroloških stanica</t>
  </si>
  <si>
    <t>Radovi na izgradnji studentskih domova</t>
  </si>
  <si>
    <t>Radovi na izgradnji ulaznih holova</t>
  </si>
  <si>
    <t>Izgradnja objekata za osposobljavanje i obuku</t>
  </si>
  <si>
    <t>Radovi na izgradnji zgrada u funkciji zdravstvenih i socijalnih službi, krematorijuma i javnih toaleta</t>
  </si>
  <si>
    <t>Radovi na izgradnji zgrada u funkciji zdravstvenih usluga</t>
  </si>
  <si>
    <t>Radovi na izgradnji objekata za banje</t>
  </si>
  <si>
    <t>Radovi na izgradnji zgrada za specijalističku medicinu</t>
  </si>
  <si>
    <t>Radovi na izgradnji klinika</t>
  </si>
  <si>
    <t>Radovi na izgradnji bolničkih objekata</t>
  </si>
  <si>
    <t>Radovi na izgradnji operacionih sala</t>
  </si>
  <si>
    <t>Radovi na izgradnji jedinica intenzivne nege</t>
  </si>
  <si>
    <t>Radovi na izgradnji prostorija za dijagnostičke sistematske preglede</t>
  </si>
  <si>
    <t>Radovi na izgradnji prostorija za sistematske preglede</t>
  </si>
  <si>
    <t>Radovi na izgradnji prostorija za fluoroskopiju</t>
  </si>
  <si>
    <t>Radovi na izgradnji prostorija za patologiju</t>
  </si>
  <si>
    <t>Radovi na izgradnji prostorija za sudsku medicinu</t>
  </si>
  <si>
    <t>Radovi na izgradnji prostorija za kateterizaciju</t>
  </si>
  <si>
    <t>Radovi na izgradnji zgrada za socijalne službe</t>
  </si>
  <si>
    <t>Radovi na izgradnji subvencionisanog stanovanja</t>
  </si>
  <si>
    <t>Radovi na izgradnji domova za penzionere</t>
  </si>
  <si>
    <t>Radovi na izgradnji domova za staranje o starim i bolesnim licima</t>
  </si>
  <si>
    <t>Radovi na izgradnji domova za smeštaj starih lica</t>
  </si>
  <si>
    <t>Radovi na izgradnji dečijih domova</t>
  </si>
  <si>
    <t>Radovi na izgradnji objekata za socijalno staranje, osim subvencionisanog stanovanja</t>
  </si>
  <si>
    <t>Radovi na izgradnji centara za dnevni boravak</t>
  </si>
  <si>
    <t>Radovi na izgradnji društvenih centara</t>
  </si>
  <si>
    <t>Radovi na izgradnji krematorijuma</t>
  </si>
  <si>
    <t>Radovi na grobljima</t>
  </si>
  <si>
    <t>Javni toaleti</t>
  </si>
  <si>
    <t>Radovi na izgradnji zgrada u funkciji reda i zakona ili službi za vanredne situacije i vojnih zgrada</t>
  </si>
  <si>
    <t>Radovi na izgradnji u funkciji reda i zakona i službi za vanredne situacije</t>
  </si>
  <si>
    <t>Radovi na izgradnji u funkciji reda i zakona</t>
  </si>
  <si>
    <t>Radovi na izgradnji policijskih stanica</t>
  </si>
  <si>
    <t>Radovi na izgradnji zgrada suda</t>
  </si>
  <si>
    <t>Radovi na izgradnji zatvora</t>
  </si>
  <si>
    <t>Radovi na izgradnji zgrada za skupštine i javna okupljanja</t>
  </si>
  <si>
    <t>Radovi na izgradnji zgrada za službe za pomoć u vanrednim situacijama</t>
  </si>
  <si>
    <t>Radovi na izgradnji vatrogasnih stanica</t>
  </si>
  <si>
    <t>Radovi na izgradnji hitne medicinske pomoći</t>
  </si>
  <si>
    <t>Radovi na izgradnji zgrada za gorske službe spašavanja</t>
  </si>
  <si>
    <t>Radovi na izgradnji stanica za brodove sa spašavanje</t>
  </si>
  <si>
    <t>Radovi na izgradnji zgrada za pomoć u vanrednim situacijama</t>
  </si>
  <si>
    <t>Radovi na izgradnji zgrada obalske straže</t>
  </si>
  <si>
    <t>Radovi na izgradnji stanica spasilačke službe</t>
  </si>
  <si>
    <t>Radovi na izgradnji svetionika</t>
  </si>
  <si>
    <t>Zaštitna skloništa</t>
  </si>
  <si>
    <t>Radovi na izgradnji vojnih građevina i objekata</t>
  </si>
  <si>
    <t>Radovi na izgradnji vojnih bunkera</t>
  </si>
  <si>
    <t>Radovi na izgradnji vojnih skloništa</t>
  </si>
  <si>
    <t>Radovi na izgradnji odbrambenih rovova</t>
  </si>
  <si>
    <t>Radovi na izgradnji objekata na naduvavanje</t>
  </si>
  <si>
    <t>Radovi na niskogradnji i radovi na visokogradnji</t>
  </si>
  <si>
    <t>Radovi na izgradnji mostova i tunela, okana i podzemnih železnica</t>
  </si>
  <si>
    <t>Radovi mostogradnje</t>
  </si>
  <si>
    <t>Radovi na izgradnji mostova</t>
  </si>
  <si>
    <t>Radovi na izgradnji nadvožnjaka</t>
  </si>
  <si>
    <t>Radovi na izgradnji železničkih mostova</t>
  </si>
  <si>
    <t>Radovi na izgradnji pešačkih mostova</t>
  </si>
  <si>
    <t>Radovi na izgradnji gvozdenih mostova</t>
  </si>
  <si>
    <t>Radovi na izgradnji čeličnih mostova</t>
  </si>
  <si>
    <t>Radovi na izgradnji mosnih vaga</t>
  </si>
  <si>
    <t>Radovi na izgradnji mostova za cevovode</t>
  </si>
  <si>
    <t>Građevinski radovi na obnovi mostova</t>
  </si>
  <si>
    <t>Radovi na izgradnji vijadukata</t>
  </si>
  <si>
    <t>Radovi na izgradnji drumskih vijadukata</t>
  </si>
  <si>
    <t>Radovi na izgradnji železničkih vijadukata</t>
  </si>
  <si>
    <t>Radovi na izgradnji tunela, okana i podzemnih železnica</t>
  </si>
  <si>
    <t>Pokriveni ili delimično pokriveni iskopi</t>
  </si>
  <si>
    <t>Podvožnjaci</t>
  </si>
  <si>
    <t>Pokriveni ili delimično pokriveni železnički iskopi</t>
  </si>
  <si>
    <t>Pokriveni ili delimično pokriveni drumski iskopi</t>
  </si>
  <si>
    <t>Odvodni kanali i propusti</t>
  </si>
  <si>
    <t>Okna (šahte)</t>
  </si>
  <si>
    <t>Radovi na izgradnji tunela</t>
  </si>
  <si>
    <t>Radovi na izgradnji drumskih tunela</t>
  </si>
  <si>
    <t>Radovi na izgradnji železničkih tunela</t>
  </si>
  <si>
    <t>Radovi na izgradnji pešačkih tunela</t>
  </si>
  <si>
    <t>Radovi na izgradnji kanalskih tunela</t>
  </si>
  <si>
    <t>Radovi na izgradnji tunela ispod reke</t>
  </si>
  <si>
    <t>Radovi na izgradnji podmorskih tunela</t>
  </si>
  <si>
    <t>Radovi na probijanju tunela</t>
  </si>
  <si>
    <t>Građevinski radovi na oblaganju tunela</t>
  </si>
  <si>
    <t>Podzemni radovi, izuzev tunela, okana i podzemnih železnica</t>
  </si>
  <si>
    <t>Građevinsko-inženjerski radovi, izuzev mostova, tunela, okana i podzemnih železnica</t>
  </si>
  <si>
    <t>Radovi na izgradnji postrojenja za obradu otpada</t>
  </si>
  <si>
    <t>Radovi na izgradnji odlagališta za otpad</t>
  </si>
  <si>
    <t>Inženjerski radovi na vojnim objektima</t>
  </si>
  <si>
    <t>Inženjerski radovi na bezbednosnim objektima</t>
  </si>
  <si>
    <t>Radovi na izgradnji konstrukcija</t>
  </si>
  <si>
    <t>Sastavljanje metalnih konstrukcija</t>
  </si>
  <si>
    <t>Postavljanje metalnih konstrukcija</t>
  </si>
  <si>
    <t>Radovi na konstrukcijama</t>
  </si>
  <si>
    <t>Radovi na čeličnim konstrukcijama</t>
  </si>
  <si>
    <t>Radovi na zakrivljenim šupljim konstrukcijama</t>
  </si>
  <si>
    <t>Radovi na izgradnji parkirališta</t>
  </si>
  <si>
    <t>Radovi na izgradnji podzemnog parkirališta za automobile</t>
  </si>
  <si>
    <t>Radovi na izgradnji parkirališta uz objekte javnog prevoza</t>
  </si>
  <si>
    <t>Radovi na izgradnji radarskih stanica</t>
  </si>
  <si>
    <t>Konstrukcije od armiranog betona</t>
  </si>
  <si>
    <t>Radovi na izgradnji štenara</t>
  </si>
  <si>
    <t>Radovi na izgradnji prostora sa uslužnim sadržajima</t>
  </si>
  <si>
    <t>Radovi na izgradnji objekta sa uslužnim sadržajima uz autoput</t>
  </si>
  <si>
    <t>Radovi na izgradnji benzinskih pumpi</t>
  </si>
  <si>
    <t>Montiranje i postavljanje montažnih konstrukcija</t>
  </si>
  <si>
    <t>Montažne konstrukcije</t>
  </si>
  <si>
    <t>Montažne jedinice i komponente</t>
  </si>
  <si>
    <t>Montažne jedinice</t>
  </si>
  <si>
    <t>Montažne komponente</t>
  </si>
  <si>
    <t>Radovi na izgradnji cevovoda, komunikacionih i elektroenergetskih vodova, autoputeva, puteva, avionskih pista i železničkih pruga; završni radovi</t>
  </si>
  <si>
    <t>Radovi na izgradnji cevovoda, komunikacionih i elektroenergetskih vodova</t>
  </si>
  <si>
    <t>Opšti radovi na izgradnji cevovoda</t>
  </si>
  <si>
    <t>Građevinski radovi polaganja cevi</t>
  </si>
  <si>
    <t>Demontaža i zamena cevi</t>
  </si>
  <si>
    <t>Postavljanje sistema cevi</t>
  </si>
  <si>
    <t>Radovi na zameni cevovoda</t>
  </si>
  <si>
    <t>Radovi na izgradnji naftovoda i gasovoda</t>
  </si>
  <si>
    <t>Radovi na izgradnji naftovoda</t>
  </si>
  <si>
    <t>Radovi na izgradnji gasovoda</t>
  </si>
  <si>
    <t>Radovi na izgradnji mreže za snabdevanje gasom</t>
  </si>
  <si>
    <t>Radovi na izgradnji rezervoara za gas</t>
  </si>
  <si>
    <t>Pomoćni radovi na distribuciji gasa</t>
  </si>
  <si>
    <t>Radovi na izgradnji cevovoda za vodu i kanalizaciju</t>
  </si>
  <si>
    <t>Radovi na izgradnji elektroenergetskih vodova</t>
  </si>
  <si>
    <t>Radovi na izgradnji vodova za komprimovani vazduh</t>
  </si>
  <si>
    <t>Radovi na izgradnji sistema slanja pošte sa komprimovanim vazduhom</t>
  </si>
  <si>
    <t>Radovi na izgradnji komunikacionih vodova</t>
  </si>
  <si>
    <t>Pomoćni radovi za cevovode i kablove</t>
  </si>
  <si>
    <t>Pomoćni radovi za cevovode za vodu</t>
  </si>
  <si>
    <t>Radovi na navodnjavanju</t>
  </si>
  <si>
    <t>Radovi na izgradnji cevovoda za navodnjavanje</t>
  </si>
  <si>
    <t>Radovi na izgradnji cevovoda za kišnicu</t>
  </si>
  <si>
    <t>Radovi na izgradnji mreže gradskog grejanja</t>
  </si>
  <si>
    <t>Postrojenja za grejanje</t>
  </si>
  <si>
    <t>Radovi na izgradnji podstanica za razmenu toplote</t>
  </si>
  <si>
    <t>Radovi u vezi sa cevovodima za distribuciju vode</t>
  </si>
  <si>
    <t>Radovi na obnovi vodovodne mreže</t>
  </si>
  <si>
    <t>Radovi na izgradnji pumpnih stanica</t>
  </si>
  <si>
    <t>Radovi na izgradnji vodotornjeva</t>
  </si>
  <si>
    <t>Radovi na izgradnji podignutih rezervoara za pijaću vodu</t>
  </si>
  <si>
    <t>Pomoćni radovi za elektroenergetske vodove</t>
  </si>
  <si>
    <t>Izgradnja nadzemnih vodova</t>
  </si>
  <si>
    <t>Radovi na izgradnji podstanica</t>
  </si>
  <si>
    <t>Transformatorske podstanice</t>
  </si>
  <si>
    <t>Izgradnja i pomoćni radovi za telefonske i komunikacione vodove</t>
  </si>
  <si>
    <t>Radovi na izgradnji telefonskih vodova</t>
  </si>
  <si>
    <t>Telefonski vodovi duž puteva za pozive u vanrednim situacijama</t>
  </si>
  <si>
    <t>Vodovi za kablovsku radio-difuziju</t>
  </si>
  <si>
    <t>Postavljanje antena</t>
  </si>
  <si>
    <t>Pomoćni radovi za radio-difuziju</t>
  </si>
  <si>
    <t>Pomoćni radovi za telekomunikacije</t>
  </si>
  <si>
    <t>Radovi na izgradnji baznih stanica za mobilnu telefoniju</t>
  </si>
  <si>
    <t>Radovi na izgradnji odvodnih kanala</t>
  </si>
  <si>
    <t>Radovi na kanalizacionoj mreži</t>
  </si>
  <si>
    <t>Radovi na polaganju cevi za odvod otpadnih voda</t>
  </si>
  <si>
    <t>Radovi na izgradnji objekata za uklanjanje otpadnih voda</t>
  </si>
  <si>
    <t>Objekti za preradu otpadnih voda</t>
  </si>
  <si>
    <t>Radovi za preradu kanalizacijskog blata</t>
  </si>
  <si>
    <t>Radovi na izgradnji pumpnih stanica za otpadne vode</t>
  </si>
  <si>
    <t>Radovi na izgradnji ispusta za otpadne vode</t>
  </si>
  <si>
    <t>Radovi na preradi vode</t>
  </si>
  <si>
    <t>Pumpne stanice za otpadne vode</t>
  </si>
  <si>
    <t>Radovi na izgradnji cevi za otpadne vode</t>
  </si>
  <si>
    <t>Radovi na izgradnji drenažne mreže</t>
  </si>
  <si>
    <t>Radovi na odvodnjavanju i površinski radovi</t>
  </si>
  <si>
    <t>Radovi na odvodnjavanju</t>
  </si>
  <si>
    <t>Radovi na izgradnji drenažnih sistema</t>
  </si>
  <si>
    <t>Radovi na izgradnji bazena za prikupljanje kišnice</t>
  </si>
  <si>
    <t>Sanitarni radovi</t>
  </si>
  <si>
    <t>Stanice za pretovar otpada</t>
  </si>
  <si>
    <t>Građevinski radovi, izgradnja temelja i izgradnja površinskog sloja autoputeva i puteva</t>
  </si>
  <si>
    <t>Radovi na izgradnji autoputeva i puteva</t>
  </si>
  <si>
    <t>Radovi na izgradnji brzih puteva</t>
  </si>
  <si>
    <t>Radovi na izgradnji puteva</t>
  </si>
  <si>
    <t>Radovi na izgradnji glavnih puteva</t>
  </si>
  <si>
    <t>Radovi na izgradnji zaobilaznica</t>
  </si>
  <si>
    <t>Radovi na izgradnji sporednih puteva</t>
  </si>
  <si>
    <t>Radovi na izgradnji magistralnih puteva</t>
  </si>
  <si>
    <t>Radovi na izgradnji priključnih puteva</t>
  </si>
  <si>
    <t>Radovi na izgradnji ukrštanja u dva ili više nivoa</t>
  </si>
  <si>
    <t>Radovi na izgradnji T-raskrsnica</t>
  </si>
  <si>
    <t>Radovi na izgradnji kružnih tokova</t>
  </si>
  <si>
    <t>Radovi na izgradnji raskrsnica</t>
  </si>
  <si>
    <t>Radovi na izgradnji autoputeva</t>
  </si>
  <si>
    <t>Radovi na izgradnji uzdignutih autoputeva</t>
  </si>
  <si>
    <t>Radovi na održavanju autoputeva</t>
  </si>
  <si>
    <t>Radovi na putevima</t>
  </si>
  <si>
    <t>Radovi na održavanju puteva</t>
  </si>
  <si>
    <t>Radovi na popravljanju puteva</t>
  </si>
  <si>
    <t>Radovi na usporavanju saobraćaja</t>
  </si>
  <si>
    <t>Staze i druge površine posute tucanikom</t>
  </si>
  <si>
    <t>Radovi na izgradnji pešačkih staza</t>
  </si>
  <si>
    <t>Radovi na izgradnji biciklističkih staza</t>
  </si>
  <si>
    <t>Različiti radovi na površinskom sloju</t>
  </si>
  <si>
    <t>Radovi na površinskom sloju autoputeva</t>
  </si>
  <si>
    <t>Radovi na površinskom sloju puteva</t>
  </si>
  <si>
    <t>Radovi na obeležavanju površina puteva</t>
  </si>
  <si>
    <t>Radovi na popločavanju i asfaltiranju površina</t>
  </si>
  <si>
    <t>Radovi na obnavljanju habajućeg površinskog sloja</t>
  </si>
  <si>
    <t>Radovi na izgradnji puteva sa dve kolovozne trake</t>
  </si>
  <si>
    <t>Radovi na izgradnji puteva sa jednom kolovoznom trakom</t>
  </si>
  <si>
    <t>Radovi na izgradnji prilaznih puteva</t>
  </si>
  <si>
    <t>Radovi na nanošenju površinskog sloja</t>
  </si>
  <si>
    <t>Radovi na održavanju ivičnjaka</t>
  </si>
  <si>
    <t>Radovi na površinskom sloju, izuzev za puteve</t>
  </si>
  <si>
    <t>Radovi na obnavljanju habajućeg sloja</t>
  </si>
  <si>
    <t>Radovi na površinskom sloju ulica</t>
  </si>
  <si>
    <t>Radovi na površinskom sloju pešačkih staza</t>
  </si>
  <si>
    <t>Radovi na izgradnji pešačkih nadvožnjaka</t>
  </si>
  <si>
    <t>Radovi na izgradnji pešačkih zona</t>
  </si>
  <si>
    <t>Radovi na obeležavanju parkirališta</t>
  </si>
  <si>
    <t>Postavljanje drumskih branika</t>
  </si>
  <si>
    <t>Postavljanje saobraćajnih znakova</t>
  </si>
  <si>
    <t>Postavljanje saobraćajnih stubova</t>
  </si>
  <si>
    <t>Postavljanje sigurnosne opreme</t>
  </si>
  <si>
    <t>Postavljanje urbane opreme</t>
  </si>
  <si>
    <t>Postavljanje putne saobraćajne signalizacije</t>
  </si>
  <si>
    <t>Radovi na izgradnji temelja za autoputeve, puteve, ulice i pešačke staze</t>
  </si>
  <si>
    <t>Radovi na izgradnji temelja za autoputeve</t>
  </si>
  <si>
    <t>Radovi na izgradnji temelja za puteve</t>
  </si>
  <si>
    <t>Radovi na izgradnji temelja za ulice</t>
  </si>
  <si>
    <t>Radovi na izgradnji temelja za pešačke staze</t>
  </si>
  <si>
    <t>Radovi na izgradnji železničkih pruga i žičara</t>
  </si>
  <si>
    <t>Radovi na izgradnji železničkih pruga</t>
  </si>
  <si>
    <t>Radovi na izgradnji međugradskih železničkih pruga</t>
  </si>
  <si>
    <t>Radovi na izgradnji gradske železnice</t>
  </si>
  <si>
    <t>Radovi na izgradnji depoa za vagone i lokomotive</t>
  </si>
  <si>
    <t>Demontaža šina</t>
  </si>
  <si>
    <t>Radovi na izgradnji železničkih nasipa</t>
  </si>
  <si>
    <t>Radovi na železničkoj signalizaciji</t>
  </si>
  <si>
    <t>Radovi na postavljanju šina</t>
  </si>
  <si>
    <t>Radovi na gradskoj železnici</t>
  </si>
  <si>
    <t>Radovi na tramvajskoj pruzi</t>
  </si>
  <si>
    <t>Radovi na podzemnoj železnici</t>
  </si>
  <si>
    <t>Radovi na železnici koja delom prolazi ispod zemlje</t>
  </si>
  <si>
    <t>Putnički transport podzemnom železnicom</t>
  </si>
  <si>
    <t>Stanica podzemne železnice</t>
  </si>
  <si>
    <t>Radovi na izgradnji tramvajske pruge</t>
  </si>
  <si>
    <t>Radovi na izgradnji depoa za tramvaje</t>
  </si>
  <si>
    <t>Radovi na izgradnji tramvajskih stajališta</t>
  </si>
  <si>
    <t>Radovi na izgradnji šina za gradske železnice</t>
  </si>
  <si>
    <t>Radovi na nasipanju u građevinarstvu</t>
  </si>
  <si>
    <t>Radovi na izgradnji prelaza u istom nivou</t>
  </si>
  <si>
    <t>Radovi na izgradnji električnih vodova za trolejbuse</t>
  </si>
  <si>
    <t>Radovi na izgradnji podstanica za lokomotive</t>
  </si>
  <si>
    <t>Radovi na izgradnji železničkih radionica</t>
  </si>
  <si>
    <t>Radovi na izgradnji podstanica za povezivanje deonica pruge</t>
  </si>
  <si>
    <t>Sistem prevoza žičarom</t>
  </si>
  <si>
    <t>Sistem prevoza žičarom sa kabinama</t>
  </si>
  <si>
    <t>Radovi na izgradnji skijaških liftova</t>
  </si>
  <si>
    <t>Radovi na izgradnji lift - sedišta uz stepenice</t>
  </si>
  <si>
    <t>Sistem uspinjača sa kabinama</t>
  </si>
  <si>
    <t>Radovi na izgradnji uspinjača sa kabinama</t>
  </si>
  <si>
    <t>Radovi na izgradnji uzletišta, uzletno-sletnih staza i manevarskih površina</t>
  </si>
  <si>
    <t>Radovi na izgradnji aerodroma</t>
  </si>
  <si>
    <t>Radovi na izgradnji uzletišta</t>
  </si>
  <si>
    <t>Radovi na asfaltiranju uzletišta</t>
  </si>
  <si>
    <t>Radovi na izgradnji poletno-sletne staze</t>
  </si>
  <si>
    <t>Obnavljanje habajućeg sloja uzletno-sletne staze</t>
  </si>
  <si>
    <t>Radovi na izgradnji manevarskih površina za letelice</t>
  </si>
  <si>
    <t>Radovi na izgradnji rulne staze</t>
  </si>
  <si>
    <t>Radovi na izgradnji površinskog sloja rulne staze</t>
  </si>
  <si>
    <t>Radovi na izgradnji stajanki za letelice</t>
  </si>
  <si>
    <t>Radovi na površinskom sloju</t>
  </si>
  <si>
    <t>Radovi na površinskom sloju za razne sportske objekte</t>
  </si>
  <si>
    <t>Radovi na površinskom sloju za sportske terene</t>
  </si>
  <si>
    <t>Radovi na površinskom sloju igrališta za golf</t>
  </si>
  <si>
    <t>Radovi na površinskom sloju za teniska igrališta</t>
  </si>
  <si>
    <t>Radovi na površinskom sloju za trkališta</t>
  </si>
  <si>
    <t>Radovi na površinskom sloju za trim staze</t>
  </si>
  <si>
    <t>Radovi na obnavljanju sportskih terena</t>
  </si>
  <si>
    <t>Radovi na površinskom sloju za objekte za rekreaciju</t>
  </si>
  <si>
    <t>Radovi na površinskom sloju za dečija igrališta</t>
  </si>
  <si>
    <t>Radovi na površinskom sloju za zoološke vrtove</t>
  </si>
  <si>
    <t>Radovi na površinskom sloju za vrtove</t>
  </si>
  <si>
    <t>Radovi na površinskom sloju za parkove</t>
  </si>
  <si>
    <t>Radovi na popravljanju površina za rekreaciju</t>
  </si>
  <si>
    <t>Radovi na površinskom sloju za groblja</t>
  </si>
  <si>
    <t>Radovi na izgradnji pozornica</t>
  </si>
  <si>
    <t>Radovi na izgradnji hidro-građevinskih objekata</t>
  </si>
  <si>
    <t>Radovi na izgradnji luka</t>
  </si>
  <si>
    <t>Radovi na izgradnji zidane obale (keja)</t>
  </si>
  <si>
    <t>Radovi na izgradnji terminala na mestu gradnje na moru</t>
  </si>
  <si>
    <t>Radovi na izgradnji lučkog nasipa</t>
  </si>
  <si>
    <t>Radovi na izgradnji dokova</t>
  </si>
  <si>
    <t>Radovi na izgradnji pristanišnih mesta</t>
  </si>
  <si>
    <t>Postavljanje opreme za lučku rasvetu</t>
  </si>
  <si>
    <t>Radovi na izgradnji rekreacionih objekata uz vodene površine</t>
  </si>
  <si>
    <t>Radovi na izgradnji objekata za sportove na vodi</t>
  </si>
  <si>
    <t>Radovi na izgradnji navoza</t>
  </si>
  <si>
    <t>Radovi na izgradnji marina</t>
  </si>
  <si>
    <t>Radovi na izgradnji luke za jahte</t>
  </si>
  <si>
    <t>Radovi na zaštiti obale</t>
  </si>
  <si>
    <t>Radovi na zaštiti obalne litice</t>
  </si>
  <si>
    <t>Radovi na utvrđivanju obalne litice</t>
  </si>
  <si>
    <t>Radovi na izgradnji lukobrana</t>
  </si>
  <si>
    <t>Radovi na izgradnji zaštitnog zida na morskoj obali</t>
  </si>
  <si>
    <t>Radovi na konsolidaciji plaža</t>
  </si>
  <si>
    <t>Radovi na izgradnji zaštite za morsku obalu</t>
  </si>
  <si>
    <t>Radovi na izgradnji nasipa</t>
  </si>
  <si>
    <t>Radovi na izgradnji obalnog zida (keja)</t>
  </si>
  <si>
    <t>Pomorski građevinski radovi</t>
  </si>
  <si>
    <t>Pomorski objekti</t>
  </si>
  <si>
    <t>Mol</t>
  </si>
  <si>
    <t>Radovi na iskopu i pumpanju za instalaciju pogona za obradu vode</t>
  </si>
  <si>
    <t>Radovi na regulaciji reka i radovi na zaštiti od poplava</t>
  </si>
  <si>
    <t>Gradnja obalnog rečnog zida</t>
  </si>
  <si>
    <t>Radovi na zaštiti obale reke</t>
  </si>
  <si>
    <t>Radovi na zaštiti od poplava</t>
  </si>
  <si>
    <t>Radovi na održavanju objekata za zaštitu od poplava</t>
  </si>
  <si>
    <t>Radovi na izgradnji šetališta duž obale</t>
  </si>
  <si>
    <t>Radovi na izgradnji drvenih šetališta duž obale</t>
  </si>
  <si>
    <t>Radovi na izgradnji brana, kanala, kanala za navodnjavanje i akvadukata</t>
  </si>
  <si>
    <t>Radovi na izgradnji vodnih puteva</t>
  </si>
  <si>
    <t>Izgradnja kanala</t>
  </si>
  <si>
    <t>Radovi na izgradnji kanala za navodnjavanje</t>
  </si>
  <si>
    <t>Radovi na izgradnji kanala za odvodnjavanje</t>
  </si>
  <si>
    <t>Vodni putevi, izuzev kanala</t>
  </si>
  <si>
    <t>Radovi na izgradnji akvadukata</t>
  </si>
  <si>
    <t>Radovi na izgradnji brana i sličnih fiksnih konstrukcija</t>
  </si>
  <si>
    <t>Radovi na izgradnji brana</t>
  </si>
  <si>
    <t>Radovi na izgradnji zida brane</t>
  </si>
  <si>
    <t>Radovi ojačanja brane</t>
  </si>
  <si>
    <t>Radovi na izgradnji ustava</t>
  </si>
  <si>
    <t>Radovi na izgradnji statičnih rečnih zapornica</t>
  </si>
  <si>
    <t>Radovi na izgradnji rezervoara</t>
  </si>
  <si>
    <t>Radovi na izgradnji hidro-mehaničkih konstrukcija</t>
  </si>
  <si>
    <t>Radovi na izgradnji prevodnica</t>
  </si>
  <si>
    <t>Radovi na izgradnji suvih dokova</t>
  </si>
  <si>
    <t>Radovi na izgradnji plutajućih dokova</t>
  </si>
  <si>
    <t>Radovi na izgradnji pristanišnih mostova</t>
  </si>
  <si>
    <t>Radovi na izgradnji pokretnih pregrada za kontrolu nivoa reke</t>
  </si>
  <si>
    <t>Radovi na izgradnji postrojenja, rudarskih i proizvodnih objekata i građevina za naftnu i gasnu industriju</t>
  </si>
  <si>
    <t>Radovi na izgradnji elektrana i toplana</t>
  </si>
  <si>
    <t>Radovi na izgradnji elektrana</t>
  </si>
  <si>
    <t>Radovi na izgradnji nuklearnih elektrana</t>
  </si>
  <si>
    <t>Radovi na izgradnji nuklearnih reaktora</t>
  </si>
  <si>
    <t>Radovi na izgradnji hidroelektrane</t>
  </si>
  <si>
    <t>Radovi na izgradnji termoelektrana</t>
  </si>
  <si>
    <t>Radovi na izgradnji geotermalnih elektrana</t>
  </si>
  <si>
    <t>Radovi na izgradnji elektrane na drva</t>
  </si>
  <si>
    <t>Radovi na izgradnji pogona za proizvodnju komprimovanog vazduha</t>
  </si>
  <si>
    <t>Radovi na izgradnji rashladnih tornjeva</t>
  </si>
  <si>
    <t>Radovi na instalaciji postrojenja za iskorišćavanje energije vetra</t>
  </si>
  <si>
    <t>Radovi na izgradnji toplana</t>
  </si>
  <si>
    <t>Radovi na izgradnji energana za kombinovanu proizvodnju toplote i energije</t>
  </si>
  <si>
    <t>Radovi na izgradnji postrojenja za proizvodnju pare</t>
  </si>
  <si>
    <t>Radovi na izgradnji postrojenja za proizvodnju struje od deponijskih gasova</t>
  </si>
  <si>
    <t>Radovi na izgradnji postrojenja za centralno grejanje</t>
  </si>
  <si>
    <t>Radovi na izgradnji postrojenja za preradu otpadnih voda, postrojenja za prečišćavanje i postrojenja za spaljivanje otpada</t>
  </si>
  <si>
    <t>Radovi na izgradnji uređaja za preradu otpadnih voda</t>
  </si>
  <si>
    <t>Radovi na izgradnji mobilnih postrojenja</t>
  </si>
  <si>
    <t>Radovi na izgradnji postrojenja za preradu vode</t>
  </si>
  <si>
    <t>Instalacije za taloženje (taložnici)</t>
  </si>
  <si>
    <t>Uređaji za razgradnju (digestiju) mulja</t>
  </si>
  <si>
    <t>Instalacije za odvajanje (prosejavanje)</t>
  </si>
  <si>
    <t>Radovi na iskopu rečnog dna i ispumpavanju vode iz iskopine</t>
  </si>
  <si>
    <t>Radovi na nasipanju kamenom</t>
  </si>
  <si>
    <t>Radovi na izgradnji postrojenja za preradu pijaće vode</t>
  </si>
  <si>
    <t>Radovi na izgradnji postrojenja za preradu otpadnih voda</t>
  </si>
  <si>
    <t>Oprema za postrojenja za kanalizacione vode</t>
  </si>
  <si>
    <t>Radovi na izgradnji uređaja za odvajanje vode iz mulja</t>
  </si>
  <si>
    <t>Radovi na izgradnji postrojenja za pretovar uglja</t>
  </si>
  <si>
    <t>Oprema postrojenja za prečišćavanje</t>
  </si>
  <si>
    <t>Radovi na izgradnji postrojenja za prečišćavanje vode</t>
  </si>
  <si>
    <t>Radovi na izgradnji postrojenja za spaljivanje otpada</t>
  </si>
  <si>
    <t>Radovi na izgradnji pogona za hemijsku preradu</t>
  </si>
  <si>
    <t>Radovi na izgradnji pogona za demineralizaciju</t>
  </si>
  <si>
    <t>Radovi na izgradnji postrojenja za odsumporavanje</t>
  </si>
  <si>
    <t>Radovi na izgradnji pogona za destilaciju ili rektifikaciju</t>
  </si>
  <si>
    <t>Radovi na izgradnji pogona za destilaciju vode</t>
  </si>
  <si>
    <t>Radovi na izgradnji pogona za destilaciju alkohola</t>
  </si>
  <si>
    <t>Radovi na izgradnji petrohemijskog postrojenja</t>
  </si>
  <si>
    <t>Radovi na izgradnji farmaceutskog postrojenja</t>
  </si>
  <si>
    <t>Radovi na izgradnji pogona za dejonizaciju</t>
  </si>
  <si>
    <t>Radovi na izgradnji pogona za razgradnju (digestiju)</t>
  </si>
  <si>
    <t>Radovi na izgradnji pogona za kompostiranje</t>
  </si>
  <si>
    <t>Radovi na izgradnji u rudarstvu i proizvodnji</t>
  </si>
  <si>
    <t>Radovi na izgradnji u rudarstvu</t>
  </si>
  <si>
    <t>Radovi na izgradnji ulaska u rudarsko okno</t>
  </si>
  <si>
    <t>Radovi na izgradnji proizvodnog postrojenja</t>
  </si>
  <si>
    <t>Radovi na izgradnji objekata za naftnu i gasnu industriju</t>
  </si>
  <si>
    <t>Radovi na izgradnji proizvodnih platformi</t>
  </si>
  <si>
    <t>Građevinski radovi na bušotinama</t>
  </si>
  <si>
    <t>Radovi na izgradnji objekata na platformama</t>
  </si>
  <si>
    <t>Radovi na izgradnji objekata na površini</t>
  </si>
  <si>
    <t>Radovi na izgradnji rafinerija nafte</t>
  </si>
  <si>
    <t>Radovi na izgradnji naftnih terminala</t>
  </si>
  <si>
    <t>Radovi na izgradnji gasnih terminala</t>
  </si>
  <si>
    <t>Radovi na montaži</t>
  </si>
  <si>
    <t>Montaža na moru</t>
  </si>
  <si>
    <t>Montaža na kopnu</t>
  </si>
  <si>
    <t>Demontaža naftnih platformi</t>
  </si>
  <si>
    <t>Radovi na bušenju i istraživanju</t>
  </si>
  <si>
    <t>Izrada bušotine spiralnom cevi</t>
  </si>
  <si>
    <t>Radovi na izgradnji postrojenja za gasifikaciju uglja</t>
  </si>
  <si>
    <t>Radovi na izgradnji postrojenja za proizvodnju gasa</t>
  </si>
  <si>
    <t>Popravak i održavanje postrojenja</t>
  </si>
  <si>
    <t>Popravka i održavanje uređaja za otpadne vode</t>
  </si>
  <si>
    <t>Popravka i održavanje uređaja za prečišćavanje</t>
  </si>
  <si>
    <t>Popravka i održavanje toplane</t>
  </si>
  <si>
    <t>Radovi na modernizaciji postrojenja</t>
  </si>
  <si>
    <t>Radovi na krovu i drugi posebni građevinski zanatski radovi</t>
  </si>
  <si>
    <t>Krovovezački, krovopokrivački i sa njima povezani radovi</t>
  </si>
  <si>
    <t>Krovovezački radovi</t>
  </si>
  <si>
    <t>Krovopokrivački radovi i radovi na bojenju krova</t>
  </si>
  <si>
    <t>Krovopokrivački radovi</t>
  </si>
  <si>
    <t>Radovi na pokrivanju krova crepom od opeke</t>
  </si>
  <si>
    <t>Radovi na pokrivanju krova crepom od škriljca</t>
  </si>
  <si>
    <t>Radovi na pokrivanju krova metalnim pločama</t>
  </si>
  <si>
    <t>Radovi na pokrivanju krova bitumenskim pločama</t>
  </si>
  <si>
    <t>Radovi na pokrivanju krova solarnim pločama</t>
  </si>
  <si>
    <t>Bojenje krova i drugi radovi nanošenja premaza</t>
  </si>
  <si>
    <t>Bojenje krova</t>
  </si>
  <si>
    <t>Nanošenje cementnog sloja na krovnu ploču</t>
  </si>
  <si>
    <t>Radovi na opšivanju krova i postavljanju oluka</t>
  </si>
  <si>
    <t>Radovi na opšivanju krova</t>
  </si>
  <si>
    <t>Radovi na postavljanju oluka</t>
  </si>
  <si>
    <t>Postavljanje oplata</t>
  </si>
  <si>
    <t>Radovi na izolaciji krova</t>
  </si>
  <si>
    <t>Radovi na hidroizolaciji</t>
  </si>
  <si>
    <t>Radovi na popravci i održavanju krova</t>
  </si>
  <si>
    <t>Radovi na popravci krova</t>
  </si>
  <si>
    <t>Radovi na održavanju krova</t>
  </si>
  <si>
    <t>Posebni građevinski zanatski radovi, izuzev radova na krovu</t>
  </si>
  <si>
    <t>Radovi na postavljanju i demontaži građevinskih skela</t>
  </si>
  <si>
    <t>Radovi na demontaži građevinskih skela</t>
  </si>
  <si>
    <t>Radovi na postavljanju građevinskih skela</t>
  </si>
  <si>
    <t>Radovi na postavljanju temelja i bušenju izvora vode</t>
  </si>
  <si>
    <t>Radovi na postavljanju temelja</t>
  </si>
  <si>
    <t>Zabijanje šipova</t>
  </si>
  <si>
    <t>Radovi na učvršćivanju i zaštiti rovova</t>
  </si>
  <si>
    <t>Tehnika za podizanje membranskog zida ukopanog u zemlju</t>
  </si>
  <si>
    <t>Bušenje bunara za vodu</t>
  </si>
  <si>
    <t>Betonski radovi</t>
  </si>
  <si>
    <t>Armiračko betonski radovi</t>
  </si>
  <si>
    <t>Grubi betonski radovi</t>
  </si>
  <si>
    <t>Polaganje betonske košuljice</t>
  </si>
  <si>
    <t>Polaganje podne košuljice</t>
  </si>
  <si>
    <t>Popravka betonskih radova</t>
  </si>
  <si>
    <t>Fugovanje</t>
  </si>
  <si>
    <t>Betonski radovi bez armature</t>
  </si>
  <si>
    <t>Cementiranje</t>
  </si>
  <si>
    <t>Izrada betonske košuljice</t>
  </si>
  <si>
    <t>Izrada čelične konstrukcije</t>
  </si>
  <si>
    <t>Postavljanje čeličnih elemenata za zgrade</t>
  </si>
  <si>
    <t>Postavljanje čeličnih elemenata za konstrukcije</t>
  </si>
  <si>
    <t>Radovi na privezištima za brodove na moru</t>
  </si>
  <si>
    <t>Radovi na podmorskom bušenju</t>
  </si>
  <si>
    <t>Izrada pontona</t>
  </si>
  <si>
    <t>Izrada montažnih modula na moru</t>
  </si>
  <si>
    <t>Radovi na izradi omotača</t>
  </si>
  <si>
    <t>Proizvodnja šipova</t>
  </si>
  <si>
    <t>Zidarski radovi</t>
  </si>
  <si>
    <t>Građevinski radovi sa kamenom</t>
  </si>
  <si>
    <t>Klesarski radovi</t>
  </si>
  <si>
    <t>Zidarski radovi sa klesanim kamenom</t>
  </si>
  <si>
    <t>Zidanje opekom</t>
  </si>
  <si>
    <t>Oblaganje zidova fasadnom ciglom</t>
  </si>
  <si>
    <t>Razni specijalizovani građevinski radovi</t>
  </si>
  <si>
    <t>Fabrički dimnjaci</t>
  </si>
  <si>
    <t>Potporni zidovi</t>
  </si>
  <si>
    <t>Izgradnja peći</t>
  </si>
  <si>
    <t>Radovi na unapređenju životne sredine</t>
  </si>
  <si>
    <t>Oblagački radovi</t>
  </si>
  <si>
    <t>Radovi na uklanjanju azbesta</t>
  </si>
  <si>
    <t>Obrada metala</t>
  </si>
  <si>
    <t>Zavarivanje</t>
  </si>
  <si>
    <t>Obnavljanje trošnih zgrada</t>
  </si>
  <si>
    <t>Adaptacija zgrada</t>
  </si>
  <si>
    <t>Radovi na održavanju freski</t>
  </si>
  <si>
    <t>Radovi na dogradnji zgrada</t>
  </si>
  <si>
    <t>Radovi na balkonima</t>
  </si>
  <si>
    <t>Radovi na građevinskim instalacijama</t>
  </si>
  <si>
    <t>Elektroinstalacioni radovi</t>
  </si>
  <si>
    <t>Radovi na postavljanju električnih instalacija i elektro-montažni radovi</t>
  </si>
  <si>
    <t>Radovi na postavljanju električnih instalacija</t>
  </si>
  <si>
    <t>Elektro-montažni radovi</t>
  </si>
  <si>
    <t>Radovi na ugradnji alarmnog sistema i antenske instalacije</t>
  </si>
  <si>
    <t>Radovi na ugradnji alarmnog protivpožarnog sistema</t>
  </si>
  <si>
    <t>Radovi na ugradnji alarmnog sistema za zaštitu od provale</t>
  </si>
  <si>
    <t>Radovi na ugradnji antenske instalacije</t>
  </si>
  <si>
    <t>Radovi na gromobranskoj zaštiti</t>
  </si>
  <si>
    <t>Radovi na ugradnji gromobranske instalacije</t>
  </si>
  <si>
    <t>Radovi na ugradnji televizijskih antena</t>
  </si>
  <si>
    <t>Radovi na ugradnji radio antena</t>
  </si>
  <si>
    <t>Radovi na ugradnji liftova i pokretnih stepenica</t>
  </si>
  <si>
    <t>Radovi na ugradnji liftova</t>
  </si>
  <si>
    <t>Radovi na ugradnji pokretnih stepenica</t>
  </si>
  <si>
    <t>Radovi na ugradnji pokretnih staza</t>
  </si>
  <si>
    <t>Ugradnja telekomunikacione opreme</t>
  </si>
  <si>
    <t>Ugradnja telefonskih centrala</t>
  </si>
  <si>
    <t>Ugradnja telefonskih centrala za objekte</t>
  </si>
  <si>
    <t>Ugradnja telefonskih vodova</t>
  </si>
  <si>
    <t>Ugradnja kablovske infrastrukture</t>
  </si>
  <si>
    <t>Polaganje kablova</t>
  </si>
  <si>
    <t>Polaganje kablova za računarske mreže</t>
  </si>
  <si>
    <t>Radovi na postavljanju električne instalacije za grejanje i drugu električnu opremu u zgradama</t>
  </si>
  <si>
    <t>Postavljanje elektrotehničke instalacije</t>
  </si>
  <si>
    <t>Radovi na turbinama</t>
  </si>
  <si>
    <t>Instalacije za napajanje električnom energijom</t>
  </si>
  <si>
    <t>Radovi na visokonaponskim instalacijama</t>
  </si>
  <si>
    <t>Radovi na srednjenaponskim instalacijama</t>
  </si>
  <si>
    <t>Radovi na niskonaponskim instalacijama</t>
  </si>
  <si>
    <t>Radovi na instalaciji razvodnih postrojenja</t>
  </si>
  <si>
    <t>Radovi na instalaciji rasvetnih i signalnih sistema</t>
  </si>
  <si>
    <t>Instalacija spoljne rasvete</t>
  </si>
  <si>
    <t>Instalacija putne rasvete</t>
  </si>
  <si>
    <t>Instalacija opreme za signalizaciju</t>
  </si>
  <si>
    <t>Instalacija opreme za nadzor saobraćaja</t>
  </si>
  <si>
    <t>Instalacija osvetljenih saobraćajnih znakova</t>
  </si>
  <si>
    <t>Instalacija semafora</t>
  </si>
  <si>
    <t>Instalacija opreme za usmeravanje saobraćaja</t>
  </si>
  <si>
    <t>Instalacija opreme za signalizaciju na aerodromima</t>
  </si>
  <si>
    <t>Instalacija opreme za lučku signalizaciju</t>
  </si>
  <si>
    <t>Ostali elektroinstalaterski radovi</t>
  </si>
  <si>
    <t>Elektroinstalaterski radovi na opremi za ispumpavanje</t>
  </si>
  <si>
    <t>Elektroinstalaterski radovi na transformatorima</t>
  </si>
  <si>
    <t>Elektroinstalaterski radovi na električnim aparatima za distribuciju</t>
  </si>
  <si>
    <t>Elektroinstalaterski radovi na opremi za filtriranje</t>
  </si>
  <si>
    <t>Izolacioni radovi</t>
  </si>
  <si>
    <t>Radovi na termičkoj izolaciji</t>
  </si>
  <si>
    <t>Radovi na zvučnoj izolaciji</t>
  </si>
  <si>
    <t>Postavljanje gipsanih ploča</t>
  </si>
  <si>
    <t>Vodoinstalaterski i sanitarni radovi</t>
  </si>
  <si>
    <t>Radovi na instalaciji grejanja, ventilacije i klimatizacije</t>
  </si>
  <si>
    <t>Radovi na instalaciji centralnog grejanja</t>
  </si>
  <si>
    <t>Radovi na instalaciji kotlova</t>
  </si>
  <si>
    <t>Radovi na instalaciji ventilacije i klimatizacije</t>
  </si>
  <si>
    <t>Radovi na instalaciji ventilacije</t>
  </si>
  <si>
    <t>Radovi na instalaciji spoljne ventilacije</t>
  </si>
  <si>
    <t>Radovi na instalaciji klimatizacije</t>
  </si>
  <si>
    <t>Radovi na instalaciji parcijalne klimatizacije</t>
  </si>
  <si>
    <t>Radovi na instalaciji rashladne opreme</t>
  </si>
  <si>
    <t>Radovi na instalaciji opreme za hlađenje</t>
  </si>
  <si>
    <t>Vodoinstalaterski radovi i radovi na instalaciji odvoda</t>
  </si>
  <si>
    <t>Radovi na instalaciji vodovodnih cevi</t>
  </si>
  <si>
    <t>Radovi na polaganju odvoda</t>
  </si>
  <si>
    <t>Radovi na instalaciji sanitarne opreme</t>
  </si>
  <si>
    <t>Radovi na instalaciji gasne opreme</t>
  </si>
  <si>
    <t>Radovi na instalaciji opreme za regulaciju gasa</t>
  </si>
  <si>
    <t>Radovi na instalaciji gasometra</t>
  </si>
  <si>
    <t>Radovi na ugradnji ograda, zaštitnih rešetki i sigurnosne opreme</t>
  </si>
  <si>
    <t>Postavljanje zaštitnih rešetki</t>
  </si>
  <si>
    <t>Postavljanje ograde</t>
  </si>
  <si>
    <t>Radovi na instalaciji uređaja za prevenciju požara</t>
  </si>
  <si>
    <t>Radovi na protivpožarnoj zaštiti</t>
  </si>
  <si>
    <t>Radovi na instalaciji opreme za zaštitu od požara</t>
  </si>
  <si>
    <t>Radovi na instalaciji opreme za gašenje požara ugljen-dioksidom</t>
  </si>
  <si>
    <t>Radovi na instalaciji aparata za gašenje požara</t>
  </si>
  <si>
    <t>Radovi na instalaciji sistema raspršivača</t>
  </si>
  <si>
    <t>Mašinske instalacije</t>
  </si>
  <si>
    <t>Mašinski instalaterski radovi</t>
  </si>
  <si>
    <t>Završni građevinski radovi</t>
  </si>
  <si>
    <t>Malterisanje</t>
  </si>
  <si>
    <t>Radovi na ugradnji stolarije</t>
  </si>
  <si>
    <t>Stolarski radovi i ugradnja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</si>
  <si>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</si>
  <si>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</si>
  <si>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</si>
  <si>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</si>
  <si>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</si>
  <si>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</si>
  <si>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</si>
  <si>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</si>
  <si>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metalne stolarije, izuzev vrata i prozora</t>
  </si>
  <si>
    <t>Postavljanje pregrada</t>
  </si>
  <si>
    <t>Ugradnja kapaka</t>
  </si>
  <si>
    <t>Radovi na ugradnji žaluzina</t>
  </si>
  <si>
    <t>Postavljanje tendi</t>
  </si>
  <si>
    <t>Postavljanje roletni</t>
  </si>
  <si>
    <t>Ugradnja spuštenih plafona</t>
  </si>
  <si>
    <t>Ugradnja rešetki</t>
  </si>
  <si>
    <t>Ugradnja ulaznih vrata</t>
  </si>
  <si>
    <t>Radovi na ugradnji nemetalne stolarije</t>
  </si>
  <si>
    <t>Postavljanje ugradnih kuhinja</t>
  </si>
  <si>
    <t>Postavljanje pregradnih zidova</t>
  </si>
  <si>
    <t>Postavljanje ugradnog nameštaja</t>
  </si>
  <si>
    <t>Bravarski radovi</t>
  </si>
  <si>
    <t>Tesarski radovi</t>
  </si>
  <si>
    <t>Radovi u drvetu</t>
  </si>
  <si>
    <t>Postavljanje podnih i zidnih obloga</t>
  </si>
  <si>
    <t>Postavljanje pločica</t>
  </si>
  <si>
    <t>Postavljanje podnih pločica</t>
  </si>
  <si>
    <t>Postavljanje zidnih pločica</t>
  </si>
  <si>
    <t>Radovi na postavljanju podova i podnih obloga, zidnih obloga i tapeta</t>
  </si>
  <si>
    <t>Radovi na postavljanju podova i podnih obloga</t>
  </si>
  <si>
    <t>Radovi na postavljanju podova</t>
  </si>
  <si>
    <t>Radovi na postavljanju fleksibilnih podnih obloga</t>
  </si>
  <si>
    <t>Popločavanje</t>
  </si>
  <si>
    <t>Postavljanje parketa</t>
  </si>
  <si>
    <t>Postavljanje drvenih podova</t>
  </si>
  <si>
    <t>Radovi na postavljanju dvostrukog poda</t>
  </si>
  <si>
    <t>Podovi za računarske prostorije</t>
  </si>
  <si>
    <t>Postavljanje podnih obloga</t>
  </si>
  <si>
    <t>Postavljanje zidnih obloga i tapeta</t>
  </si>
  <si>
    <t>Postavljanje zidnih obloga</t>
  </si>
  <si>
    <t>Postavljanje tapeta</t>
  </si>
  <si>
    <t>Farbarski i staklarski radovi</t>
  </si>
  <si>
    <t>Staklarski radovi</t>
  </si>
  <si>
    <t>Radovi na nanošenju zaštitnog premaza</t>
  </si>
  <si>
    <t>Farbarski radovi</t>
  </si>
  <si>
    <t>Farbarski radovi na zgradama</t>
  </si>
  <si>
    <t>Radovi na farbanju i nanošenju zaštitnog premaza na konstrukciji</t>
  </si>
  <si>
    <t>Radovi na farbanju konstrukcija</t>
  </si>
  <si>
    <t>Radovi na ponovnom farbanju</t>
  </si>
  <si>
    <t>Skidanje farbe</t>
  </si>
  <si>
    <t>Nanošenje antikorozivnih premaza</t>
  </si>
  <si>
    <t>Galvanizacija</t>
  </si>
  <si>
    <t>Radovi na zaštiti površina</t>
  </si>
  <si>
    <t>Fasaderski radovi</t>
  </si>
  <si>
    <t>Ostali završni građevinski radovi</t>
  </si>
  <si>
    <t>Dekoratorski radovi</t>
  </si>
  <si>
    <t>Postavljanje dekoratorskih elemenata</t>
  </si>
  <si>
    <t>Radovi na oblaganju panelima</t>
  </si>
  <si>
    <t>Unutrašnji vrtovi</t>
  </si>
  <si>
    <t>Radovi na spoljnom čišćenju zgrada</t>
  </si>
  <si>
    <t>Radovi na spoljnom čišćenju zgrada peskarenjem</t>
  </si>
  <si>
    <t>Remontni i sanacioni radovi</t>
  </si>
  <si>
    <t>Radovi na renoviranju</t>
  </si>
  <si>
    <t>Radovi na rekonstrukciji</t>
  </si>
  <si>
    <t>Radovi na obnovi</t>
  </si>
  <si>
    <t>Iznajmljivanje mehanizacije i opreme za visokogradnju i niskogradnju sa operaterom</t>
  </si>
  <si>
    <t>Iznajmljivanje dizalica sa operaterom</t>
  </si>
  <si>
    <t>Iznajmljivanje opreme za zemljane radove sa operaterom</t>
  </si>
  <si>
    <t>Programski paketi i informacioni sistemi</t>
  </si>
  <si>
    <t>Programski paketi za industriju</t>
  </si>
  <si>
    <t>Programski paketi za prodajna mesta (POS)</t>
  </si>
  <si>
    <t>Programski paketi za kontrolu leta</t>
  </si>
  <si>
    <t>Programski paketi za nadzor i upravljanje vazdušnim saobraćajem</t>
  </si>
  <si>
    <t>Programski paket za zemaljsku podršku avijaciji i ispitni avijacijski programski paket</t>
  </si>
  <si>
    <t>Programski paket za zemaljsku podršku avijaciji</t>
  </si>
  <si>
    <t>Ispitni avijacijski programski paket</t>
  </si>
  <si>
    <t>Programski paket za nadzor i upravljanje železničkim saobraćajem</t>
  </si>
  <si>
    <t>Kontrolni programski paket u industriji</t>
  </si>
  <si>
    <t>Računarski kontrolni sistem</t>
  </si>
  <si>
    <t>Programski paket za biblioteke</t>
  </si>
  <si>
    <t>Sistem za upravljanje bibliotekama</t>
  </si>
  <si>
    <t>Programski paket za usklađivanje</t>
  </si>
  <si>
    <t>Medicinski programski paket</t>
  </si>
  <si>
    <t>Programski paket za obrazovanje</t>
  </si>
  <si>
    <t>Programski paket za umrežavanje, internet i intranet</t>
  </si>
  <si>
    <t>Programski paket za umrežavanje</t>
  </si>
  <si>
    <t>Programski paket za međusobno povezivanje aplikacionih platformi</t>
  </si>
  <si>
    <t>Programski paket za optički džuboks</t>
  </si>
  <si>
    <t>Programski paket za proširenje operativnog sistema</t>
  </si>
  <si>
    <t>Programski paket za mrežni operativni sistem</t>
  </si>
  <si>
    <t>Programski paket za razvoj umrežavanja</t>
  </si>
  <si>
    <t>Programski paket za terminalsku emulaciju mrežne povezanosti</t>
  </si>
  <si>
    <t>Programski paket za obradu transakcija</t>
  </si>
  <si>
    <t>Programski paket za obradu transakcija na centralnom računaru</t>
  </si>
  <si>
    <t>Programski paket za obradu transakcije na miniračunaru</t>
  </si>
  <si>
    <t>Programski paket za obradu transakcije na mikroračunaru</t>
  </si>
  <si>
    <t>Programski paket za upravljanje dozvolama</t>
  </si>
  <si>
    <t>Programski paket za razne vrste umrežavanja</t>
  </si>
  <si>
    <t>Programski paket za mrežni prolaz (gejtvej)</t>
  </si>
  <si>
    <t>Programski paket za CD server</t>
  </si>
  <si>
    <t>Programski paket za upravljanje</t>
  </si>
  <si>
    <t>Programski paket za transakcijski server</t>
  </si>
  <si>
    <t>Programski paket za svič ili ruter</t>
  </si>
  <si>
    <t>Programski paket za multiplekser</t>
  </si>
  <si>
    <t>Programski paket za komunikacijski server</t>
  </si>
  <si>
    <t>Programski paket za bridž</t>
  </si>
  <si>
    <t>Programski paket za internet i intranet</t>
  </si>
  <si>
    <t>Programski paket za pregled interneta</t>
  </si>
  <si>
    <t>Programski paket za veb server</t>
  </si>
  <si>
    <t>Programski paket za elektronsku poštu</t>
  </si>
  <si>
    <t>Programski paket za uređivanje internet stranica</t>
  </si>
  <si>
    <t>Programski paket za izradu dokumenata, crtanje, slikovni prikaz, vremensko planiranje i produktivnost</t>
  </si>
  <si>
    <t>Programski paket za izradu dokumenata</t>
  </si>
  <si>
    <t>Programski paket za upravljanje dokumentima</t>
  </si>
  <si>
    <t>Sistem za upravljanje dokumentima</t>
  </si>
  <si>
    <t>Programski paket za elektronsko izdavaštvo</t>
  </si>
  <si>
    <t>Programski paket za optičko prepoznavanje znakova (OCR)</t>
  </si>
  <si>
    <t>Sistem za optičko očitavanje</t>
  </si>
  <si>
    <t>Programski paket za prepoznavanje glasa</t>
  </si>
  <si>
    <t>Programski paket za stono izdavaštvo</t>
  </si>
  <si>
    <t>Programski paket za prezentacije</t>
  </si>
  <si>
    <t>Programski paket za obradu teksta</t>
  </si>
  <si>
    <t>Programski paket za skenere</t>
  </si>
  <si>
    <t>Kontrola pravopisa</t>
  </si>
  <si>
    <t>Programski paket za crtanje i slikovni prikaz</t>
  </si>
  <si>
    <t>Programski paket za projektovanje pomoću računara (CAD)</t>
  </si>
  <si>
    <t>Sistem za projektovanje pomoću računara (CAD)</t>
  </si>
  <si>
    <t>Grafički programski paket</t>
  </si>
  <si>
    <t>Programski paket za proizvodnju pomoću računara (CAM)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</si>
  <si>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</si>
  <si>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</si>
  <si>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</si>
  <si>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</si>
  <si>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</si>
  <si>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</si>
  <si>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Sistem za slikanje i arhiviranje</t>
  </si>
  <si>
    <t>Programski paket za vremensko planiranje i produktivnost</t>
  </si>
  <si>
    <t>Programski paket za upravljanje projektima</t>
  </si>
  <si>
    <t>Programski paket za vremensko planiranje</t>
  </si>
  <si>
    <t>Programski paket za upravljanje kontaktima</t>
  </si>
  <si>
    <t>Programski paket za poslovne transakcije i lično poslovanje</t>
  </si>
  <si>
    <t>Programski paket za upravljanje investicijama i pripremu poreske prijave</t>
  </si>
  <si>
    <t>Programski paket za upravljanje investicijama</t>
  </si>
  <si>
    <t>Programski paket za pripremu poreske prijave</t>
  </si>
  <si>
    <t>Programski paket za upravljanje objektima i zbirka programskih paketa</t>
  </si>
  <si>
    <t>Programski paket za upravljanje objektima</t>
  </si>
  <si>
    <t>Zbirka programskih paketa</t>
  </si>
  <si>
    <t>Programski paket za upravljanje inventarom</t>
  </si>
  <si>
    <t>Programski paket za finansijsku analizu i računovodstvo</t>
  </si>
  <si>
    <t>Programski paket za finansijsku analizu</t>
  </si>
  <si>
    <t>Programski paket za finansijske sisteme</t>
  </si>
  <si>
    <t>Programski paket za računovodstvo</t>
  </si>
  <si>
    <t>Računovodstveni sistem</t>
  </si>
  <si>
    <t>Sistem za fakturisanje i naplatu</t>
  </si>
  <si>
    <t>Programski paket za upravljanje odnosima sa klijentima</t>
  </si>
  <si>
    <t>Programski paket za obračun vremena ili za ljudske resurse</t>
  </si>
  <si>
    <t>Programski paket za planiranje resursa preduzeća</t>
  </si>
  <si>
    <t>Analitički, naučni, matematički ili prognostički programski paket</t>
  </si>
  <si>
    <t>Analitički ili naučni programski paket</t>
  </si>
  <si>
    <t>Matematički ili prognostički programski paket</t>
  </si>
  <si>
    <t>Statistički programski paket</t>
  </si>
  <si>
    <t>Programski paket za aukcije</t>
  </si>
  <si>
    <t>Programski paket za prodaju, plasman i poslovne informacije</t>
  </si>
  <si>
    <t>Programski paket za prodaju ili plasman</t>
  </si>
  <si>
    <t>Programski paket za poslovne informacije</t>
  </si>
  <si>
    <t>Programski paket za nabavke</t>
  </si>
  <si>
    <t>Komunikacioni i multimedijski programski paket</t>
  </si>
  <si>
    <t>Komunikacioni programski paket</t>
  </si>
  <si>
    <t>Programski paket za stone komunikacije</t>
  </si>
  <si>
    <t>Programski paket za interaktivni glasovni odziv</t>
  </si>
  <si>
    <t>Programski paket za modeme</t>
  </si>
  <si>
    <t>Programski paket za daljinski pristup</t>
  </si>
  <si>
    <t>Programski paket za video konferencije</t>
  </si>
  <si>
    <t>Programski paket za elektronsku razmenu</t>
  </si>
  <si>
    <t>Programski paket za informacione tehnologije</t>
  </si>
  <si>
    <t>Emulacioni programski paket</t>
  </si>
  <si>
    <t>Programski paket za upravljanje memorijom</t>
  </si>
  <si>
    <t>Multimedijski programski paket</t>
  </si>
  <si>
    <t>Programski paket za uređivanje muzike ili zvuka</t>
  </si>
  <si>
    <t>Programski paket za virtuelnu tastaturu</t>
  </si>
  <si>
    <t>Programski paket za baze podataka i operativni programski paket</t>
  </si>
  <si>
    <t>Sistemi baza podataka</t>
  </si>
  <si>
    <t>Programski paket za baze podataka</t>
  </si>
  <si>
    <t>Sistem za upravljanja bazama podataka</t>
  </si>
  <si>
    <t>Elektronsko upravljanje podacima (EDM)</t>
  </si>
  <si>
    <t>Sistem za obezbeđivanje podataka</t>
  </si>
  <si>
    <t>Operativni sistemi</t>
  </si>
  <si>
    <t>Programski paket za operativni sistem centralnog računara</t>
  </si>
  <si>
    <t>Programski paket za operativni sistem miniračunara</t>
  </si>
  <si>
    <t>Programski paket za operativni sistem mikroračunara</t>
  </si>
  <si>
    <t>Programski paket za operativni sistem personalnog računara (PC)</t>
  </si>
  <si>
    <t>Operativni sistemi za otvorene sisteme</t>
  </si>
  <si>
    <t>Programski paket grupisanje</t>
  </si>
  <si>
    <t>Programski paket za operativni sistem u realnom vremenu</t>
  </si>
  <si>
    <t>Mikrokanalna arhitektura</t>
  </si>
  <si>
    <t>Podrška programskih paketa</t>
  </si>
  <si>
    <t>Programski paket za sigurnosno kopiranje ili regenerisanje</t>
  </si>
  <si>
    <t>Programski paket za bar-kod</t>
  </si>
  <si>
    <t>Sigurnosni programski paket</t>
  </si>
  <si>
    <t>Programski paket za sigurnost datoteka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</si>
  <si>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</si>
  <si>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</si>
  <si>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</si>
  <si>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</si>
  <si>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</si>
  <si>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opštu podršku, podršku komprimovanju i štampi</t>
  </si>
  <si>
    <t>Programski paket za opštu podršku</t>
  </si>
  <si>
    <t>Programski paket za podršku komprimovanju</t>
  </si>
  <si>
    <t>Programski paket za podršku štampi</t>
  </si>
  <si>
    <t>Programski paket za upravljanje štampom</t>
  </si>
  <si>
    <t>Programski paket za upravljanje sistemom, snimanjem i sadržajem</t>
  </si>
  <si>
    <t>Programski paket za upravljanje sistemom</t>
  </si>
  <si>
    <t>Programski paket za upravljanje snimanjem</t>
  </si>
  <si>
    <t>Programski paket za upravljanje sadržajem</t>
  </si>
  <si>
    <t>Programski paket za proveru verzije</t>
  </si>
  <si>
    <t>Informacioni sistemi i serveri</t>
  </si>
  <si>
    <t>Informacioni sistemi</t>
  </si>
  <si>
    <t>Sistemi elektronske pošte</t>
  </si>
  <si>
    <t>Finansijski informacioni sistemi</t>
  </si>
  <si>
    <t>Informacioni sistemi za putnike</t>
  </si>
  <si>
    <t>Elektronske oglasne table</t>
  </si>
  <si>
    <t>Informacioni sistemi za putnike u realnom vremenu</t>
  </si>
  <si>
    <t>Medicinski informacioni sistemi</t>
  </si>
  <si>
    <t>Informacioni sistemi za zdravstvenu negu</t>
  </si>
  <si>
    <t>Sistem za administrativne poslove u vezi sa pacijentima</t>
  </si>
  <si>
    <t>Sistemi za upravljanje operacionim salama</t>
  </si>
  <si>
    <t>Klinički informacioni sistemi</t>
  </si>
  <si>
    <t>Sistemi za upravljanje dokumentacijom pacijenata</t>
  </si>
  <si>
    <t>Serveri</t>
  </si>
  <si>
    <t>Mrežni serveri</t>
  </si>
  <si>
    <t>Računarski serveri</t>
  </si>
  <si>
    <t>Serveri datoteka</t>
  </si>
  <si>
    <t>Serveri za štampače</t>
  </si>
  <si>
    <t>Internet serveri</t>
  </si>
  <si>
    <t>Razni programski paketi i računarski sistemi</t>
  </si>
  <si>
    <t>Programski paket sa računarskim igrama, porodičnim društvenim i edukativnim programima i skrin sejverima</t>
  </si>
  <si>
    <t>Programski paket sa računarskim igrama</t>
  </si>
  <si>
    <t>Paket sa porodičnim društvenim i edukativnim programima</t>
  </si>
  <si>
    <t>Programi za zaštitu ekrana (skrin sejveri)</t>
  </si>
  <si>
    <t>Programski paketi za automatizaciju kancelarijskog poslovanja</t>
  </si>
  <si>
    <t>Sistemi za automatizaciju</t>
  </si>
  <si>
    <t>Programski paket za obuku i zabavu</t>
  </si>
  <si>
    <t>Programski paket za obuku</t>
  </si>
  <si>
    <t>Programski paket za zabavu</t>
  </si>
  <si>
    <t>Programski paket za dizajniranje uzoraka i kalendare</t>
  </si>
  <si>
    <t>Programski paket za dizajniranje uzoraka</t>
  </si>
  <si>
    <t>Programski paket za kalendare</t>
  </si>
  <si>
    <t>Sistem za određivanje položaja plovila i razglas</t>
  </si>
  <si>
    <t>Sistem za određivanje položaja plovila</t>
  </si>
  <si>
    <t>Sistem za razglas</t>
  </si>
  <si>
    <t>Drajveri i sistemski programski paketi</t>
  </si>
  <si>
    <t>Drajveri za eternet</t>
  </si>
  <si>
    <t>Drajveri za grafičku karticu</t>
  </si>
  <si>
    <t>Programski paket za štampu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</si>
  <si>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</si>
  <si>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</si>
  <si>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</si>
  <si>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</si>
  <si>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</si>
  <si>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</si>
  <si>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Alati za grafički korisnički interfejs (GUI)</t>
  </si>
  <si>
    <t>Programski jezici</t>
  </si>
  <si>
    <t>Programski paket za ispitivanje programa</t>
  </si>
  <si>
    <t>Programski paket za pronalaženje grešaka</t>
  </si>
  <si>
    <t>Programski paket za tabele i programski paket za proširenje</t>
  </si>
  <si>
    <t>Programski paket za tabele</t>
  </si>
  <si>
    <t>Usluge održavanja i popravki</t>
  </si>
  <si>
    <t>Usluge popravki, održavanja i srodne usluge za vozila i pripadajuću opremu</t>
  </si>
  <si>
    <t>Usluge popravki i održavanja motornih vozila i pripadajuće opreme</t>
  </si>
  <si>
    <t>Usluge upravljanja voznim parkom, usluge popravki i održavanja voznog parka</t>
  </si>
  <si>
    <t>Usluge upravljanja voznim parkom</t>
  </si>
  <si>
    <t>Usluge podrške voznom parku</t>
  </si>
  <si>
    <t>Usluge popravke i održavanja automobila</t>
  </si>
  <si>
    <t>Usluge popravke automobila</t>
  </si>
  <si>
    <t>Usluge popravke karoserije vozila</t>
  </si>
  <si>
    <t>Limarske usluge</t>
  </si>
  <si>
    <t>Usluge zamene vetrobrana</t>
  </si>
  <si>
    <t>Usluge održavanja automobila</t>
  </si>
  <si>
    <t>Pranje automobila i slične usluge</t>
  </si>
  <si>
    <t>Usluge popravke i održavanja autobusa</t>
  </si>
  <si>
    <t>Usluge popravke autobusa</t>
  </si>
  <si>
    <t>Usluge održavanja autobusa</t>
  </si>
  <si>
    <t>Usluge popravke i održavanja teretnih vozila</t>
  </si>
  <si>
    <t>Usluge popravke teretnih vozila</t>
  </si>
  <si>
    <t>Usluge održavanja teretnih vozila</t>
  </si>
  <si>
    <t>Usluge popravke i održavanja motocikala</t>
  </si>
  <si>
    <t>Usluge popravke motocikala</t>
  </si>
  <si>
    <t>Usluge održavanja motocikala</t>
  </si>
  <si>
    <t>Usluge popravke i održavanja za određene delove vozila</t>
  </si>
  <si>
    <t>Usluge popravke električnog sistema</t>
  </si>
  <si>
    <t>Usluge popravke i održavanja kočnica vozila i delova kočnica</t>
  </si>
  <si>
    <t>Usluge popravke i održavanja menjača vozila</t>
  </si>
  <si>
    <t>Usluge popravke i održavanja prenosa vozila</t>
  </si>
  <si>
    <t>Usluge popravke guma, uključujući montažu i centriranje</t>
  </si>
  <si>
    <t>Usluge protektiranja guma</t>
  </si>
  <si>
    <t>Usluge popravke i održavanja elektropokretača</t>
  </si>
  <si>
    <t>Usluge konverzije i remonta vozila</t>
  </si>
  <si>
    <t>Usluge konverzije motornog vozila</t>
  </si>
  <si>
    <t>Usluge konverzije vozila hitne pomoći</t>
  </si>
  <si>
    <t>Usluge remonta vozila</t>
  </si>
  <si>
    <t>Usluge pomoći na putu</t>
  </si>
  <si>
    <t>Usluge popravke automobila na putu i uklanjanja oštećenog automobila sa puta</t>
  </si>
  <si>
    <t>Usluge vuče vozila</t>
  </si>
  <si>
    <t>Usluge popravke komercijalnih vozila na putu i uklanjanja oštećenih komercijalnih vozila</t>
  </si>
  <si>
    <t>Usluge popravke autobusa na putu i uklanjanja oštećenih autobusa</t>
  </si>
  <si>
    <t>Usluge popravke motornih vozila na putu i uklanjanja oštećenih motornih vozila</t>
  </si>
  <si>
    <t>Usluge popravke motocikala na putu i uklanjanja oštećenih motocikala</t>
  </si>
  <si>
    <t>Usluge uništenja vozila</t>
  </si>
  <si>
    <t>Usluge popravke, održavanja i srodne usluge za opremu vazduhoplova, železničkih pruga, puteva i pomorske opreme</t>
  </si>
  <si>
    <t>Usluge popravke, održavanja i srodne usluge za opremu vazduhoplova i drugu opremu</t>
  </si>
  <si>
    <t>Usluge popravke i održavanja vazduhoplova</t>
  </si>
  <si>
    <t>Usluge održavanja vazduhoplova</t>
  </si>
  <si>
    <t>Usluge popravke vazduhoplova</t>
  </si>
  <si>
    <t>Usluge popravke i održavanja motora vazduhoplova</t>
  </si>
  <si>
    <t>Usluge održavanja motora vazduhoplova</t>
  </si>
  <si>
    <t>Usluge popravke motora vazduhoplova</t>
  </si>
  <si>
    <t>Usluge remonta vazduhoplova</t>
  </si>
  <si>
    <t>Usluge remonta motora vazduhoplova</t>
  </si>
  <si>
    <t>Usluge popravke i održavanja helikoptera</t>
  </si>
  <si>
    <t>Usluge popravke, održavanja i srodne usluge za železnice i drugu opremu</t>
  </si>
  <si>
    <t>Usluge popravke i održavanja lokomotiva</t>
  </si>
  <si>
    <t>Usluge popravke i održavanja menjača lokomotiva</t>
  </si>
  <si>
    <t>Usluge popravke i održavanja prenosnog mehanizma lokomotiva</t>
  </si>
  <si>
    <t>Usluge popravke i održavanja osovinskih sklopova lokomotiva</t>
  </si>
  <si>
    <t>Usluge popravke i održavanja kočnica i delova kočnica lokomotiva</t>
  </si>
  <si>
    <t>Usluge popravke i održavanja šinskih vozila</t>
  </si>
  <si>
    <t>Usluge popravke i održavanja amortizera</t>
  </si>
  <si>
    <t>Usluge remonta lokomotiva</t>
  </si>
  <si>
    <t>Usluge remonta šinskih vozila</t>
  </si>
  <si>
    <t>Usluge remonta sedišta šinskih vozila</t>
  </si>
  <si>
    <t>Usluge remonta putničkih vagona</t>
  </si>
  <si>
    <t>Usluge održavanja železničkih koloseka</t>
  </si>
  <si>
    <t>Uništenja šinskih vozila</t>
  </si>
  <si>
    <t>Usluge popravke, održavanja i srodne usluge u vezi sa drumskim saobraćajem i drugom opremom</t>
  </si>
  <si>
    <t>Usluge održavanja uređaja javne rasvete i semafora</t>
  </si>
  <si>
    <t>Usluge održavanja ulične rasvete</t>
  </si>
  <si>
    <t>Puštanje u rad uređaja javne rasvete</t>
  </si>
  <si>
    <t>Usluge održavanja saobraćajne signalizacije</t>
  </si>
  <si>
    <t>Usluge popravke, održavanja i srodne usluge u vezi sa pomorskim prevozom i drugom opremom</t>
  </si>
  <si>
    <t>Usluge popravke i održavanja brodova</t>
  </si>
  <si>
    <t>Usluge popravke plovila</t>
  </si>
  <si>
    <t>Usluge popravke trajekata</t>
  </si>
  <si>
    <t>Usluge promene namene brodova</t>
  </si>
  <si>
    <t>Usluge uništenja brodova</t>
  </si>
  <si>
    <t>Usluge remonta brodova ili čamaca</t>
  </si>
  <si>
    <t>Usluge modernizacije brodova</t>
  </si>
  <si>
    <t>Usluge održavanja lučke opreme</t>
  </si>
  <si>
    <t>Usluge suvog dokovanja</t>
  </si>
  <si>
    <t>Usluge održavanja balisažnih oznaka</t>
  </si>
  <si>
    <t>Usluge popravke i održavanja plutajućih konstrukcija</t>
  </si>
  <si>
    <t>Usluge popravke i održavanja plutajućih platformi</t>
  </si>
  <si>
    <t>Usluge popravke, održavanja i srodne usluge za personalne računare, kancelarijsku opremu, telekomunikacije i audiovizuelnu opremu</t>
  </si>
  <si>
    <t>Održavanje i popravka kancelarijskih uređaja</t>
  </si>
  <si>
    <t>Održavanje i popravka kancelarijskih knjigovodstvenih uređaja</t>
  </si>
  <si>
    <t>Održavanje i popravka računskih i knjigovodstvenih uređaja</t>
  </si>
  <si>
    <t>Održavanje i popravka računarske opreme</t>
  </si>
  <si>
    <t>Održavanje i popravka centralnih računara</t>
  </si>
  <si>
    <t>Održavanje centralnih računara</t>
  </si>
  <si>
    <t>Popravka centralnih računara</t>
  </si>
  <si>
    <t>Održavanje i popravka miniračunara</t>
  </si>
  <si>
    <t>Održavanje miniračunara</t>
  </si>
  <si>
    <t>Popravka miniračunara</t>
  </si>
  <si>
    <t>Održavanje i popravka opreme mreže za prenos podataka</t>
  </si>
  <si>
    <t>Održavanje opreme mreže za prenos podataka</t>
  </si>
  <si>
    <t>Popravka opreme mreže za prenos podataka</t>
  </si>
  <si>
    <t>Održavanje i popravka mikroračunara</t>
  </si>
  <si>
    <t>Održavanje mikroračunara</t>
  </si>
  <si>
    <t>Popravka mikroračunara</t>
  </si>
  <si>
    <t>Održavanje i popravka opreme za informacione tehnologije</t>
  </si>
  <si>
    <t>Održavanje opreme za informacione tehnologije</t>
  </si>
  <si>
    <t>Popravka opreme za informacione tehnologije</t>
  </si>
  <si>
    <t>Održavanje i popravka reprografskih uređaja</t>
  </si>
  <si>
    <t>Usluge popravke fotokopir aparata</t>
  </si>
  <si>
    <t>Usluge održavanje fotokopir aparata</t>
  </si>
  <si>
    <t>Usluge popravke i održavanja telefaks uređaja</t>
  </si>
  <si>
    <t>Usluge popravke i održavanja automatskih sekretarica</t>
  </si>
  <si>
    <t>Održavanje i popravka uređaja za izdavanje karata</t>
  </si>
  <si>
    <t>Održavanje i popravka uređaja za poništavanje karata</t>
  </si>
  <si>
    <t>Usluge popravke i održavanja personalnih računara</t>
  </si>
  <si>
    <t>Usluge popravke personalnih računara</t>
  </si>
  <si>
    <t>Usluge održavanja personalnih računara</t>
  </si>
  <si>
    <t>Održavanje i popravka perifernih računarskih uređaja</t>
  </si>
  <si>
    <t>Održavanje perifernih računarskih uređaja</t>
  </si>
  <si>
    <t>Popravka perifernih računarskih uređaja</t>
  </si>
  <si>
    <t>Usluge podrške za personalne računare</t>
  </si>
  <si>
    <t>Usluge održavanja sistema</t>
  </si>
  <si>
    <t>Usluge preventivnog održavanja</t>
  </si>
  <si>
    <t>Usluge održavanja telekomunikacione opreme</t>
  </si>
  <si>
    <t>Usluge popravke i održavanja telekomunikacionih vodova</t>
  </si>
  <si>
    <t>Usluge održavanja telekomunikacione infrastrukture</t>
  </si>
  <si>
    <t>Usluge održavanja radiokomunikacione opreme</t>
  </si>
  <si>
    <t>Usluge popravke i održavanja radio predajnika</t>
  </si>
  <si>
    <t>Usluge popravke i održavanja uređaja za radio-telefoniju</t>
  </si>
  <si>
    <t>Usluge popravke i održavanja opreme za žičanu telefoniju i žičanu telegrafiju</t>
  </si>
  <si>
    <t>Usluge popravke i održavanja opreme za žičanu telefoniju</t>
  </si>
  <si>
    <t>Usluge održavanja telefonske mreže</t>
  </si>
  <si>
    <t>Usluge modernizacije telefonske komutacione opreme</t>
  </si>
  <si>
    <t>Usluge popravke i održavanja telefonskih komutacionih uređaja</t>
  </si>
  <si>
    <t>Usluge popravke i održavanja telefonskih aparata</t>
  </si>
  <si>
    <t>Usluge popravke i održavanja opreme za žičanu telegrafiju</t>
  </si>
  <si>
    <t>Usluge popravke i održavanja opreme za žičani teleks</t>
  </si>
  <si>
    <t>Usluge održavanja komunikacionog sistema</t>
  </si>
  <si>
    <t>Usluge popravke i održavanja audio-vizuelne i optičke opreme</t>
  </si>
  <si>
    <t>Usluge popravke i održavanja televizijske opreme</t>
  </si>
  <si>
    <t>Usluge popravke i održavanja opreme za videotekst</t>
  </si>
  <si>
    <t>Usluge popravke i održavanja televizijskih odašiljača</t>
  </si>
  <si>
    <t>Usluge popravke i održavanja audio opreme</t>
  </si>
  <si>
    <t>Usluge popravke i održavanja video opreme</t>
  </si>
  <si>
    <t>Usluge popravke i održavanja optičke opreme</t>
  </si>
  <si>
    <t>Usluge popravke i održavanja fotografske opreme</t>
  </si>
  <si>
    <t>Usluge popravke i održavanja kinematografske opreme</t>
  </si>
  <si>
    <t>Usluge popravke i održavanja medicinske i precizne opreme</t>
  </si>
  <si>
    <t>Usluge popravke i održavanja aparata za merenje, ispitivanje i kontrolu</t>
  </si>
  <si>
    <t>Usluge popravke i održavanja mernih aparata</t>
  </si>
  <si>
    <t>Usluge održavanja i popravka vodomera</t>
  </si>
  <si>
    <t>Usluge popravke i održavanja gasometra</t>
  </si>
  <si>
    <t>Usluge popravke i održavanja električnih brojila</t>
  </si>
  <si>
    <t>Usluge popravke i održavanja tahometara</t>
  </si>
  <si>
    <t>Usluge popravke i održavanja industrijske opreme za merenje vremena</t>
  </si>
  <si>
    <t>Usluge popravke i održavanja aparata za ispitivanje</t>
  </si>
  <si>
    <t>Usluge popravke i održavanja kontrolnih aparata</t>
  </si>
  <si>
    <t>Usluge popravke i održavanja opreme za detekciju gasa</t>
  </si>
  <si>
    <t>Usluge popravke i održavanja vatrogasne opreme</t>
  </si>
  <si>
    <t>Usluge popravke i održavanja medicinske i hirurške opreme</t>
  </si>
  <si>
    <t>Usluge popravke i održavanja medicinske opreme</t>
  </si>
  <si>
    <t>Usluge popravke i održavanja invalidskih kolica</t>
  </si>
  <si>
    <t>Usluge popravke i održavanja radiološke opreme</t>
  </si>
  <si>
    <t>Usluge popravke i održavanja hirurške opreme</t>
  </si>
  <si>
    <t>Usluge popravke i održavanja precizne opreme</t>
  </si>
  <si>
    <t>Usluge popravke i održavanja ručnih satova</t>
  </si>
  <si>
    <t>Usluge popravke i održavanja satova</t>
  </si>
  <si>
    <t>Usluge kalibracije (baždarenja)</t>
  </si>
  <si>
    <t>Usluge popravke i održavanja pumpi, ventila, slavina i metalnih kontejnera i uređaja</t>
  </si>
  <si>
    <t>Usluge popravke i održavanja pumpi, ventila, slavina i metalnih kontejnera</t>
  </si>
  <si>
    <t>Usluge popravke i održavanja pumpi</t>
  </si>
  <si>
    <t>Usluge popravke i održavanja pumpi za tečnosti</t>
  </si>
  <si>
    <t>Usluge popravke i održavanja gasnih pumpi</t>
  </si>
  <si>
    <t>Usluge popravke i održavanja ventila</t>
  </si>
  <si>
    <t>Usluge popravke i održavanja slavina</t>
  </si>
  <si>
    <t>Usluge popravke i održavanja metalnih kontejnera</t>
  </si>
  <si>
    <t>Usluge popravke i održavanja cisterni</t>
  </si>
  <si>
    <t>Usluge popravke i održavanja rezervoara</t>
  </si>
  <si>
    <t>Usluge popravke cevnih spojeva</t>
  </si>
  <si>
    <t>Usluge popravke i održavanja uređaja</t>
  </si>
  <si>
    <t>Usluge popravke i održavanja uređaja izuzev električnih</t>
  </si>
  <si>
    <t>Usluge popravke i održavanja kotlova</t>
  </si>
  <si>
    <t>Usluge popravke i održavanja gasnih uređaja</t>
  </si>
  <si>
    <t>Usluge popravke i održavanja kompresora</t>
  </si>
  <si>
    <t>Usluge popravke i održavanja dizalica</t>
  </si>
  <si>
    <t>Usluge popravke i održavanja okretnih dizalica</t>
  </si>
  <si>
    <t>Usluge demontaže okretnih dizalica</t>
  </si>
  <si>
    <t>Usluge popravke i održavanja električnih uređaja, aparata i pripadajuće opreme</t>
  </si>
  <si>
    <t>Usluge popravke i održavanja elektromotora</t>
  </si>
  <si>
    <t>Usluge popravke i održavanja transformatora</t>
  </si>
  <si>
    <t>Usluge popravke i održavanja generatora</t>
  </si>
  <si>
    <t>Usluge popravke i održavanja opreme za distribuciju električne energije</t>
  </si>
  <si>
    <t>Usluge popravke i održavanja odbrambenih i bezbednosnih sredstava</t>
  </si>
  <si>
    <t>Usluge popravke i održavanja bezbednosne opreme</t>
  </si>
  <si>
    <t>Usluge popravke i održavanja vatrenog oružja i municije</t>
  </si>
  <si>
    <t>Usluge popravke i održavanja vojnih vozila</t>
  </si>
  <si>
    <t>Usluge popravke i održavanja ratnih brodova</t>
  </si>
  <si>
    <t>Usluge popravke i održavanja vojnih vazduhoplova, raketa i svemirskih letelica</t>
  </si>
  <si>
    <t>Usluge popravke i održavanja vojnih elektronskih sistema</t>
  </si>
  <si>
    <t>Usluge popravke i održavanja instalacija u zgradama</t>
  </si>
  <si>
    <t>Usluge popravke i održavanja električnih i mehaničkih instalacija u zgradama</t>
  </si>
  <si>
    <t>Usluge popravke i održavanja električnih instalacija u zgradama</t>
  </si>
  <si>
    <t>Usluge popravke i održavanja mehaničkih instalacija u zgradama</t>
  </si>
  <si>
    <t>Usluge popravke i održavanja centralnog grejanja</t>
  </si>
  <si>
    <t>Puštanje u rad instalacija centralnog grejanja</t>
  </si>
  <si>
    <t>Usluge popravke i održavanja rashladnih grupa</t>
  </si>
  <si>
    <t>Usluge popravke i održavanja pokretnih stepenica</t>
  </si>
  <si>
    <t>Usluge održavanja liftova</t>
  </si>
  <si>
    <t>Usluge popravke i održavanja javnih toaleta</t>
  </si>
  <si>
    <t>Razne usluge popravke i održavanja</t>
  </si>
  <si>
    <t>Usluge popravljanja nakita</t>
  </si>
  <si>
    <t>Usluge popravljanja kožnih predmeta za ličnu upotrebu</t>
  </si>
  <si>
    <t>Usluge popravljanja čizama</t>
  </si>
  <si>
    <t>Usluge popravljanja cipela</t>
  </si>
  <si>
    <t>Usluge popravljanja odeće i tekstila</t>
  </si>
  <si>
    <t>Usluge popravke i održavanja oružja i oružnih sistema</t>
  </si>
  <si>
    <t>Usluge popravke i održavanja oružja</t>
  </si>
  <si>
    <t>Usluge popravke i održavanja oružnih sistema</t>
  </si>
  <si>
    <t>Usluge popravke i održavanja nameštaja</t>
  </si>
  <si>
    <t>Usluge popravke i održavanja muzičkih instrumenata</t>
  </si>
  <si>
    <t>Usluge popravke i održavanja opreme za dečija igrališta</t>
  </si>
  <si>
    <t>Usluge popravke i održavanja opreme za hotele i restorane</t>
  </si>
  <si>
    <t>Usluge popravke i održavanja opreme za hotele</t>
  </si>
  <si>
    <t>Usluge popravke i održavanja opreme za restorane</t>
  </si>
  <si>
    <t>Usluge popravke i održavanja opreme za dostavu pripremljene hrane (ketering)</t>
  </si>
  <si>
    <t>Usluge popravke i održavanja opreme za kampovanje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</si>
  <si>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</si>
  <si>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</si>
  <si>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</si>
  <si>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</si>
  <si>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</si>
  <si>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</si>
  <si>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</si>
  <si>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opreme za distribuciju električne energije i upravljanja električnom energijom</t>
  </si>
  <si>
    <t>Usluge instaliranja opreme za distribuciju električne energije</t>
  </si>
  <si>
    <t>Usluge instaliranja opreme za upravljanje električnom energijom</t>
  </si>
  <si>
    <t>Usluge instaliranja mehaničke opreme</t>
  </si>
  <si>
    <t>Usluge instaliranja opreme za fitnes</t>
  </si>
  <si>
    <t>Usluge instaliranja jarbola za zastave</t>
  </si>
  <si>
    <t>Usluge instaliranja generatora pare, turbina, kompresora i gorionika</t>
  </si>
  <si>
    <t>Usluge instaliranja generatora pare</t>
  </si>
  <si>
    <t>Usluge instaliranja turbina</t>
  </si>
  <si>
    <t>Usluge instaliranja gasnih turbina</t>
  </si>
  <si>
    <t>Usluge instaliranja kompresora</t>
  </si>
  <si>
    <t>Usluge instaliranja peći</t>
  </si>
  <si>
    <t>Usluge instaliranja gorionika</t>
  </si>
  <si>
    <t>Usluge instaliranja peći za spaljivanje otpada</t>
  </si>
  <si>
    <t>Usluge instaliranja motora</t>
  </si>
  <si>
    <t>Usluge instaliranja benzinskih motora</t>
  </si>
  <si>
    <t>Usluge instaliranja dizel motora</t>
  </si>
  <si>
    <t>Usluge instaliranja železničkih motora</t>
  </si>
  <si>
    <t>Usluge instaliranja motora vozila</t>
  </si>
  <si>
    <t>Usluge instaliranja brodskih motora</t>
  </si>
  <si>
    <t>Usluge instaliranja avionskih motora</t>
  </si>
  <si>
    <t>Usluge instaliranja opreme za merenje, kontrolu, ispitivanje i navigaciju</t>
  </si>
  <si>
    <t>Usluge instaliranja merne opreme</t>
  </si>
  <si>
    <t>Usluge instaliranja opreme za merenje vremena</t>
  </si>
  <si>
    <t>Usluge instaliranja opreme za evidenciju vremena</t>
  </si>
  <si>
    <t>Usluge instaliranja opreme za registraciju vremena</t>
  </si>
  <si>
    <t>Usluge instaliranja satova na parkiralištima</t>
  </si>
  <si>
    <t>Usluge instaliranja meteorološke opreme</t>
  </si>
  <si>
    <t>Usluge instaliranja geološke opreme</t>
  </si>
  <si>
    <t>Usluge instaliranja kontrolne opreme</t>
  </si>
  <si>
    <t>Usluge instaliranja uređaja za automatsku prijavu na aerodromu</t>
  </si>
  <si>
    <t>Usluge instaliranja opreme za ispitivanje</t>
  </si>
  <si>
    <t>Usluge instaliranja navigacione opreme</t>
  </si>
  <si>
    <t>Usluge instaliranja komunikacione opreme</t>
  </si>
  <si>
    <t>Usluge instaliranja radijske, televizijske, zvučne i video opreme</t>
  </si>
  <si>
    <t>Usluge instaliranja radijske opreme</t>
  </si>
  <si>
    <t>Usluge instaliranja televizijske opreme</t>
  </si>
  <si>
    <t>Usluge instaliranja zvučne opreme</t>
  </si>
  <si>
    <t>Usluge instaliranja video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</si>
  <si>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</si>
  <si>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</si>
  <si>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</si>
  <si>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uređaja za radio-telefoniju</t>
  </si>
  <si>
    <t>Usluge instaliranja opreme za žičanu telefoniju</t>
  </si>
  <si>
    <t>Usluge instaliranja opreme za žičanu telegrafiju</t>
  </si>
  <si>
    <t>Usluge instaliranja medicinske i hirurške opreme</t>
  </si>
  <si>
    <t>Usluge instaliranja medicinske opreme</t>
  </si>
  <si>
    <t>Usluge instaliranja dijagnostičke opreme za snimanje</t>
  </si>
  <si>
    <t>Usluge instaliranja opreme za stomatologiju i stomatološke sub-specijalnosti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</si>
  <si>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</si>
  <si>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</si>
  <si>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</si>
  <si>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</si>
  <si>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hirurške opreme</t>
  </si>
  <si>
    <t>Usluge instaliranja laboratorijske opreme</t>
  </si>
  <si>
    <t>Usluge instaliranja uređaja i opreme</t>
  </si>
  <si>
    <t>Usluge instaliranja uređaja i opreme opšte namene</t>
  </si>
  <si>
    <t>Usluge instaliranja opreme za dizanje i rukovanje, izuzev liftova i pokretnih stepenica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</si>
  <si>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</si>
  <si>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</si>
  <si>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</si>
  <si>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</si>
  <si>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posebnih transportnih sistema</t>
  </si>
  <si>
    <t>Usluge instaliranja razne opreme opšte namene</t>
  </si>
  <si>
    <t>Usluge instaliranja uređaja za filtriranje ili prečišćavanje tečnosti</t>
  </si>
  <si>
    <t>Usluge instaliranja uređaja za filtriranje ili prečišćavanje vode</t>
  </si>
  <si>
    <t>Usluge instaliranja poljoprivredne i šumarske opreme</t>
  </si>
  <si>
    <t>Usluge instaliranja poljoprivrednih mašina</t>
  </si>
  <si>
    <t>Usluge instaliranja šumarskih mašina</t>
  </si>
  <si>
    <t>Usluge instaliranja alatnih mašina</t>
  </si>
  <si>
    <t>Usluge instaliranja mašina i opreme za posebne namene</t>
  </si>
  <si>
    <t>Usluge instaliranja rudarskih, kamenolomskih, građevinskih i metalurških mašina</t>
  </si>
  <si>
    <t>Usluge instaliranja rudarskih mašina</t>
  </si>
  <si>
    <t>Usluge instaliranja mašina za kamenolome</t>
  </si>
  <si>
    <t>Usluge instaliranja građevinskih mašina</t>
  </si>
  <si>
    <t>Usluge instaliranja metalurških mašina</t>
  </si>
  <si>
    <t>Usluge instaliranja mašina za preradu hrane, pića i duvana</t>
  </si>
  <si>
    <t>Usluge instaliranja mašina za preradu hrane</t>
  </si>
  <si>
    <t>Usluge instaliranja mašina za preradu pića</t>
  </si>
  <si>
    <t>Usluge instaliranja mašina za preradu duvana</t>
  </si>
  <si>
    <t>Usluge instaliranja mašina za proizvodnju tekstila, odeće i kože</t>
  </si>
  <si>
    <t>Usluge instaliranja mašina za proizvodnju tekstila</t>
  </si>
  <si>
    <t>Usluge instaliranja mašina za proizvodnju odeće</t>
  </si>
  <si>
    <t>Usluge instaliranja mašina za proizvodnju kože</t>
  </si>
  <si>
    <t>Usluge instaliranja mašina za pranje veša, za hemijsko čišćenje i za sušenje veša</t>
  </si>
  <si>
    <t>Usluge instaliranja mašina za proizvodnju papira i kartona</t>
  </si>
  <si>
    <t>Usluge instaliranja mašina za proizvodnju papira</t>
  </si>
  <si>
    <t>Usluge instaliranja mašina za proizvodnju kartona</t>
  </si>
  <si>
    <t>Usluge instaliranja uličnih poštanskih sandučića</t>
  </si>
  <si>
    <t>Usluge instaliranja oružnih sistema</t>
  </si>
  <si>
    <t>Usluge instaliranja računara i kancelarijske opreme</t>
  </si>
  <si>
    <t>Usluge instaliranja računara i opreme za obradu podataka</t>
  </si>
  <si>
    <t>Usluge instaliranja računara</t>
  </si>
  <si>
    <t>Usluge instaliranja hardvera</t>
  </si>
  <si>
    <t>Usluge instaliranja ekrana ili tabli sa prikazom odlazaka i dolazaka aviona u realnom vremenu na aerodromima</t>
  </si>
  <si>
    <t>Usluge instaliranja na železničkim stanicama ekrana i tabli sa prikazom odlazaka i dolazaka vozova u realnom vremenu</t>
  </si>
  <si>
    <t>Usluge instaliranja opreme za obradu podataka</t>
  </si>
  <si>
    <t>Usluge instaliranja kancelarijske opreme</t>
  </si>
  <si>
    <t>Usluge instaliranja opreme za zaštitu od požara</t>
  </si>
  <si>
    <t>Usluge instaliranja metalnih kontejnera</t>
  </si>
  <si>
    <t>Usluge instaliranja cisterni</t>
  </si>
  <si>
    <t>Usluge instaliranja rezervoara</t>
  </si>
  <si>
    <t>Usluge instaliranja sistema vođenja i upravljanja</t>
  </si>
  <si>
    <t>Usluge hotela, restorana i trgovine na malo</t>
  </si>
  <si>
    <t>Hotelske usluge</t>
  </si>
  <si>
    <t>Usluge hotelskog smeštaja</t>
  </si>
  <si>
    <t>Hotelske usluge za sastanke i konferencije</t>
  </si>
  <si>
    <t>Ostale hotelske usluge</t>
  </si>
  <si>
    <t>Kampovi i drugi smeštaj izuzev hotelskog</t>
  </si>
  <si>
    <t>Usluge hostela za mlade</t>
  </si>
  <si>
    <t>Usluge kampova</t>
  </si>
  <si>
    <t>Usluge povezane sa prostorom za kampovanje</t>
  </si>
  <si>
    <t>Usluge odmarališta i kuća za odmor</t>
  </si>
  <si>
    <t>Usluge odmarališta</t>
  </si>
  <si>
    <t>Usluge kuća za odmor</t>
  </si>
  <si>
    <t>Usluge dečijih kampova za odmor</t>
  </si>
  <si>
    <t>Usluge iznajmljivanja smeštaja u nameštenom objektu za kraći boravak</t>
  </si>
  <si>
    <t>Usluge spavaćih kola</t>
  </si>
  <si>
    <t>Usluge koje pružaju objekti u kojima se nudi noćenje sa doručkom</t>
  </si>
  <si>
    <t>Usluge restorana i usluge posluživanja hranom</t>
  </si>
  <si>
    <t>Usluživanje u restoranima</t>
  </si>
  <si>
    <t>Usluživanje u restoranima zatvorenog tipa</t>
  </si>
  <si>
    <t>Usluživanje u restoranima otvorenog tipa</t>
  </si>
  <si>
    <t>Usluživanje obroka</t>
  </si>
  <si>
    <t>Usluge pripremanja obroka</t>
  </si>
  <si>
    <t>Usluge kuvanja obroka</t>
  </si>
  <si>
    <t>Usluge restorana sa samoposluživanjem</t>
  </si>
  <si>
    <t>Usluge posluživanja pića i napitaka</t>
  </si>
  <si>
    <t>Usluge vođenja bara</t>
  </si>
  <si>
    <t>Usluge menze i usluge dostavljanja pripremljenih obroka</t>
  </si>
  <si>
    <t>Usluge menze</t>
  </si>
  <si>
    <t>Usluge menze i druge usluge restorana sa samoposluživanjem zatvorenog tipa</t>
  </si>
  <si>
    <t>Usluge vođenja menze</t>
  </si>
  <si>
    <t>Usluge dostavljanja pripremljenih  obroka</t>
  </si>
  <si>
    <t>Usluge dostavljanja pripremljenih obroka privatnim domaćinstvima</t>
  </si>
  <si>
    <t>Usluge redovnog dovoženja obroka</t>
  </si>
  <si>
    <t>Usluge dostavljanja obroka</t>
  </si>
  <si>
    <t>Usluge dostavljanja pripremljenih obrokaza prevozna preduzeća</t>
  </si>
  <si>
    <t>Usluge dostavljanja pripremljenih obroka za ostala preduzeća ili ustanove</t>
  </si>
  <si>
    <t>Usluge školskih obroka</t>
  </si>
  <si>
    <t>Usluge dostavljanja pripremljenih obroka u škole</t>
  </si>
  <si>
    <t>Usluge trgovine na malo</t>
  </si>
  <si>
    <t>Usluge prevoza (izuzev prevoza otpada)</t>
  </si>
  <si>
    <t>Usluge drumskog prevoza</t>
  </si>
  <si>
    <t>Usluge javnog drumskog prevoza</t>
  </si>
  <si>
    <t>Taksi usluge</t>
  </si>
  <si>
    <t>Usluge drumskog putničkog prevoza za posebne namene</t>
  </si>
  <si>
    <t>Vanredni putnički prevoz</t>
  </si>
  <si>
    <t>Putnički prevoz zaprežnim vozilima</t>
  </si>
  <si>
    <t>Drumski prevoz pošte</t>
  </si>
  <si>
    <t>Usluge prevoza paketa</t>
  </si>
  <si>
    <t>Najam vozila za prevoz putnika sa vozačem</t>
  </si>
  <si>
    <t>Najam putničkih vozila sa vozačem</t>
  </si>
  <si>
    <t>Najam autobusa i međugradskih autobusa sa vozačem</t>
  </si>
  <si>
    <t>Najam vozila za prevoz robe sa vozačem</t>
  </si>
  <si>
    <t>Najam teretnih vozila sa vozačem</t>
  </si>
  <si>
    <t>Najam industrijskih vozila sa vozačem</t>
  </si>
  <si>
    <t>Najam dostavnih vozila sa vozačem</t>
  </si>
  <si>
    <t>Usluge železničkog prevoza</t>
  </si>
  <si>
    <t>Usluge javnog prevoza železnicom</t>
  </si>
  <si>
    <t>Prevoz pošte železnicom</t>
  </si>
  <si>
    <t>Usluge cevovodnog transporta</t>
  </si>
  <si>
    <t>Usluge avio-prevoza</t>
  </si>
  <si>
    <t>Usluge redovnog avio-prevoza</t>
  </si>
  <si>
    <t>Usluge redovnog avio-prevoza pošte</t>
  </si>
  <si>
    <t>Usluge vanrednog avio-prevoza</t>
  </si>
  <si>
    <t>Usluge vanrednog avio-prevoza pošte</t>
  </si>
  <si>
    <t>Usluge čarter letova</t>
  </si>
  <si>
    <t>Zakup opreme za avio-prevoz sa posadom</t>
  </si>
  <si>
    <t>Zakup vazduhoplova sa posadom</t>
  </si>
  <si>
    <t>Zakup vazduhoplova sa fiksnim krilima sa posadom</t>
  </si>
  <si>
    <t>Zakup helikoptera sa posadom</t>
  </si>
  <si>
    <t>Pružanje usluga iz vazduha i druge usluge</t>
  </si>
  <si>
    <t>Usluge zaprašivanja iz vazduha</t>
  </si>
  <si>
    <t>Usluge gašenja šumskog požara iz vazduha</t>
  </si>
  <si>
    <t>Usluge spašavanja u vazduhu</t>
  </si>
  <si>
    <t>Usluge spašavanja u vazduhu i na moru</t>
  </si>
  <si>
    <t>Usluge korišćenja vazduhoplova</t>
  </si>
  <si>
    <t>Pilotske usluge</t>
  </si>
  <si>
    <t>Usluge upravljanja vazduhoplovom</t>
  </si>
  <si>
    <t>Usluge svemirskog prevoza</t>
  </si>
  <si>
    <t>Usluge lansiranja satelita</t>
  </si>
  <si>
    <t>Usluge ispitivanja nosivosti</t>
  </si>
  <si>
    <t>Usluge prevoza vodnim putevima</t>
  </si>
  <si>
    <t>Usluge trajektnog prevoza</t>
  </si>
  <si>
    <t>Prevoz pošte vodnim putem</t>
  </si>
  <si>
    <t>Usluge broda za polaganje kablova</t>
  </si>
  <si>
    <t>Prevoz brodovima</t>
  </si>
  <si>
    <t>Davanje u zakup opreme za vodni prevoz sa posadom</t>
  </si>
  <si>
    <t>Davanje u zakup plovila sa posadom</t>
  </si>
  <si>
    <t>Davanje u zakup pomorskih plovila sa posadom</t>
  </si>
  <si>
    <t>Davanje u zakup rečnih plovila sa posadom</t>
  </si>
  <si>
    <t>Usluge brodova za sprečavanje zagađenja životne sredine</t>
  </si>
  <si>
    <t>Usluge brodova za teške terete</t>
  </si>
  <si>
    <t>Usluge brodova u pripravnosti</t>
  </si>
  <si>
    <t>Usluge snabdevanja brodom objekata na pučini</t>
  </si>
  <si>
    <t>Davanje u zakup čamaca sa posadom</t>
  </si>
  <si>
    <t>Prateće i pomoćne usluge prevoza; usluge prevoznih agencija</t>
  </si>
  <si>
    <t>Usluge rukovanja teretom i skladištenja tereta</t>
  </si>
  <si>
    <t>Usluge rukovanja teretom</t>
  </si>
  <si>
    <t>Usluge rukovanja kontejnerima</t>
  </si>
  <si>
    <t>Usluge rukovanja prtljagom</t>
  </si>
  <si>
    <t>Usluge rukovanja putničkim prtljagom</t>
  </si>
  <si>
    <t>Usluge preuzimanja prtljaga</t>
  </si>
  <si>
    <t>Usluge čuvanja i skladištenja</t>
  </si>
  <si>
    <t>Usluge čuvanja i izdavanja robe</t>
  </si>
  <si>
    <t>Usluge čuvanja</t>
  </si>
  <si>
    <t>Usluge skladištenja gasa</t>
  </si>
  <si>
    <t>Usluge skladištenja</t>
  </si>
  <si>
    <t>Usluge putničkih agencija i tur-operatera i usluge pomoći turistima</t>
  </si>
  <si>
    <t>Usluge putničkih agencija i slične usluge</t>
  </si>
  <si>
    <t>Organizacija paket-aranžmana</t>
  </si>
  <si>
    <t>Prodaja putnih karata i usluge paket-aranžmana</t>
  </si>
  <si>
    <t>Usluge informisanja turista</t>
  </si>
  <si>
    <t>Usluge turističkih vodiča</t>
  </si>
  <si>
    <t>Usluge putovanja</t>
  </si>
  <si>
    <t>Usluge organizacije putovanja</t>
  </si>
  <si>
    <t>Usluge prevoznih agencija</t>
  </si>
  <si>
    <t>Usluge agencija za prevoz tereta</t>
  </si>
  <si>
    <t>Usluge brodarskog posredovanja</t>
  </si>
  <si>
    <t>Usluge lučkih i špediterskih agencija</t>
  </si>
  <si>
    <t>Usluge izrade dokumenata za transport</t>
  </si>
  <si>
    <t>Prateće usluge u kopnenom, vodenom i avio-prevozu</t>
  </si>
  <si>
    <t>Prateće usluge u kopnenom prevozu</t>
  </si>
  <si>
    <t>Prateće usluge u železničkom prevozu</t>
  </si>
  <si>
    <t>Usluge praćenja vozova</t>
  </si>
  <si>
    <t>Usluge pokretnih radionica</t>
  </si>
  <si>
    <t>Prateće usluge u drumskom prevozu</t>
  </si>
  <si>
    <t>Usluge autobuskih stanica</t>
  </si>
  <si>
    <t>Usluge upravljanja autoputevima</t>
  </si>
  <si>
    <t>Usluge naplate putarine na autoputevima</t>
  </si>
  <si>
    <t>Usluge upravljanja mostovima i tunelima</t>
  </si>
  <si>
    <t>Usluge upravljanja mostovima</t>
  </si>
  <si>
    <t>Usluge naplate mostarine</t>
  </si>
  <si>
    <t>Usluge upravljanja tunelima</t>
  </si>
  <si>
    <t>Usluge naplate putarine za tunele</t>
  </si>
  <si>
    <t>Usluge parkiranja</t>
  </si>
  <si>
    <t>Usluge mosne vage</t>
  </si>
  <si>
    <t>Usluge punjenja rezervoara vozila</t>
  </si>
  <si>
    <t>Usluge nadzora i upravljanja saobraćajem</t>
  </si>
  <si>
    <t>Usluge praćenja saobraćaja</t>
  </si>
  <si>
    <t>Prateće usluge za vodeni prevoz</t>
  </si>
  <si>
    <t>Usluge upravljanja lukama i vodenim putevima i pripadajuće usluge</t>
  </si>
  <si>
    <t>Usluge snabdevanja plovila gorivom</t>
  </si>
  <si>
    <t>Usluge upravljanja lukama</t>
  </si>
  <si>
    <t>Usluge upravljanja vodenim putevima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</si>
  <si>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</si>
  <si>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</si>
  <si>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</si>
  <si>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</si>
  <si>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</si>
  <si>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određivanja položaja objekata na moru</t>
  </si>
  <si>
    <t>Usluge određivanja položaja brodova svetionika</t>
  </si>
  <si>
    <t>Usluge broda svetionika</t>
  </si>
  <si>
    <t>Usluge na postavljanju plutača</t>
  </si>
  <si>
    <t>Usluge označavanja plutačama</t>
  </si>
  <si>
    <t>Usluge svetionika</t>
  </si>
  <si>
    <t>Usluge spašavanja i odsukavanja</t>
  </si>
  <si>
    <t>Usluge spašavanja plovila</t>
  </si>
  <si>
    <t>Usluge plovila u pripravnosti</t>
  </si>
  <si>
    <t>Usluge odsukavanja plovila</t>
  </si>
  <si>
    <t>Razne prateće usluge u vodenom prevozu</t>
  </si>
  <si>
    <t>Usluge registracije plovila</t>
  </si>
  <si>
    <t>Usluge ledolomaca</t>
  </si>
  <si>
    <t>Usluge skladištenja plovila</t>
  </si>
  <si>
    <t>Usluge iznajmljivanja brodova</t>
  </si>
  <si>
    <t>Usluge raspreme plovila</t>
  </si>
  <si>
    <t>Usluge upravljanja brodom</t>
  </si>
  <si>
    <t>Usluge porinuća broda</t>
  </si>
  <si>
    <t>Usluge daljinskog upravljanja plovilom (ROV)</t>
  </si>
  <si>
    <t>Usluge ribarskog broda</t>
  </si>
  <si>
    <t>Usluge istraživačkog broda</t>
  </si>
  <si>
    <t>Usluge sidrenja</t>
  </si>
  <si>
    <t>Usluge tegljenja i guranja brodova</t>
  </si>
  <si>
    <t>Usluge tegljenja brodova</t>
  </si>
  <si>
    <t>Usluge guranja brodova</t>
  </si>
  <si>
    <t>Pomoćne usluge u avio-prevozu</t>
  </si>
  <si>
    <t>Usluge upravljanja aerodromima</t>
  </si>
  <si>
    <t>Usluge koordinacije slotova na aerodromima</t>
  </si>
  <si>
    <t>Usluge kontrole letenja</t>
  </si>
  <si>
    <t>Usluge punjenja vazduhoplova gorivom</t>
  </si>
  <si>
    <t>Hangarske usluge</t>
  </si>
  <si>
    <t>Poštanske i telekomunikacione usluge</t>
  </si>
  <si>
    <t>Poštanske i kurirske usluge</t>
  </si>
  <si>
    <t>Poštanske usluge</t>
  </si>
  <si>
    <t>Poštanske usluge u vezi sa dnevnom štampom i časopisima</t>
  </si>
  <si>
    <t>Poštanske usluge u vezi sa pismima</t>
  </si>
  <si>
    <t>Poštanske usluge u vezi sa paketima</t>
  </si>
  <si>
    <t>Poštanske šalterske usluge</t>
  </si>
  <si>
    <t>Iznajmljivanje poštanskih sandučića</t>
  </si>
  <si>
    <t>Post restant usluge</t>
  </si>
  <si>
    <t>Kurirske usluge</t>
  </si>
  <si>
    <t>Multimodalne kurirske usluge</t>
  </si>
  <si>
    <t>Usluge dostave pošte</t>
  </si>
  <si>
    <t>Usluge dostave paketa</t>
  </si>
  <si>
    <t>Unutrašnje kancelarijske poštanske i dostavljačke usluge</t>
  </si>
  <si>
    <t>Telekomunikacione usluge</t>
  </si>
  <si>
    <t>Telefonske usluge i usluge prenosa podataka</t>
  </si>
  <si>
    <t>Usluge javne telefonije</t>
  </si>
  <si>
    <t>Usluge lokalne telefonije</t>
  </si>
  <si>
    <t>Usluge međugradske i međunarodne telefonije</t>
  </si>
  <si>
    <t>Usluge mobilne telefonije</t>
  </si>
  <si>
    <t>Usluge kratkih poruka (SMS)</t>
  </si>
  <si>
    <t>Poboljšane usluge razmene poruka (EMS)</t>
  </si>
  <si>
    <t>Usluge multimedijalnih poruka (MMS)</t>
  </si>
  <si>
    <t>Usluge bežičnog aplikacijskog protokola (WAP)</t>
  </si>
  <si>
    <t>Opšte paketne radio usluge (GPRS)</t>
  </si>
  <si>
    <t>Usluge poboljšanih podataka za razvoj GSM (EDGE)</t>
  </si>
  <si>
    <t>Univerzalne usluge sistema mobilne telefonije (UMTS)</t>
  </si>
  <si>
    <t>Pružanje usluga pretplatničke telefonije</t>
  </si>
  <si>
    <t>Pružanje usluga unapred plaćenih telefonskih kartica</t>
  </si>
  <si>
    <t>Usluge zajedničkih poslovnih telefonskih mreža</t>
  </si>
  <si>
    <t>Usluge posebnih poslovnih telefonskih mreža</t>
  </si>
  <si>
    <t>Usluge iznajmljivanja satelitske veze</t>
  </si>
  <si>
    <t>Usluge telefonske centrale</t>
  </si>
  <si>
    <t>Zakup komunikacionih zemaljskih vodova</t>
  </si>
  <si>
    <t>Usluge IP telefonije</t>
  </si>
  <si>
    <t>Usluge elektronskih poruka i informacija</t>
  </si>
  <si>
    <t>Usluge elektronskih poruka</t>
  </si>
  <si>
    <t>Usluge elektronske razmene podataka</t>
  </si>
  <si>
    <t>Usluge elektronske pošte</t>
  </si>
  <si>
    <t>Usluge teleksa</t>
  </si>
  <si>
    <t>Telegrafske usluge</t>
  </si>
  <si>
    <t>Usluge elektronskih informacija</t>
  </si>
  <si>
    <t>Informacione usluge sa dodatom vrednošću</t>
  </si>
  <si>
    <t>Usluge teleteksta</t>
  </si>
  <si>
    <t>Telekomunikacione usluge, izuzev usluga telefonije i prenosa podataka</t>
  </si>
  <si>
    <t>Usluge mrežnog povezivanja</t>
  </si>
  <si>
    <t>Usluge rada na daljinu</t>
  </si>
  <si>
    <t>Usluge pejdžinga</t>
  </si>
  <si>
    <t>Usluge telekonferencije</t>
  </si>
  <si>
    <t>Telekomunikacione usluge vazduh - zemlja</t>
  </si>
  <si>
    <t>Telematske usluge</t>
  </si>
  <si>
    <t>Integrisane telekomunikacione usluge</t>
  </si>
  <si>
    <t>Usluge prenosa radijskih i televizijskih emisija</t>
  </si>
  <si>
    <t>Usluge prenosa televizijskih emisija</t>
  </si>
  <si>
    <t>Usluge prenosa radijskih emisija</t>
  </si>
  <si>
    <t>Komunalne usluge</t>
  </si>
  <si>
    <t>Distribucija vode i povezane usluge</t>
  </si>
  <si>
    <t>Distribucija vode</t>
  </si>
  <si>
    <t>Distribucija pitke vode</t>
  </si>
  <si>
    <t>Upravljanje postrojenjima za prečišćavanje vode</t>
  </si>
  <si>
    <t>Usluge demineralizacije vode</t>
  </si>
  <si>
    <t>Usluge desalinizacije vode</t>
  </si>
  <si>
    <t>Usluge omekšavanja vode</t>
  </si>
  <si>
    <t>Upravljanje vodosnabdevanjem</t>
  </si>
  <si>
    <t>Distribucija gasa i povezane usluge</t>
  </si>
  <si>
    <t>Distribucija gasa</t>
  </si>
  <si>
    <t>Distribucija električne energije i povezane usluge</t>
  </si>
  <si>
    <t>Distribucija električne energije</t>
  </si>
  <si>
    <t>Upravljanje električnim instalacijama</t>
  </si>
  <si>
    <t>Ostali izvori snabdevanja i distribucije energije</t>
  </si>
  <si>
    <t>Upravljanje elektranama</t>
  </si>
  <si>
    <t>Očitavanje brojila</t>
  </si>
  <si>
    <t>Finansijske usluge i usluge osiguranja</t>
  </si>
  <si>
    <t>Bankarske i investicione usluge</t>
  </si>
  <si>
    <t>Bankarske usluge</t>
  </si>
  <si>
    <t>Usluge centralne banke</t>
  </si>
  <si>
    <t>Usluge depozita</t>
  </si>
  <si>
    <t>Usluge odobravanja kredita</t>
  </si>
  <si>
    <t>Usluge odobravanja mikro kredita</t>
  </si>
  <si>
    <t>Usluge finansijskog lizinga</t>
  </si>
  <si>
    <t>Usluge međunarodnog platnog prometa</t>
  </si>
  <si>
    <t>Usluge investicionog bankarstva i povezane usluge</t>
  </si>
  <si>
    <t>Usluge pripajanja i kupovine preduzeća</t>
  </si>
  <si>
    <t>Usluge korporativnih finansija i ulaganja kapitala</t>
  </si>
  <si>
    <t>Usluge posredovanja i srodne usluge u poslovanju hartijama od vrednosti i robnim derivatima</t>
  </si>
  <si>
    <t>Usluge posredovanja u poslovanju hartijama od vrednosti</t>
  </si>
  <si>
    <t>Usluge penzionih ulaganja</t>
  </si>
  <si>
    <t>Usluge posredovanja u trgovini robnim derivatima</t>
  </si>
  <si>
    <t>Usluge obrade i kliringa</t>
  </si>
  <si>
    <t>Usluge upravljanja portfoliom</t>
  </si>
  <si>
    <t>Usluge upravljanja penzionim fondom</t>
  </si>
  <si>
    <t>Usluge upravljanja finansijskim tržištima</t>
  </si>
  <si>
    <t>Usluge poslovanja na finansijskom tržištu</t>
  </si>
  <si>
    <t>Usluge maloprodaje na elektronskom tržištu</t>
  </si>
  <si>
    <t>Regulatorne usluge na elektronskom tržištu</t>
  </si>
  <si>
    <t>Fiducijarni i depozitni poslovi</t>
  </si>
  <si>
    <t>Fiducijarni poslovi</t>
  </si>
  <si>
    <t>Kastodi usluge</t>
  </si>
  <si>
    <t>Usluge finansijskog savetovanja, obrade finansijskih transakcija i kliringa</t>
  </si>
  <si>
    <t>Usluge finansijskog savetovanja</t>
  </si>
  <si>
    <t>Usluge obrade finansijskih transakcija i kliringa</t>
  </si>
  <si>
    <t>Usluge menjačkih poslova</t>
  </si>
  <si>
    <t>Usluge posredovanja kod zajma</t>
  </si>
  <si>
    <t>Usluge osiguranja i penzijske usluge</t>
  </si>
  <si>
    <t>Usluge osiguranja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</si>
  <si>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</si>
  <si>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</si>
  <si>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</si>
  <si>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</si>
  <si>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</si>
  <si>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</si>
  <si>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od pravne odgovornosti i osiguranja od svih rizika</t>
  </si>
  <si>
    <t>Usluge osiguranja od troškova pravne zaštite</t>
  </si>
  <si>
    <t>Usluge osiguranja od svih rizika ugovarača</t>
  </si>
  <si>
    <t>Osiguranje robe u prevozu i usluge osiguranja u prevozu</t>
  </si>
  <si>
    <t>Usluge osiguranja u prevozu</t>
  </si>
  <si>
    <t>Usluge osiguranja motornih vozila</t>
  </si>
  <si>
    <t>Usluge osiguranja u pomorskom, vazdušnom i ostalom prevozu</t>
  </si>
  <si>
    <t>Usluge železničkog osiguranja</t>
  </si>
  <si>
    <t>Usluge osiguranja vazduhoplova</t>
  </si>
  <si>
    <t>Usluge osiguranja plovila</t>
  </si>
  <si>
    <t>Usluge osiguranja robe u prevozu</t>
  </si>
  <si>
    <t>Usluge osiguranja od štete ili gubitka</t>
  </si>
  <si>
    <t>Usluge osiguranja od požara</t>
  </si>
  <si>
    <t>Usluge osiguranja imovine</t>
  </si>
  <si>
    <t>Usluge osiguranja od vremenskih nepogoda i finansijskog gubitka</t>
  </si>
  <si>
    <t>Usluge osiguranja od vremenskih nepogoda</t>
  </si>
  <si>
    <t>Usluge osiguranja od finansijskog gubitka</t>
  </si>
  <si>
    <t>Usluge osiguranja od novčanih gubitaka</t>
  </si>
  <si>
    <t>Usluge osiguranja od odgovornosti</t>
  </si>
  <si>
    <t>Usluge osiguranja od odgovornosti za motorna vozila</t>
  </si>
  <si>
    <t>Usluge osiguranja od odgovornosti za vazduhoplove</t>
  </si>
  <si>
    <t>Usluge osiguranja od odgovornosti za plovila</t>
  </si>
  <si>
    <t>Usluge osiguranja od opšte odgovornosti</t>
  </si>
  <si>
    <t>Usluge osiguranja od profesionalne odgovornosti</t>
  </si>
  <si>
    <t>Usluge osiguranja od kredita i jemstva</t>
  </si>
  <si>
    <t>Usluge osiguranja od kredita</t>
  </si>
  <si>
    <t>Usluge osiguranja od jemstva</t>
  </si>
  <si>
    <t>Usluge osiguranja od upravljanja rizicima</t>
  </si>
  <si>
    <t>Usluge posredovanja i zastupanja u osiguranju</t>
  </si>
  <si>
    <t>Usluge posredovanja u osiguranju</t>
  </si>
  <si>
    <t>Usluge zastupanja u osiguranju</t>
  </si>
  <si>
    <t>Usluge usaglašavanja potraživanja po osnovu osiguranja</t>
  </si>
  <si>
    <t>Usluge u osiguranju: tehničke, pomoćne, likvidacija štete, procene šteta, aktuarske i usluge u vezi sa ostacima oštećenih osiguranih stvari</t>
  </si>
  <si>
    <t>Usluge osiguranja naftnih ili gasnih platformi</t>
  </si>
  <si>
    <t>Tehničke usluge u osiguranju</t>
  </si>
  <si>
    <t>Pomoćne usluge u osiguranju</t>
  </si>
  <si>
    <t>Usluge savetovanja u osiguranju</t>
  </si>
  <si>
    <t>Usluge likvidacije štete</t>
  </si>
  <si>
    <t>Usluge procene štete</t>
  </si>
  <si>
    <t>Aktuarske usluge u osiguranju</t>
  </si>
  <si>
    <t>Usluge u vezi sa ostacima oštećenih osiguranih stvari</t>
  </si>
  <si>
    <t>Penzione usluge</t>
  </si>
  <si>
    <t>Individualne penzione usluge</t>
  </si>
  <si>
    <t>Grupne penzione usluge</t>
  </si>
  <si>
    <t>Savetodavne usluge u vezi sa penzionim fondovima</t>
  </si>
  <si>
    <t>Usluge trezora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</si>
  <si>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</si>
  <si>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</si>
  <si>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</si>
  <si>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</si>
  <si>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poslovanja nekretninama sa vlastitom imovinom</t>
  </si>
  <si>
    <t>Usluge razvoja projekata nekretnina</t>
  </si>
  <si>
    <t>Usluge razvoja projekata stambenih nekretnina</t>
  </si>
  <si>
    <t>Usluge razvoja projekata drugih nekretnina osim stambenih</t>
  </si>
  <si>
    <t>Kupovina i prodaja nekretnina</t>
  </si>
  <si>
    <t>Usluge kupovine ili prodaje zgrada</t>
  </si>
  <si>
    <t>Usluge prodaje zgrada</t>
  </si>
  <si>
    <t>Usluge kupovine zgrada</t>
  </si>
  <si>
    <t>Usluge prodaje ili kupovine zemljišta</t>
  </si>
  <si>
    <t>Usluge prodaje zemljišta</t>
  </si>
  <si>
    <t>Usluge prodaje neizgrađenog zemljišta</t>
  </si>
  <si>
    <t>Usluge kupovine zemljišta</t>
  </si>
  <si>
    <t>Usluge kupovine neizgrađenog zemljišta</t>
  </si>
  <si>
    <t>Prodaja nekretnina</t>
  </si>
  <si>
    <t>Prodaja stambenih nekretnina</t>
  </si>
  <si>
    <t>Prodaja drugih nekretnina osim stambenih</t>
  </si>
  <si>
    <t>Usluge iznajmljivanja vlastite imovine</t>
  </si>
  <si>
    <t>Usluge davanja vlastite imovine u zakup ili na lizing</t>
  </si>
  <si>
    <t>Usluge davanja stambenih nekretnina u zakup ili na lizing</t>
  </si>
  <si>
    <t>Usluge davanja drugih nekretnina osim stambenih u zakup ili na lizing</t>
  </si>
  <si>
    <t>Agencijske usluge u poslovanju nekretninama po osnovu provizije ili po osnovu ugovora</t>
  </si>
  <si>
    <t>Usluge davanja u zakup ili prodaje zgrade</t>
  </si>
  <si>
    <t>Usluge davanja u zakup ili prodaje stambene zgrade</t>
  </si>
  <si>
    <t>Usluge davanja u zakup ili prodaje zemljišta</t>
  </si>
  <si>
    <t>Usluge davanja u zakup zemljišta</t>
  </si>
  <si>
    <t>Usluge davanja u zakup ili prodaje neizgrađenog zemljišta</t>
  </si>
  <si>
    <t>Usluge u poslovanju nekretninama po osnovu provizije ili po osnovu ugovora</t>
  </si>
  <si>
    <t>Usluge poslovanja stambenim nekretninama</t>
  </si>
  <si>
    <t>Usluge upravljanja institucijama</t>
  </si>
  <si>
    <t>Usluge poslovanja drugim nekretninama osim stambenih</t>
  </si>
  <si>
    <t>Usluge upravljanja zemljištem</t>
  </si>
  <si>
    <t>Usluge upravljanja poslovnom imovinom</t>
  </si>
  <si>
    <t>Usluge u vezi sa industrijskom imovinom</t>
  </si>
  <si>
    <t>Smeštajne usluge</t>
  </si>
  <si>
    <t>Usluge vremenski ograničenog korišćenja imovine (tajm šering)</t>
  </si>
  <si>
    <t>Arhitektonske, građevinske, inženjerske i inspekcijske usluge</t>
  </si>
  <si>
    <t>Arhitektonske i srodne usluge</t>
  </si>
  <si>
    <t>Usluge savetovanja u oblasti arhitekture</t>
  </si>
  <si>
    <t>Usluge projektovanja u arhitekturi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</si>
  <si>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</si>
  <si>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</si>
  <si>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</si>
  <si>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</si>
  <si>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</si>
  <si>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Organizacija arhitektonskih konkursa za nacrte</t>
  </si>
  <si>
    <t>Arhitektonske, inženjerske usluge i usluge planiranja</t>
  </si>
  <si>
    <t>Studije izvodljivosti, savetodavne usluge, analiza</t>
  </si>
  <si>
    <t>Izrada projekata i nacrta, procena troškova</t>
  </si>
  <si>
    <t>Izrada nacrta planova (sistemi i integracija)</t>
  </si>
  <si>
    <t>Proračun troškova, praćenje troškova</t>
  </si>
  <si>
    <t>Nacrti za odobrenje, radni crteži i specifikacije</t>
  </si>
  <si>
    <t>Određivanje i navođenje količina u građevinarstvu</t>
  </si>
  <si>
    <t>Nadzor građevinskih radova</t>
  </si>
  <si>
    <t>Nadzor projekata i dokumentacije (projektantski nadzor)</t>
  </si>
  <si>
    <t>Arhitektonske, tehničke i geodetske usluge</t>
  </si>
  <si>
    <t>Arhitektonske usluge i usluge premera zgrade</t>
  </si>
  <si>
    <t>Tehničke usluge</t>
  </si>
  <si>
    <t>Savetodavne tehničke usluge i savetodavne usluge u građevinarstvu</t>
  </si>
  <si>
    <t>Savetodavne usluge u oblasti niskogradnje</t>
  </si>
  <si>
    <t>Prateće usluge u oblasti niskogradnje</t>
  </si>
  <si>
    <t>Savetodavne usluge u oblasti transportnih sistema</t>
  </si>
  <si>
    <t>Savetodavne usluge u vezi sa autoputevima</t>
  </si>
  <si>
    <t>Tehničke usluge u vezi sa autoputevima</t>
  </si>
  <si>
    <t>Tehničke usluge u vezi sa železnicom</t>
  </si>
  <si>
    <t>Tehničke usluge u vezi sa aerodromom</t>
  </si>
  <si>
    <t>Savetodavne usluge u oblasti infrastrukturnih radova</t>
  </si>
  <si>
    <t>Savetodavne usluge u oblasti visokogradnje</t>
  </si>
  <si>
    <t>Savetodavne usluge u oblasti zaštite životne sredine</t>
  </si>
  <si>
    <t>Savetodavne usluge u oblasti kontrole buke</t>
  </si>
  <si>
    <t>Savetodavne usluge u oblasti zvučne izolacije i prostorne akustike</t>
  </si>
  <si>
    <t>Procena uticaja na životnu sredinu u građevinarstvu</t>
  </si>
  <si>
    <t>Procena rizika ili opasnosti u građevinarstvu</t>
  </si>
  <si>
    <t>Standardi životne sredine u građevinarstvu</t>
  </si>
  <si>
    <t>Analiza pokazatelja životne sredine u građevinarstvu</t>
  </si>
  <si>
    <t>Usluge procene uticaja na životnu sredinu u građevinarstvu (EIA)</t>
  </si>
  <si>
    <t>Praćenje životne sredine u građevinarstvu</t>
  </si>
  <si>
    <t>Usluge u oblasti energetike i srodne usluge</t>
  </si>
  <si>
    <t>Usluge u oblasti električne energije</t>
  </si>
  <si>
    <t>Usluge u vezi sa upravljanjem energijom</t>
  </si>
  <si>
    <t>Savetodavne usluge u vezi sa energetskom efikasnošću</t>
  </si>
  <si>
    <t>Usluge u oblasti tehnike grejanja zgrada</t>
  </si>
  <si>
    <t>Usluge izgradnje zgrade</t>
  </si>
  <si>
    <t>Savetodavne usluge u vezi sa građevinskim materijalima</t>
  </si>
  <si>
    <t>Savetodavne usluge u vezi sa izgradnjom</t>
  </si>
  <si>
    <t>Savetodavne usluge u vezi sa opremanjem zgrada</t>
  </si>
  <si>
    <t>Usluge premera zgrada</t>
  </si>
  <si>
    <t>Usluge inspekcijskog pregleda zgrada</t>
  </si>
  <si>
    <t>Inspekcijski pregled sistema za ventilaciju</t>
  </si>
  <si>
    <t>Savetodavne usluge u oblasti telekomunikacija</t>
  </si>
  <si>
    <t>Savetodavne usluge u vezi sa zaštitom od opasnosti i kontrolom opasnosti</t>
  </si>
  <si>
    <t>Savetodavne usluge u vezi sa zaštitom od požara i eksplozije i nadzorom nad njima</t>
  </si>
  <si>
    <t>Usluge u oblasti zdravstva i bezbednosti</t>
  </si>
  <si>
    <t>Savetodavne usluge u oblasti zdravstva i bezbednosti</t>
  </si>
  <si>
    <t>Tehničke savetodavne usluge</t>
  </si>
  <si>
    <t>Tehničke usluge u vezi sa veštačkim i prirodnim osvetljenjem u zgradi</t>
  </si>
  <si>
    <t>Usluge veštačenja</t>
  </si>
  <si>
    <t>Usluge tehničkog projektovanja</t>
  </si>
  <si>
    <t>Usluge tehničkog projektovanja mehaničkih i električnih instalacije zgrada</t>
  </si>
  <si>
    <t>Usluge u oblasti ekonomike građenja</t>
  </si>
  <si>
    <t>Usluge u vezi sa projektovanjem sistema grejanja</t>
  </si>
  <si>
    <t>Savetodavne usluge za vodovodne instalacije</t>
  </si>
  <si>
    <t>Savetodavne usluge za ventilaciju</t>
  </si>
  <si>
    <t>Usluge tehničkog projektovanja u građevinarstvu za niskogradnju</t>
  </si>
  <si>
    <t>Usluge proračuna količine u niskogradnji</t>
  </si>
  <si>
    <t>Usluge projektovanja cevovoda</t>
  </si>
  <si>
    <t>Usluge projektovanja mostova</t>
  </si>
  <si>
    <t>Usluge projektovanja brana</t>
  </si>
  <si>
    <t>Usluge tehničkog projektovanja saobraćajnih uređaja</t>
  </si>
  <si>
    <t>Usluge tehničkog projektovanja za industrijske procese i proizvodnju</t>
  </si>
  <si>
    <t>Usluge projektovanja elektroenergetskih sistema</t>
  </si>
  <si>
    <t>Usluge tehničkog projektovanja pogona</t>
  </si>
  <si>
    <t>Usluge izrade troškovnika</t>
  </si>
  <si>
    <t>Usluge projektovanja temelja</t>
  </si>
  <si>
    <t>Pomoćne usluge u građevinarstvu</t>
  </si>
  <si>
    <t>Usluge projektovanja nosećih konstrukcija</t>
  </si>
  <si>
    <t>Usluge provere projekata nosećih konstrukcija</t>
  </si>
  <si>
    <t>Razne inženjerske usluge</t>
  </si>
  <si>
    <t>Inženjerske usluge u oblasti tečnosti za bušenje</t>
  </si>
  <si>
    <t>Geotehničke inženjerske usluge</t>
  </si>
  <si>
    <t>Mehaničke inženjerske usluge</t>
  </si>
  <si>
    <t>Mehaničke i elektrotehničke inženjerske usluge</t>
  </si>
  <si>
    <t>Tehničke studije</t>
  </si>
  <si>
    <t>Usluge tehničke podrške</t>
  </si>
  <si>
    <t>Usluge u oblasti zaštite od korozije</t>
  </si>
  <si>
    <t>Usluge integrisanih inženjerskih usluga</t>
  </si>
  <si>
    <t>Naučne i tehničke inženjerske usluge</t>
  </si>
  <si>
    <t>Geološke, geofizičke i druge naučne istraživačke usluge</t>
  </si>
  <si>
    <t>Usluge pripreme i analize uzorka izvađenog geološkim bušenjem</t>
  </si>
  <si>
    <t>Savetodavne usluge u oblasti geologije i geofizike</t>
  </si>
  <si>
    <t>Savetodavne usluge u oblasti geofizike</t>
  </si>
  <si>
    <t>Savetodavne usluge u oblasti geologije</t>
  </si>
  <si>
    <t>Usluge mikropaleontološke analize</t>
  </si>
  <si>
    <t>Usluge petrofizičkog tumačenja</t>
  </si>
  <si>
    <t>Usluge ispitivanja tla</t>
  </si>
  <si>
    <t>Usluge prognoze vremena</t>
  </si>
  <si>
    <t>Meteorološke usluge</t>
  </si>
  <si>
    <t>Usluge u klimatologiji</t>
  </si>
  <si>
    <t>Hidro-meteorološke usluge</t>
  </si>
  <si>
    <t>Naučno istraživačke usluge</t>
  </si>
  <si>
    <t>Geofizičke istraživačke usluge</t>
  </si>
  <si>
    <t>Geofizička ispitivanja arheoloških nalazišta</t>
  </si>
  <si>
    <t>Geološke istraživačke usluge</t>
  </si>
  <si>
    <t>Topografske usluge i pronalaženje podzemnih voda</t>
  </si>
  <si>
    <t>Topografske usluge</t>
  </si>
  <si>
    <t>Topografska ispitivanja arheoloških nalazišta</t>
  </si>
  <si>
    <t>Usluge pronalaženja podzemnih voda</t>
  </si>
  <si>
    <t>Geološke, okeanografske i hidrološke usluge</t>
  </si>
  <si>
    <t>Geološke usluge</t>
  </si>
  <si>
    <t>Foto-geološke usluge</t>
  </si>
  <si>
    <t>Usluge stratigrafske geologije</t>
  </si>
  <si>
    <t>Usluge geološkog istraživanja</t>
  </si>
  <si>
    <t>Arheološke usluge</t>
  </si>
  <si>
    <t>Okeanografske i hidrološke usluge</t>
  </si>
  <si>
    <t>Usluge okeanografije rečnih ušća tipa estuara</t>
  </si>
  <si>
    <t>Usluge fizičke okeanografije</t>
  </si>
  <si>
    <t>Usluge batimetričkih ispitivanja</t>
  </si>
  <si>
    <t>Usluge podvodnog istraživanja</t>
  </si>
  <si>
    <t>Usluge podzemnog istraživanja</t>
  </si>
  <si>
    <t>Usluge u oblasti seizmologije</t>
  </si>
  <si>
    <t>Usluge seizmološkog merenja</t>
  </si>
  <si>
    <t>Usluge dobijanja seizmoloških podataka</t>
  </si>
  <si>
    <t>Usluge prikupljanja seizmoloških podataka</t>
  </si>
  <si>
    <t>Usluge obrade seizmoloških podataka</t>
  </si>
  <si>
    <t>Usluge magnetometrijskog ispitivanja</t>
  </si>
  <si>
    <t>Usluge ispitivanja površine</t>
  </si>
  <si>
    <t>Usluge hidrografskog ispitivanja</t>
  </si>
  <si>
    <t>Usluge dimenzionog snimanja terena</t>
  </si>
  <si>
    <t>Kartografske usluge</t>
  </si>
  <si>
    <t>Usluge izrade digitalnih geografskih karti</t>
  </si>
  <si>
    <t>Usluge aerofoto karti</t>
  </si>
  <si>
    <t>Usluge katastarskog premera</t>
  </si>
  <si>
    <t>Hidrografske usluge</t>
  </si>
  <si>
    <t>Usluge pomorskih merenja</t>
  </si>
  <si>
    <t>Usluge izrade zvaničnih geografskih karti</t>
  </si>
  <si>
    <t>Fotogrametrijske usluge</t>
  </si>
  <si>
    <t>Katastarski premer</t>
  </si>
  <si>
    <t>Usluge tehničkog nadzora</t>
  </si>
  <si>
    <t>Usluge tehničke pomoći</t>
  </si>
  <si>
    <t>Usluge tehničkog planiranja</t>
  </si>
  <si>
    <t>Usluge prostornog planiranja i pejzažne arhitekture</t>
  </si>
  <si>
    <t>Usluge prostornog planiranja</t>
  </si>
  <si>
    <t>Usluge pejzažne arhitekture</t>
  </si>
  <si>
    <t>Usluge pejzažnog uređenja bašti i vrtova</t>
  </si>
  <si>
    <t>Usluge u vezi sa građevinarstvom</t>
  </si>
  <si>
    <t>Usluge ispitivanja terena</t>
  </si>
  <si>
    <t>Usluge građevinskog nadzora</t>
  </si>
  <si>
    <t>Usluge nadzora na gradilištu</t>
  </si>
  <si>
    <t>Savetodavne usluge u građevinarstvu</t>
  </si>
  <si>
    <t>Usluge vođenja izgradnje</t>
  </si>
  <si>
    <t>Usluge vođenja projekata u građevinarstvu</t>
  </si>
  <si>
    <t>Kovačke usluge</t>
  </si>
  <si>
    <t>Usluge tehničkog ispitivanja, analize i konsaltinga</t>
  </si>
  <si>
    <t>Usluge ispitivanja i analize sastava i čistoće</t>
  </si>
  <si>
    <t>Usluge analize</t>
  </si>
  <si>
    <t>Usluge tehničke analize ili konsaltinga</t>
  </si>
  <si>
    <t>Usluge tehničkog nadzora i ispitivanja</t>
  </si>
  <si>
    <t>Usluge inspekcije mašina</t>
  </si>
  <si>
    <t>Usluge tehničkog pregleda vozila</t>
  </si>
  <si>
    <t>Usluge tehničkog pregleda zgrada</t>
  </si>
  <si>
    <t>Usluge tehničkog pregleda građevinskih konstrukcija</t>
  </si>
  <si>
    <t>Usluge nadzora pomorske bezbednosti</t>
  </si>
  <si>
    <t>Usluge ispitivanja curenja</t>
  </si>
  <si>
    <t>Usluge kontrole protoka</t>
  </si>
  <si>
    <t>Usluge inspekcijskog pregleda mostova</t>
  </si>
  <si>
    <t>Usluge inspekcijskog pregleda brana</t>
  </si>
  <si>
    <t>Usluge inspekcijskog pregleda železničkih šina</t>
  </si>
  <si>
    <t>Usluge inspekcijskog pregleda puteva</t>
  </si>
  <si>
    <t>Usluge inspekcijskog pregleda uzletno-sletnih staza</t>
  </si>
  <si>
    <t>Usluge tehničkih ispitivanja</t>
  </si>
  <si>
    <t>Usluge ispitivanja ventila</t>
  </si>
  <si>
    <t>Usluge neinvanzivnog ispitivanja</t>
  </si>
  <si>
    <t>Usluge praćenja i nadzora</t>
  </si>
  <si>
    <t>Usluge industrijske inspekcije</t>
  </si>
  <si>
    <t>Usluge industrijske kontrole kvaliteta</t>
  </si>
  <si>
    <t>Savetodavne usluge za vodosnabdevanje i otpadne vode</t>
  </si>
  <si>
    <t>Laboratorijske usluge</t>
  </si>
  <si>
    <t>Usluge informacione tehnologije: savetodavne usluge, izrada aplikacija, internet i podrška</t>
  </si>
  <si>
    <t>Savetodavne usluge u vezi sa hardverom</t>
  </si>
  <si>
    <t>Savetodavne usluge u vezi sa izborom hardvera</t>
  </si>
  <si>
    <t>Savetodavne usluge u vezi sa oporavkom hardvera posle kvara</t>
  </si>
  <si>
    <t>Savetodavne usluge u vezi sa planiranjem smeštaja računara</t>
  </si>
  <si>
    <t>Savetodavne usluge u vezi sa ispitivanjem kod preuzimanja računarskog hardvera</t>
  </si>
  <si>
    <t>Savetodavne usluge u oblasti računarske revizije i hardverske savetodavne usluge</t>
  </si>
  <si>
    <t>Usluge programiranja i savetodavne usluge</t>
  </si>
  <si>
    <t>Usluge programiranja softverskih paket proizvoda</t>
  </si>
  <si>
    <t>Usluge programiranja sistemskog i korisničkog softvera</t>
  </si>
  <si>
    <t>Usluge programiranja aplikacijskog softvera</t>
  </si>
  <si>
    <t>Usluge izrade industrijskog softvera</t>
  </si>
  <si>
    <t>Usluge izrade softvera za prodajno mesto (POS)</t>
  </si>
  <si>
    <t>Usluge izrade softvera za kontrolu leta</t>
  </si>
  <si>
    <t>Usluge izrade softvera za kontrolu vazdušnog saobraćaja</t>
  </si>
  <si>
    <t>Usluge izrade softvera za zemaljsku podršku i testiranje leta</t>
  </si>
  <si>
    <t>Usluge izrade softvera za zemaljsku podršku</t>
  </si>
  <si>
    <t>Usluge izrade softvera za testiranje letenja</t>
  </si>
  <si>
    <t>Usluge izrade softvera za kontrolu železničkog saobraćaja</t>
  </si>
  <si>
    <t>Usluge izrade softvera za nadzor u industriji</t>
  </si>
  <si>
    <t>Usluge izrade softvera za biblioteke</t>
  </si>
  <si>
    <t>Usluge izrade softvera za prilagođavanje</t>
  </si>
  <si>
    <t>Usluge razvoja medicinskog softvera</t>
  </si>
  <si>
    <t>Usluge izrade softvera za obrazovanje</t>
  </si>
  <si>
    <t>Usluge izrade softvera za umrežavanje, internet i intranet</t>
  </si>
  <si>
    <t>Usluge izrade softvera za umrežavanje</t>
  </si>
  <si>
    <t>Usluge izrade softvera za međupovezivanje aplikacijskih platformi</t>
  </si>
  <si>
    <t>Usluge izrade softvera za optičke disk (džuboks) servere</t>
  </si>
  <si>
    <t>Usluge izrade softvera za proširenje operativnog sistema</t>
  </si>
  <si>
    <t>Usluge izrade softvera za mrežni operativni sistem</t>
  </si>
  <si>
    <t>Usluge izrade softvera za razvoj umrežavanja</t>
  </si>
  <si>
    <t>Usluge izrade softvera za terminalsku emulaciju mrežne povezanosti</t>
  </si>
  <si>
    <t>Usluge izrade softvera za obradu transakcija</t>
  </si>
  <si>
    <t>Usluge izrade softvera za upravljanje dozvolama (licencama)</t>
  </si>
  <si>
    <t>Usluge izrade softvera za razna umrežavanja</t>
  </si>
  <si>
    <t>Usluge izrade softvera za internet i intranet</t>
  </si>
  <si>
    <t>Usluge izrade softvera za pretraživanje interneta</t>
  </si>
  <si>
    <t>Usluge izrade softvera za internet servere</t>
  </si>
  <si>
    <t>Usluge izrade softvera za elektronsku poštu</t>
  </si>
  <si>
    <t>Usluge izrade softvera za uređivanje internet stranica</t>
  </si>
  <si>
    <t>Usluge izrade softvera za izradu dokumenta, crtanje, slikovni prikaz, vremensko planiranje i produktivnost</t>
  </si>
  <si>
    <t>Usluge izrade softvera za izradu dokumenta</t>
  </si>
  <si>
    <t>Usluge izrade softvera za upravljanje dokumentima</t>
  </si>
  <si>
    <t>Usluge izrade softvera za elektronsko izdavaštvo</t>
  </si>
  <si>
    <t>Usluge izrade softvera za optičko prepoznavanje znakova (OCR)</t>
  </si>
  <si>
    <t>Usluge izrade softvera za prepoznavanje glasa</t>
  </si>
  <si>
    <t>Usluge izrade softvera za stono izdavaštvo</t>
  </si>
  <si>
    <t>Usluge izrade softvera za prezentacije</t>
  </si>
  <si>
    <t>Usluge izrade softvera za obradu teksta</t>
  </si>
  <si>
    <t>Usluge izrade softvera za skenere</t>
  </si>
  <si>
    <t>Usluge izrade softvera za crtanje i slikovni prikaz</t>
  </si>
  <si>
    <t>Usluge izrade softvera za projektovanje pomoću računara (CAD)</t>
  </si>
  <si>
    <t>Usluge razvoja grafičkog softvera</t>
  </si>
  <si>
    <t>Usluge izrade softvera za proizvodnju pomoću računara (CAM)</t>
  </si>
  <si>
    <t>Usluge izrade softvera za grafikone</t>
  </si>
  <si>
    <t>Usluge izrade softvera za pravljenje obrazaca</t>
  </si>
  <si>
    <t>Usluge izrade softvera za izradu karata</t>
  </si>
  <si>
    <t>Usluge izrade softvera za crtanje i slikanje</t>
  </si>
  <si>
    <t>Usluge izrade softvera za obradu slike</t>
  </si>
  <si>
    <t>Usluge izrade softvera za vremensko planiranje i produktivnost</t>
  </si>
  <si>
    <t>Usluge izrade softvera za vođenje projekata</t>
  </si>
  <si>
    <t>Usluge izrade softvera za vremensko planiranje</t>
  </si>
  <si>
    <t>Usluge izrade softvera za vođenje kontakata</t>
  </si>
  <si>
    <t>Usluge izrade softvera za poslovne transakcije i lične poslove</t>
  </si>
  <si>
    <t>Usluge izrade softvera za vođenje investicija i pripremu poreske prijave</t>
  </si>
  <si>
    <t>Usluge izrade softvera za vođenje investicija</t>
  </si>
  <si>
    <t>Usluge izrade softvera za pripremu poreske prijave</t>
  </si>
  <si>
    <t>Usluge izrade softvera za upravljanje objektima i paketa usluga izrade softvera</t>
  </si>
  <si>
    <t>Usluge izrade softvera za upravljanje objektima</t>
  </si>
  <si>
    <t>Paket usluga izrade softvera</t>
  </si>
  <si>
    <t>Usluge izrade softvera za vođenje inventara</t>
  </si>
  <si>
    <t>Usluge izrade softvera za finansijsku analizu i računovodstvo</t>
  </si>
  <si>
    <t>Usluge izrade softvera za finansijsku analizu</t>
  </si>
  <si>
    <t>Usluge izrade softvera za finansijske sisteme</t>
  </si>
  <si>
    <t>Usluge izrade softvera za računovodstvo</t>
  </si>
  <si>
    <t>Usluge izrade softvera za odnose sa klijentima</t>
  </si>
  <si>
    <t>Usluge izrade softvera za obračun vremena ili za ljudske resurse</t>
  </si>
  <si>
    <t>Usluge izrade softvera za planiranje resursa preduzeća</t>
  </si>
  <si>
    <t>Usluge izrade analitičkog, naučnog, matematičkog ili prognostičkog softvera</t>
  </si>
  <si>
    <t>Usluge izrade analitičkog ili naučnog softvera</t>
  </si>
  <si>
    <t>Usluge izrade matematičkog ili prognostičkog softvera</t>
  </si>
  <si>
    <t>Usluge izrade statističkog softvera</t>
  </si>
  <si>
    <t>Usluge izrade softvera za aukcije</t>
  </si>
  <si>
    <t>Usluge izrade softvera za prodaju, plasman i poslovne informacije</t>
  </si>
  <si>
    <t>Usluge izrade softvera za prodaju ili plasman</t>
  </si>
  <si>
    <t>Usluge izrade softvera za poslovne informacije</t>
  </si>
  <si>
    <t>Usluge izrade softvera za javne nabavke</t>
  </si>
  <si>
    <t>Usluge izrade komunikacionog i multimedijalnog softvera</t>
  </si>
  <si>
    <t>Usluge razvoja komunikacionog softvera</t>
  </si>
  <si>
    <t>Usluge izrade softvera za stone računarske komunikacije</t>
  </si>
  <si>
    <t>Usluge izrade softvera za interaktivni govorni odgovor</t>
  </si>
  <si>
    <t>Usluge izrade softvera za modeme</t>
  </si>
  <si>
    <t>Usluge izrade softvera za daljinski pristup</t>
  </si>
  <si>
    <t>Usluge izrade softvera za video konferencije</t>
  </si>
  <si>
    <t>Usluge izrade softvera za elektronsku razmenu</t>
  </si>
  <si>
    <t>Usluge izrade softvera za informacione tehnologije</t>
  </si>
  <si>
    <t>Usluge razvoja emulacionog softvera</t>
  </si>
  <si>
    <t>Usluge izrade softvera za upravljanje memorijom</t>
  </si>
  <si>
    <t>Usluge izrade softvera za multimedijske programske pakete</t>
  </si>
  <si>
    <t>Usluge izrade softvera za uređivanje muzike ili zvuka</t>
  </si>
  <si>
    <t>Usluge izrade softvera za virtuelne tastature</t>
  </si>
  <si>
    <t>Usluge izrade softvera za baze podataka i operativnog softvera</t>
  </si>
  <si>
    <t>Usluge izrade softvera za baze podataka</t>
  </si>
  <si>
    <t>Usluge izrade softvera za operativni sistem centralnog računara</t>
  </si>
  <si>
    <t>Usluge izrade softvera za operativni sistem miniračunara</t>
  </si>
  <si>
    <t>Usluge izrade softvera za operativni sistem mikroračunara</t>
  </si>
  <si>
    <t>Usluge izrade softvera za operativni sistem personalnog računara (PC)</t>
  </si>
  <si>
    <t>Usluge izrade softvera za klasterovanje</t>
  </si>
  <si>
    <t>Usluge izrade softvera za operativne sisteme u realnom vremenu</t>
  </si>
  <si>
    <t>Podrška uslugama izrade softvera</t>
  </si>
  <si>
    <t>Usluge izrade softvera za sigurnosno kopiranje (bekap) ili povraćaj oštećenih podataka</t>
  </si>
  <si>
    <t>Usluge izrade softvera za bar-kodove</t>
  </si>
  <si>
    <t>Usluge razvoja sigurnosnog softvera</t>
  </si>
  <si>
    <t>Usluge izrade softvera za zaštitu datoteka</t>
  </si>
  <si>
    <t>Usluge izrade softvera za zaštitu podataka</t>
  </si>
  <si>
    <t>Usluge izrade softvera za prevođenje stranih jezika</t>
  </si>
  <si>
    <t>Usluge izrade softvera za punjenje memorije</t>
  </si>
  <si>
    <t>Usluge izrade softvera za zaštitu od virusa</t>
  </si>
  <si>
    <t>Usluge razvoja antivirusnog softvera</t>
  </si>
  <si>
    <t>Usluge izrade programa za opštu podršku, kompresovanje i štampu</t>
  </si>
  <si>
    <t>Usluge izrade programa za opštu podršku</t>
  </si>
  <si>
    <t>Usluge izrade programa za podršku štampanja</t>
  </si>
  <si>
    <t>Usluge izrade softvera za upravljanje sistemom, snimanjem i sadržajem</t>
  </si>
  <si>
    <t>Usluge izrade softvera za upravljanje sistemom</t>
  </si>
  <si>
    <t>Usluge izrade softvera za upravljanje sadržajem</t>
  </si>
  <si>
    <t>Usluge izrade softvera za proveru verzija</t>
  </si>
  <si>
    <t>Usluge izrade raznih softvera i računarskih sistema</t>
  </si>
  <si>
    <t>Usluge izrade softvera za računarske igrice, rodbinske veze i skrin sejvere</t>
  </si>
  <si>
    <t>Usluge izrade softvera za računarske igrice</t>
  </si>
  <si>
    <t>Usluge izrade softvera za automatizaciju kancelarijskog poslovanja</t>
  </si>
  <si>
    <t>Usluge izrade softvera za obuku i zabavu</t>
  </si>
  <si>
    <t>Usluge izrade softvera za obuku</t>
  </si>
  <si>
    <t>Usluge izrade softvera za zabavu</t>
  </si>
  <si>
    <t>Usluge izrade softvera za dizajniranje uzoraka i kalendare</t>
  </si>
  <si>
    <t>Usluge izrade softvera za dizajniranje uzoraka</t>
  </si>
  <si>
    <t>Usluge izrade softvera za kalendare</t>
  </si>
  <si>
    <t>Usluge izrade sistemskog softvera i drajvera</t>
  </si>
  <si>
    <t>Usluge izrade softvera za štampu</t>
  </si>
  <si>
    <t>Usluge izrade softvera za izradu adresara</t>
  </si>
  <si>
    <t>Usluge izrade softvera za izradu natpisa</t>
  </si>
  <si>
    <t>Usluge izrade programskih jezika i alata</t>
  </si>
  <si>
    <t>Usluge izrade kompilacijskog softvera</t>
  </si>
  <si>
    <t>Usluge izrade softvera za upravljanje konfiguracijom</t>
  </si>
  <si>
    <t>Usluge izrade razvojnog softvera</t>
  </si>
  <si>
    <t>Usluge izrade softvera za ispitivanje programa</t>
  </si>
  <si>
    <t>Usluge izrade softvera za uklanjanje grešaka</t>
  </si>
  <si>
    <t>Usluge izrade softvera za tabele i za proširenja</t>
  </si>
  <si>
    <t>Usluge izrade softvera za tabele</t>
  </si>
  <si>
    <t>Usluge sistemskog i tehničkog savetovanja</t>
  </si>
  <si>
    <t>Usluge savetovanja u oblasti poslovnih analiza</t>
  </si>
  <si>
    <t>Usluge strateške revizije i planiranja informacionih sistema ili tehnologija</t>
  </si>
  <si>
    <t>Usluge strateške revizije informacionih sistema ili tehnologija</t>
  </si>
  <si>
    <t>Usluge planiranja informacionih sistema ili tehnologija</t>
  </si>
  <si>
    <t>Usluge informacionih tehnologija</t>
  </si>
  <si>
    <t>Usluge revizije zahteva informacionih tehnologija</t>
  </si>
  <si>
    <t>Usluge savetovanja u oblasti vođenja projekata</t>
  </si>
  <si>
    <t>Usluge planiranja implementacije sistema</t>
  </si>
  <si>
    <t>Usluge planiranja garancije kvaliteta sistema</t>
  </si>
  <si>
    <t>Usluge ocene i ispitivanja garancije kvaliteta sistema</t>
  </si>
  <si>
    <t>Savetodavne usluge ispitivanja prihvatljivosti kod preuzimanja sistemskog softvera</t>
  </si>
  <si>
    <t>Savetodavne usluge u vezi sa integracijom softvera</t>
  </si>
  <si>
    <t>Savetodavne usluge u vezi sa integracijom hardvera</t>
  </si>
  <si>
    <t>Usluge izrade softvera po narudžbi korisnika</t>
  </si>
  <si>
    <t>Izrada softvera u vojne svrhe</t>
  </si>
  <si>
    <t>Izrada softvera za obradu transakcija i softvera po narudžbi</t>
  </si>
  <si>
    <t>Usluge sistemske analize i programiranja</t>
  </si>
  <si>
    <t>Usluge određivanja glavnih planskih ciljeva</t>
  </si>
  <si>
    <t>Usluge modeliranja dizajna</t>
  </si>
  <si>
    <t>Usluge programiranja</t>
  </si>
  <si>
    <t>Usluge izrade prototipa</t>
  </si>
  <si>
    <t>Usluge analize ugovornih sistema i programiranja</t>
  </si>
  <si>
    <t>Savetodavne usluge o sistemima</t>
  </si>
  <si>
    <t>Sistemske usluge i usluge podrške</t>
  </si>
  <si>
    <t>Usluge oporavka posle kvara</t>
  </si>
  <si>
    <t>Usluge računarskog arhiviranja</t>
  </si>
  <si>
    <t>Usluge službe za pomoć korisnicima i podršku</t>
  </si>
  <si>
    <t>Usluge službe za pomoć korisnicima</t>
  </si>
  <si>
    <t>Usluge sistemske podrške</t>
  </si>
  <si>
    <t>Ispitivanje softvera</t>
  </si>
  <si>
    <t>Usluge ispitivanja sistema</t>
  </si>
  <si>
    <t>Usluge povezane sa softverom</t>
  </si>
  <si>
    <t>Usluge softverske podrške</t>
  </si>
  <si>
    <t>Usluge izrade softvera</t>
  </si>
  <si>
    <t>Usluge izvođenja softvera</t>
  </si>
  <si>
    <t>Usluge umnožavanja softvera</t>
  </si>
  <si>
    <t>Usluge konfiguracije softvera</t>
  </si>
  <si>
    <t>Usluge konsultovanja u vezi sa softverom</t>
  </si>
  <si>
    <t>Usluge održavanja i popravke softvera</t>
  </si>
  <si>
    <t>Održavanje softvera za informacione tehnologije</t>
  </si>
  <si>
    <t>Popravka softvera za informacione tehnologije</t>
  </si>
  <si>
    <t>Usluge nabavke softvera</t>
  </si>
  <si>
    <t>Usluge u vezi sa podacima</t>
  </si>
  <si>
    <t>Usluge obrade podataka</t>
  </si>
  <si>
    <t>Usluge izrade računarskih tabličnih prikaza</t>
  </si>
  <si>
    <t>Usluge konverzije podataka</t>
  </si>
  <si>
    <t>Usluge obrade grupa podataka</t>
  </si>
  <si>
    <t>Usluge vremenskog zakupa računara</t>
  </si>
  <si>
    <t>Usluge unosa podataka</t>
  </si>
  <si>
    <t>Usluge pripreme podataka</t>
  </si>
  <si>
    <t>Usluge optičkog prepoznavanja karaktera</t>
  </si>
  <si>
    <t>Usluge preuzimanja podataka</t>
  </si>
  <si>
    <t>Usluge prikupljanja i uparivanja podataka</t>
  </si>
  <si>
    <t>Usluge upravljanja i podrške mrežama podataka</t>
  </si>
  <si>
    <t>Usluge podrške mrežama podataka</t>
  </si>
  <si>
    <t>Usluge upravljanja mrežama podataka</t>
  </si>
  <si>
    <t>Usluge analize podataka</t>
  </si>
  <si>
    <t>Usluge skladištenja podataka</t>
  </si>
  <si>
    <t>Usluge prenosa podataka</t>
  </si>
  <si>
    <t>Usluge dostavljanja podataka</t>
  </si>
  <si>
    <t>Usluge baze podataka</t>
  </si>
  <si>
    <t>Usluge baze podataka sa dodatnom vrednošću</t>
  </si>
  <si>
    <t>Usluge upravljanja podacima</t>
  </si>
  <si>
    <t>Usluge standardizacije i klasifikacije sadržaja ili podataka</t>
  </si>
  <si>
    <t>Internet usluge</t>
  </si>
  <si>
    <t>Usluge provajdera</t>
  </si>
  <si>
    <t>Usluge internet provajdera (ISP)</t>
  </si>
  <si>
    <t>Usluge provajdera elektronske pošte</t>
  </si>
  <si>
    <t>Usluge dizajna internet stranica</t>
  </si>
  <si>
    <t>Provajderi usluga pretraživanja interneta</t>
  </si>
  <si>
    <t>Usluge hostinga internet stranica</t>
  </si>
  <si>
    <t>Provajderi aplikacionih usluga</t>
  </si>
  <si>
    <t>Nazivi internet domena</t>
  </si>
  <si>
    <t>Usluge razvoja interneta</t>
  </si>
  <si>
    <t>Usluge razvoja korisničkih aplikacija za internet ili intranet</t>
  </si>
  <si>
    <t>Usluge razvoja serverskih aplikacija za internet ili intranet</t>
  </si>
  <si>
    <t>Usluge u vezi sa računarima</t>
  </si>
  <si>
    <t>Usluge upravljanja vezi sa računarima</t>
  </si>
  <si>
    <t>Softverske usluge za mrežno upravljanje</t>
  </si>
  <si>
    <t>Usluge vođenja dokumentacije</t>
  </si>
  <si>
    <t>Usluge automatizacije kancelarijskog poslovanja</t>
  </si>
  <si>
    <t>Usluge upravljanja računarskim uređajima</t>
  </si>
  <si>
    <t>Usluge upravljanja sredstvima koje obuhvataju rad računara</t>
  </si>
  <si>
    <t>Usluge upravljanja sredstvima za razvoj računarskih sistema</t>
  </si>
  <si>
    <t>Usluge upravljanja sredstvima za održavanje računarskih sistema</t>
  </si>
  <si>
    <t>Usluge nadogradnje računara</t>
  </si>
  <si>
    <t>Usluge proširenja računara</t>
  </si>
  <si>
    <t>Usluge proširenja memorije</t>
  </si>
  <si>
    <t>Profesionalne usluge u vezi sa računarima</t>
  </si>
  <si>
    <t>Izrada sporazuma o nivou usluga</t>
  </si>
  <si>
    <t>Usluge računarske podrške i savetovanja</t>
  </si>
  <si>
    <t>Usluge računarske podrške</t>
  </si>
  <si>
    <t>Usluge tehničke računarske podrške</t>
  </si>
  <si>
    <t>Usluge računarske mreže</t>
  </si>
  <si>
    <t>Usluge lokalne mreže</t>
  </si>
  <si>
    <t>Usluge mreža za široko područje (WAN)</t>
  </si>
  <si>
    <t>Usluge računarske revizije i ispitivanja</t>
  </si>
  <si>
    <t>Usluge računarske revizije</t>
  </si>
  <si>
    <t>Usluge računarskog ispitivanja</t>
  </si>
  <si>
    <t>Usluge računarskog sigurnosnog kopiranja (bekap) i kataloške konverzije</t>
  </si>
  <si>
    <t>Usluge računarskog sigurnosnog kopiranja (bekap)</t>
  </si>
  <si>
    <t>Usluge računarske kataloške konverzije</t>
  </si>
  <si>
    <t>Usluge istraživanja i razvoja i prateće savetodavne usluge</t>
  </si>
  <si>
    <t>Usluge u oblasti istraživanja i eksperimentalnog razvoja</t>
  </si>
  <si>
    <t>Usluge istraživanja</t>
  </si>
  <si>
    <t>Usluge istraživačkih laboratorija</t>
  </si>
  <si>
    <t>Usluge istraživanja mora</t>
  </si>
  <si>
    <t>Usluge eksperimentalnog razvoja</t>
  </si>
  <si>
    <t>Savetodavne usluge u oblasti istraživanja i razvoja</t>
  </si>
  <si>
    <t>Savetodavne usluge u oblasti istraživanja</t>
  </si>
  <si>
    <t>Savetodavne usluge u oblasti razvoja</t>
  </si>
  <si>
    <t>Planiranje i sprovođenje istraživanja i razvoja</t>
  </si>
  <si>
    <t>Usluge istraživanja i razvoja kod bezbednosnih i odbrambenih materijala</t>
  </si>
  <si>
    <t>Vojna istraživanja i tehnologija</t>
  </si>
  <si>
    <t>Preliminarna studija izvodljivosti i tehnološka prezentacija</t>
  </si>
  <si>
    <t>Razvoj bezbednosne opreme</t>
  </si>
  <si>
    <t>Razvoj vatrenog oružja i municije</t>
  </si>
  <si>
    <t>Razvoj vojnih vozila</t>
  </si>
  <si>
    <t>Razvoj ratnih brodova</t>
  </si>
  <si>
    <t>Razvoj vojnih letelica, raketa i svemirskih letelica</t>
  </si>
  <si>
    <t>Razvoj vojnih elektronskih sistema</t>
  </si>
  <si>
    <t>Ispitivanje i ocenjivanje</t>
  </si>
  <si>
    <t>Ispitivanje i ocenjivanje bezbednosne opreme</t>
  </si>
  <si>
    <t>Ispitivanje i ocenjivanje vatrenog oružja i municije</t>
  </si>
  <si>
    <t>Ispitivanje i ocenjivanje vojnih vozila</t>
  </si>
  <si>
    <t>Ispitivanje i ocenjivanje ratnih brodova</t>
  </si>
  <si>
    <t>Ispitivanje i ocenjivanje vojnih letelica, raketa i svemirskih letelica</t>
  </si>
  <si>
    <t>Ispitivanje i ocenjivanje vojnih elektronskih sistema</t>
  </si>
  <si>
    <t>Usluge uprave, odbrane i socijalnog osiguranja</t>
  </si>
  <si>
    <t>Usluge uprave</t>
  </si>
  <si>
    <t>Opšte usluge javnih službi</t>
  </si>
  <si>
    <t>Usluge izvršnih i zakonodavnih službi</t>
  </si>
  <si>
    <t>Usluge izvršnih službi</t>
  </si>
  <si>
    <t>Usluge zakonodavnih službi</t>
  </si>
  <si>
    <t>Administrativne usluge u poslovanju preduzeća</t>
  </si>
  <si>
    <t>Usluge na projektu razvoja uprave</t>
  </si>
  <si>
    <t>Administrativne usluge agencija</t>
  </si>
  <si>
    <t>Administrativne usluge u obrazovanju</t>
  </si>
  <si>
    <t>Administrativne usluge u zdravstvu</t>
  </si>
  <si>
    <t>Administrativne stambene usluge</t>
  </si>
  <si>
    <t>Administrativne usluge u oblasti rekreacije, kulture i religije</t>
  </si>
  <si>
    <t>Administrativne usluge u turističkom poslovanju</t>
  </si>
  <si>
    <t>Pomoćne usluge za državnu upravu</t>
  </si>
  <si>
    <t>Usluge državne uprave</t>
  </si>
  <si>
    <t>Opšte kadrovske usluge za državnu upravu</t>
  </si>
  <si>
    <t>Pružanje usluga zajednici</t>
  </si>
  <si>
    <t>Usluge u oblasti spoljnih poslova i druge usluge</t>
  </si>
  <si>
    <t>Usluge u oblasti spoljnih poslova</t>
  </si>
  <si>
    <t>Diplomatske usluge</t>
  </si>
  <si>
    <t>Konzularne usluge</t>
  </si>
  <si>
    <t>Usluge povezane sa inostranom ekonomskom pomoći</t>
  </si>
  <si>
    <t>Usluge povezane sa inostranom vojnom pomoći</t>
  </si>
  <si>
    <t>Odbrambene usluge</t>
  </si>
  <si>
    <t>Usluge vojne odbrane</t>
  </si>
  <si>
    <t>Usluge civilne odbrane</t>
  </si>
  <si>
    <t>Usluge pravosuđa</t>
  </si>
  <si>
    <t>Usluge sudstva</t>
  </si>
  <si>
    <t>Administrativne usluge u sudovima</t>
  </si>
  <si>
    <t>Usluge u vezi sa pritvaranjem ili rehabilitacijom osuđenih lica</t>
  </si>
  <si>
    <t>Usluge u vezi sa zatvorima</t>
  </si>
  <si>
    <t>Usluge sprovođenja zatvorenika</t>
  </si>
  <si>
    <t>Zatvorske usluge</t>
  </si>
  <si>
    <t>Usluge u vezi sa uslovnim osudama</t>
  </si>
  <si>
    <t>Usluge u oblasti javne bezbednosti, reda i mira</t>
  </si>
  <si>
    <t>Usluge u oblasti javne bezbednosti</t>
  </si>
  <si>
    <t>Usluge policije</t>
  </si>
  <si>
    <t>Usluge u oblasti javnog reda i mira</t>
  </si>
  <si>
    <t>Usluge u oblasti javnog reda</t>
  </si>
  <si>
    <t>Usluge sudskih izvršitelja</t>
  </si>
  <si>
    <t>Usluge vatrogasne službe i usluge spašavanja</t>
  </si>
  <si>
    <t>Usluge vatrogasne službe</t>
  </si>
  <si>
    <t>Usluge gašenja požara</t>
  </si>
  <si>
    <t>Usluge sprečavanja požara</t>
  </si>
  <si>
    <t>Usluge gašenja šumskih požara</t>
  </si>
  <si>
    <t>Usluge spašavanja</t>
  </si>
  <si>
    <t>Usluge obaveznog socijalnog osiguranja</t>
  </si>
  <si>
    <t>Usluge u vezi sa raznim naknadama</t>
  </si>
  <si>
    <t>Naknade u slučaju bolesti</t>
  </si>
  <si>
    <t>Naknade za porodiljsko odsustvo</t>
  </si>
  <si>
    <t>Davanja za slučaj invalidnosti</t>
  </si>
  <si>
    <t>Naknade za privremenu nesposobnost</t>
  </si>
  <si>
    <t>Naknade za nezaposlenost</t>
  </si>
  <si>
    <t>Penzijske šeme za državne službenike</t>
  </si>
  <si>
    <t>Porodični dodatak</t>
  </si>
  <si>
    <t>Dečiji dodatak</t>
  </si>
  <si>
    <t>Usluge povezane sa industrijom nafte i gasa</t>
  </si>
  <si>
    <t>Profesionalne usluge u industriji gasa</t>
  </si>
  <si>
    <t>Usluge u vezi sa vađenjem gasa</t>
  </si>
  <si>
    <t>Usluge regasifikacije</t>
  </si>
  <si>
    <t>Usluge ronjenja u vezi sa vađenjem gasa</t>
  </si>
  <si>
    <t>Usluge ronjenja u vezi sa podmorskim bušotinama</t>
  </si>
  <si>
    <t>Profesionalne usluge za naftnu industriju</t>
  </si>
  <si>
    <t>Usluge u vezi sa vađenjem nafte</t>
  </si>
  <si>
    <t>Usluge oblaganja zaštitnih cevi u bušotinama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</si>
  <si>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</si>
  <si>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</si>
  <si>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</si>
  <si>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</si>
  <si>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</si>
  <si>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povezane sa vađenjem gasa</t>
  </si>
  <si>
    <t>Usluge bušenja na moru</t>
  </si>
  <si>
    <t>Usluge bušenja turbinskom bušilicom</t>
  </si>
  <si>
    <t>Usluge bušenja turbinskom bušilicom sa vretenom</t>
  </si>
  <si>
    <t>Bušenje jezgra</t>
  </si>
  <si>
    <t>Usluge određivanja položaja platforme</t>
  </si>
  <si>
    <t>Usluge uvođenja zaštitnih i proizvodnih cevi u bušotine</t>
  </si>
  <si>
    <t>Usluge uvođenja zaštitnih cevi u bušotine</t>
  </si>
  <si>
    <t>Usluge tima za uvođenje zaštitnih cevi u bušotine</t>
  </si>
  <si>
    <t>Usluge planiranja uvođenja zaštitnih cevi u bušotine</t>
  </si>
  <si>
    <t>Usluge izrade zaštitnih cevi za bušotine</t>
  </si>
  <si>
    <t>Usluge dovršenja uvođenja zaštitnih cevi u bušotine</t>
  </si>
  <si>
    <t>Usluge cementiranja bušotine</t>
  </si>
  <si>
    <t>Usluge cementiranja obloge</t>
  </si>
  <si>
    <t>Usluge cementiranja čepa</t>
  </si>
  <si>
    <t>Usluge betoniranja penastim betonom</t>
  </si>
  <si>
    <t>Usluge bušenja bušotina i proizvodne usluge</t>
  </si>
  <si>
    <t>Usluge bušenja bušotine</t>
  </si>
  <si>
    <t>Usluge kontrole bušenja bušotine</t>
  </si>
  <si>
    <t>Usluge podizanja cevi kod bušenja bušotine</t>
  </si>
  <si>
    <t>Usluge odlaganja cevi kod bušenja bušotine</t>
  </si>
  <si>
    <t>Usluge bušenja levkastih bušotina</t>
  </si>
  <si>
    <t>Usluge nadzora bušenja</t>
  </si>
  <si>
    <t>Usluge nadzora bušotine</t>
  </si>
  <si>
    <t>Usluge merenja bušotine</t>
  </si>
  <si>
    <t>Usluge merenja obložene bušotine</t>
  </si>
  <si>
    <t>Usluge merenja otvorene bušotine</t>
  </si>
  <si>
    <t>Ostale usluge merenja</t>
  </si>
  <si>
    <t>Usluge upravljanja bušotinom</t>
  </si>
  <si>
    <t>Usluge podrške u vezi sa bušotinom</t>
  </si>
  <si>
    <t>Usluge ispitivanja bušotine</t>
  </si>
  <si>
    <t>Usluge ispitivanja raspukline bušotine</t>
  </si>
  <si>
    <t>Usluge pregleda ili ispitivanja mesta bušenja</t>
  </si>
  <si>
    <t>Usluge ispitivanja opreme bušotine</t>
  </si>
  <si>
    <t>Usluge postavljanja cevi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</si>
  <si>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</si>
  <si>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</si>
  <si>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</si>
  <si>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</si>
  <si>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</si>
  <si>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</si>
  <si>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instalacije na moru</t>
  </si>
  <si>
    <t>Usluge brodova za snabdevanje na moru</t>
  </si>
  <si>
    <t>Usluge u vezi sa bušotinskom rupom</t>
  </si>
  <si>
    <t>Usluge bušotinske karotaže</t>
  </si>
  <si>
    <t>Usluge pumpanja u bušotinskoj rupi</t>
  </si>
  <si>
    <t>Usluge snimanja bušotinske rupe</t>
  </si>
  <si>
    <t>Usluge širenja bušotinske rupe</t>
  </si>
  <si>
    <t>Usluge otvaranja bušotinske rupe</t>
  </si>
  <si>
    <t>Usluge nadzora vibracija bušotinske rupe</t>
  </si>
  <si>
    <t>Usluge u vezi sa alatima za bušotinske rupe</t>
  </si>
  <si>
    <t>Usluge u vezi sa alatima za bušotinske rupe naftnih polja</t>
  </si>
  <si>
    <t>Usluge pregleda cevovoda</t>
  </si>
  <si>
    <t>Usluge u oblasti poljoprivrede, šumarstva, hortikulture, akvakulture i pčelarstva</t>
  </si>
  <si>
    <t>Usluge u oblasti poljoprivrede</t>
  </si>
  <si>
    <t>Usluge povezane sa poljoprivrednom proizvodnjom</t>
  </si>
  <si>
    <t>Usluge iznajmljivanja poljoprivrednih mašina sa rukovaocem</t>
  </si>
  <si>
    <t>Usluge iznajmljivanja kosilica ili poljoprivredne opreme sa rukovaocem</t>
  </si>
  <si>
    <t>Usluge kompostiranja</t>
  </si>
  <si>
    <t>Šumarske usluge</t>
  </si>
  <si>
    <t>Usluge seče šuma</t>
  </si>
  <si>
    <t>Usluge povezane sa sečom šuma</t>
  </si>
  <si>
    <t>Usluge eksploatacije drva</t>
  </si>
  <si>
    <t>Prevoz trupaca unutar šume</t>
  </si>
  <si>
    <t>Usluge krčenja</t>
  </si>
  <si>
    <t>Usluge seče drveća</t>
  </si>
  <si>
    <t>Usluge održavanja drveća</t>
  </si>
  <si>
    <t>Sađenje drveća</t>
  </si>
  <si>
    <t>Usluge impregniranja drveta</t>
  </si>
  <si>
    <t>Usluge povezane sa šumarstvom</t>
  </si>
  <si>
    <t>Usluge upravljanja u šumarstvu</t>
  </si>
  <si>
    <t>Usluge upravljanja šumskim resursima</t>
  </si>
  <si>
    <t>Usluge suzbijanja šumskih štetočina</t>
  </si>
  <si>
    <t>Usluge upravljanja šumama</t>
  </si>
  <si>
    <t>Usluge popisivanja šuma</t>
  </si>
  <si>
    <t>Usluge praćenja ili ocenjivanja šuma</t>
  </si>
  <si>
    <t>Usluge pošumljavanja</t>
  </si>
  <si>
    <t>Usluge širenja šuma</t>
  </si>
  <si>
    <t>Usluge upravljanja šumskim rasadnicima</t>
  </si>
  <si>
    <t>Usluge sektorskog planiranja šuma</t>
  </si>
  <si>
    <t>Usluge u oblasti hortikulture</t>
  </si>
  <si>
    <t>Usluge sadnje i održavanja zelenih površina</t>
  </si>
  <si>
    <t>Usluge održavanja ukrasnih bašti i parkova</t>
  </si>
  <si>
    <t>Usluge plevljenja korova</t>
  </si>
  <si>
    <t>Usluge uništavanja korova</t>
  </si>
  <si>
    <t>Usluge održavanja parkova</t>
  </si>
  <si>
    <t>Usluge održavanja terena</t>
  </si>
  <si>
    <t>Usluge zatravljivanja</t>
  </si>
  <si>
    <t>Usluge sejanja</t>
  </si>
  <si>
    <t>Usluge održavanja sportskih terena</t>
  </si>
  <si>
    <t>Usluge cvetnih aranžmana</t>
  </si>
  <si>
    <t>Usluge orezivanja drveća i šišanja žive ograde</t>
  </si>
  <si>
    <t>Obrezivanje drveća</t>
  </si>
  <si>
    <t>Šišanje žive ograde</t>
  </si>
  <si>
    <t>Usluge u oblasti zoologije</t>
  </si>
  <si>
    <t>Usluge uzgoja životinja</t>
  </si>
  <si>
    <t>Usluge razmnožavanja divljači</t>
  </si>
  <si>
    <t>Usluge u lovu</t>
  </si>
  <si>
    <t>Usluge postavljanja zamki (stupica)</t>
  </si>
  <si>
    <t>Usluge povezane sa ribarstvom</t>
  </si>
  <si>
    <t>Usluge akvakulture</t>
  </si>
  <si>
    <t>Usluge marikulture</t>
  </si>
  <si>
    <t>Usluge gajenja ostriga</t>
  </si>
  <si>
    <t>Usluge gajenja školjki, rakova i ljuskara</t>
  </si>
  <si>
    <t>Usluge gajenja kozica ili škampi</t>
  </si>
  <si>
    <t>Usluge uzgajanja riba</t>
  </si>
  <si>
    <t>Usluge pčelarstva</t>
  </si>
  <si>
    <t>Poslovne usluge: pravo, marketing, savetovanje, zapošljavanje, štampanje i obezbeđenje</t>
  </si>
  <si>
    <t>Pravne usluge</t>
  </si>
  <si>
    <t>Pravni saveti i zastupanje</t>
  </si>
  <si>
    <t>Pravni saveti</t>
  </si>
  <si>
    <t>Pravno zastupanje</t>
  </si>
  <si>
    <t>Usluge zastupanja deoničara</t>
  </si>
  <si>
    <t>Savetodavne usluge u pogledu patenta i autorskih prava</t>
  </si>
  <si>
    <t>Savetodavne usluge u pogledu autorskih prava</t>
  </si>
  <si>
    <t>Savetodavne usluge u pogledu autorskih prava na softver</t>
  </si>
  <si>
    <t>Usluge pravnog dokumentovanja i overavanja</t>
  </si>
  <si>
    <t>Usluge dokumentovanja</t>
  </si>
  <si>
    <t>Usluge overavanja</t>
  </si>
  <si>
    <t>Usluge overavanja elektronskog potpisa</t>
  </si>
  <si>
    <t>Usluge pružanja pravnih saveta i informacija</t>
  </si>
  <si>
    <t>Računovodstvene, revizorske i poreske usluge</t>
  </si>
  <si>
    <t>Računovodstvene i revizorske usluge</t>
  </si>
  <si>
    <t>Računovodstvene usluge</t>
  </si>
  <si>
    <t>Knjigovodstvene usluge</t>
  </si>
  <si>
    <t>Usluge obračuna plata</t>
  </si>
  <si>
    <t>Usluge vođenja evidencije prodaje i nabavke</t>
  </si>
  <si>
    <t>Usluge izrade finansijskih izveštaja</t>
  </si>
  <si>
    <t>Revizorske usluge</t>
  </si>
  <si>
    <t>Usluge finansijske revizije</t>
  </si>
  <si>
    <t>Usluge ocenjivanja upravljanja preduzećima</t>
  </si>
  <si>
    <t>Usluge interne revizije</t>
  </si>
  <si>
    <t>Usluge obavezne revizije</t>
  </si>
  <si>
    <t>Usluge revizije kod prevara i pronevera</t>
  </si>
  <si>
    <t>Usluge računovodstvene revizije</t>
  </si>
  <si>
    <t>Fiskalne usluge</t>
  </si>
  <si>
    <t>Savetodavne usluge u oblasti poreza</t>
  </si>
  <si>
    <t>Usluge pripremanja poreskih prijava za povraćaj poreza</t>
  </si>
  <si>
    <t>Usluge carinskog posredovanja</t>
  </si>
  <si>
    <t>Usluge istraživanja tržišta i privrede; anketiranje i statistički podaci</t>
  </si>
  <si>
    <t>Usluge istraživanja tržišta</t>
  </si>
  <si>
    <t>Usluge anketiranja</t>
  </si>
  <si>
    <t>Usluge formulisanja ankete</t>
  </si>
  <si>
    <t>Sprovođenje anketiranja</t>
  </si>
  <si>
    <t>Usluge anketiranja putem telefona</t>
  </si>
  <si>
    <t>Usluge analize anketiranja</t>
  </si>
  <si>
    <t>Usluge ekonomskog istraživanja</t>
  </si>
  <si>
    <t>Ocena ekonomskog dejstva</t>
  </si>
  <si>
    <t>Usluge ispitivanja tržišta</t>
  </si>
  <si>
    <t>Usluge utvrđivanja učinka poslovanja</t>
  </si>
  <si>
    <t>Izrada studije izvodljivosti</t>
  </si>
  <si>
    <t>Usluge socioloških istraživanja</t>
  </si>
  <si>
    <t>Usluge ispitivanja javnog mnjenja</t>
  </si>
  <si>
    <t>Statističke usluge</t>
  </si>
  <si>
    <t>Usluge oglašavanja i marketinga</t>
  </si>
  <si>
    <t>Usluge oglašavanja</t>
  </si>
  <si>
    <t>Savetodavne usluge u oblasti oglašavanja</t>
  </si>
  <si>
    <t>Usluge sprovođenja oglašavanja</t>
  </si>
  <si>
    <t>Usluge oglašavanja kampanje</t>
  </si>
  <si>
    <t>Usluge oglašavanja iz vazduha</t>
  </si>
  <si>
    <t>Usluge marketinga</t>
  </si>
  <si>
    <t>Usluge neposrednog marketinga</t>
  </si>
  <si>
    <t>Usluge promovisanja</t>
  </si>
  <si>
    <t>Korisničke usluge</t>
  </si>
  <si>
    <t>Usluge anketiranja korisnika</t>
  </si>
  <si>
    <t>Ispitivanje zadovoljstva korisnika</t>
  </si>
  <si>
    <t>Usluge brige o korisnicima</t>
  </si>
  <si>
    <t>Program lojalnosti korisnika</t>
  </si>
  <si>
    <t>Aukcione usluge</t>
  </si>
  <si>
    <t>Usluge elektronske aukcije</t>
  </si>
  <si>
    <t>Usluge savetovanja u poslovanju i upravljanju i srodne usluge</t>
  </si>
  <si>
    <t>Usluge savetovanja u poslovanju i upravljanju</t>
  </si>
  <si>
    <t>Usluge opšteg savetovanja u upravljanju</t>
  </si>
  <si>
    <t>Usluge savetovanja u razvoju poslovanja</t>
  </si>
  <si>
    <t>Usluge savetovanja u oblasti finansijskog upravljanja</t>
  </si>
  <si>
    <t>Usluge savetovanja u upravljanju marketingom</t>
  </si>
  <si>
    <t>Usluge savetovanja u upravljanju kadrovima</t>
  </si>
  <si>
    <t>Usluge savetovanja u upravljanju proizvodnjom</t>
  </si>
  <si>
    <t>Usluge savetovanja u dizajnu</t>
  </si>
  <si>
    <t>Usluge u oblasti odnosa sa javnošću</t>
  </si>
  <si>
    <t>Usluge upravljanja u oblasti odnosa sa javnošću</t>
  </si>
  <si>
    <t>Usluge savetovanja u oblasti odnosa sa javnošću</t>
  </si>
  <si>
    <t>Usluge savetovanja u oblasti bezbednosti</t>
  </si>
  <si>
    <t>Usluge savetovanja u oblasti javnih nabavki</t>
  </si>
  <si>
    <t>Usluge savetovanja u oblasti ocenjivanja</t>
  </si>
  <si>
    <t>Usluge povezane sa upravljanjem</t>
  </si>
  <si>
    <t>Usluge upravljanja projektima izuzev građevinskih radova</t>
  </si>
  <si>
    <t>Usluge nadzora projekata izuzev građevinskih radova</t>
  </si>
  <si>
    <t>Usluge pripreme projekata izuzev građevinskih radova</t>
  </si>
  <si>
    <t>Usluge arbitraže i mirenja</t>
  </si>
  <si>
    <t>Usluge upravljanja kriznim situacijama</t>
  </si>
  <si>
    <t>Pomoćne kancelarijske usluge</t>
  </si>
  <si>
    <t>Usluge odgovaranja na telefonske pozive</t>
  </si>
  <si>
    <t>Usluge telefonskih operatera</t>
  </si>
  <si>
    <t>Pozivni centar</t>
  </si>
  <si>
    <t>Reprografske usluge</t>
  </si>
  <si>
    <t>Usluge fotokopiranja</t>
  </si>
  <si>
    <t>Usluge prevođenja</t>
  </si>
  <si>
    <t>Usluge usmenog prevođenja</t>
  </si>
  <si>
    <t>Usluge kucanja teksta, obrade teksta i stonog izdavaštva</t>
  </si>
  <si>
    <t>Usluge kucanja teksta</t>
  </si>
  <si>
    <t>Usluge obrade teksta</t>
  </si>
  <si>
    <t>Usluge stonog izdavaštva</t>
  </si>
  <si>
    <t>Usluge razvrstavanja i odlaganja u kartoteku</t>
  </si>
  <si>
    <t>Usluge sastavljanja spiska adresa za dostavljanje pošte i slanja poštom</t>
  </si>
  <si>
    <t>Usluge slanja poštom</t>
  </si>
  <si>
    <t>Usluge zapošljavanja</t>
  </si>
  <si>
    <t>Usluge posredovanja pri zapošljavanju osoblja</t>
  </si>
  <si>
    <t>Usluge pronalaženja radnih mesta</t>
  </si>
  <si>
    <t>Usluge zapošljavanja pomoćnog kancelarijskog osoblja</t>
  </si>
  <si>
    <t>Usluge premeštanja zaposlenih</t>
  </si>
  <si>
    <t>Usluge obezbeđenja osoblja uključujući osoblje za rad na određeno vreme</t>
  </si>
  <si>
    <t>Usluge obezbeđenja kancelarijskog osoblja</t>
  </si>
  <si>
    <t>Usluge obezbeđenja osoblja za pomoć u domaćinstvu</t>
  </si>
  <si>
    <t>Usluge obezbeđenja radnika u trgovini ili industriji</t>
  </si>
  <si>
    <t>Usluge obezbeđenja osoblja za negu</t>
  </si>
  <si>
    <t>Usluge obezbeđenja medicinskog osoblja</t>
  </si>
  <si>
    <t>Usluge u vezi sa osobljem, izuzev zapošljavanja i obezbeđivanja osoblja</t>
  </si>
  <si>
    <t>Usluge u oblasti kadrova i obračuna plata</t>
  </si>
  <si>
    <t>Usluge obuke osoblja</t>
  </si>
  <si>
    <t>Usluge u vezi sa usavršavanjem osoblja</t>
  </si>
  <si>
    <t>Usluge profesionalnog usmeravanja</t>
  </si>
  <si>
    <t>Usluge centra za ocenjivanje radi zapošljavanja</t>
  </si>
  <si>
    <t>Usluge istrage i obezbeđenja</t>
  </si>
  <si>
    <t>Usluge obezbeđenja</t>
  </si>
  <si>
    <t>Usluge nadzora alarmnih uređaja</t>
  </si>
  <si>
    <t>Čuvarske službe</t>
  </si>
  <si>
    <t>Usluge nadzora</t>
  </si>
  <si>
    <t>Usluge potrage</t>
  </si>
  <si>
    <t>Usluge potrage za beguncima</t>
  </si>
  <si>
    <t>Usluge patrolnih službi</t>
  </si>
  <si>
    <t>Usluge izdavanja identifikacionih znački</t>
  </si>
  <si>
    <t>Usluge istrage</t>
  </si>
  <si>
    <t>Usluge detektivskih agencija</t>
  </si>
  <si>
    <t>Grafološke usluge</t>
  </si>
  <si>
    <t>Usluge analize otpada</t>
  </si>
  <si>
    <t>Usluge štampanja i srodne usluge</t>
  </si>
  <si>
    <t>Usluge štampanja</t>
  </si>
  <si>
    <t>Usluge digitalne štampe</t>
  </si>
  <si>
    <t>Usluge štampanja novčanica</t>
  </si>
  <si>
    <t>Usluge u vezi sa štampanjem</t>
  </si>
  <si>
    <t>Usluge završne obrade u štampanju</t>
  </si>
  <si>
    <t>Usluge korekture</t>
  </si>
  <si>
    <t>Usluge sastavljanja</t>
  </si>
  <si>
    <t>Usluge izrade štamparskih ploča</t>
  </si>
  <si>
    <t>Usluge fotogravure</t>
  </si>
  <si>
    <t>Usluge slaganja tipografskih slova</t>
  </si>
  <si>
    <t>Litografske usluge</t>
  </si>
  <si>
    <t>Usluge grafičkog oblikovanja</t>
  </si>
  <si>
    <t>Usluge štampanja i isporuke</t>
  </si>
  <si>
    <t>Usluge štampanja i distribucije</t>
  </si>
  <si>
    <t>Razne poslovne usluge i usluge povezane sa poslovanjem</t>
  </si>
  <si>
    <t>Usluge upravljanja imovinom</t>
  </si>
  <si>
    <t>Usluge pakovanja i srodne usluge</t>
  </si>
  <si>
    <t>Usluge pakovanja</t>
  </si>
  <si>
    <t>Usluge specijalnog dizajniranja</t>
  </si>
  <si>
    <t>Usluge unutrašnjeg opremanja</t>
  </si>
  <si>
    <t>Usluge unutrašnjeg uređenja</t>
  </si>
  <si>
    <t>Pomoćne usluge uređenja</t>
  </si>
  <si>
    <t>Usluge dizajniranja nameštaja</t>
  </si>
  <si>
    <t>Usluge agencije za naplatu</t>
  </si>
  <si>
    <t>Usluge naplate putarine</t>
  </si>
  <si>
    <t>Usluge organizovanja izložbi, sajmova i kongresa</t>
  </si>
  <si>
    <t>Usluge organizovanja seminara</t>
  </si>
  <si>
    <t>Organizovanje raznih dešavanja</t>
  </si>
  <si>
    <t>Usluge organizovanja kulturnih dešavanja</t>
  </si>
  <si>
    <t>Usluge organizovanja festivala</t>
  </si>
  <si>
    <t>Usluge organizovanja proslava</t>
  </si>
  <si>
    <t>Usluge organizovanja modnih revija</t>
  </si>
  <si>
    <t>Usluge organizovanja izložbi i sajmova</t>
  </si>
  <si>
    <t>Usluge organizovanja aukcija</t>
  </si>
  <si>
    <t>Fotografske i pomoćne usluge</t>
  </si>
  <si>
    <t>Fotografske usluge</t>
  </si>
  <si>
    <t>Usluge reklamnog fotografisanja</t>
  </si>
  <si>
    <t>Usluge fotografisanja iz vazduha</t>
  </si>
  <si>
    <t>Specijalizovane fotografske usluge</t>
  </si>
  <si>
    <t>Usluge fotografisanja bušotinske rupe</t>
  </si>
  <si>
    <t>Usluge podvodnog fotografisanja</t>
  </si>
  <si>
    <t>Usluge snimanja na mikrofilm</t>
  </si>
  <si>
    <t>Usluge rendgenskog snimanja</t>
  </si>
  <si>
    <t>Usluge studijskog fotografisanja</t>
  </si>
  <si>
    <t>Usluge razvijanja fotografskih filmova</t>
  </si>
  <si>
    <t>Usluge restauracije, kopiranja i retuširanja fotografija</t>
  </si>
  <si>
    <t>Izdavačke usluge</t>
  </si>
  <si>
    <t>Usluge povezivanja knjiga i završne obrade knjiga</t>
  </si>
  <si>
    <t>Usluge završne obrade knjiga</t>
  </si>
  <si>
    <t>Usluge povezivanja knjiga</t>
  </si>
  <si>
    <t>Usluge izdavanja jezičkih rečnika</t>
  </si>
  <si>
    <t>Usluge izdavanja rečnika regionalnih jezika</t>
  </si>
  <si>
    <t>Pretplatničke usluge</t>
  </si>
  <si>
    <t>Razne usluge u vezi sa poslovanjem</t>
  </si>
  <si>
    <t>Usluge kontrole zaliha</t>
  </si>
  <si>
    <t>Usluge recepcije</t>
  </si>
  <si>
    <t>Usluge upravljanja zgradama i objektima</t>
  </si>
  <si>
    <t>Usluge upravljanja objektima</t>
  </si>
  <si>
    <t>Usluge upravljanja ugovorima</t>
  </si>
  <si>
    <t>Usluge upravljanja bibliotekama</t>
  </si>
  <si>
    <t>Usluge arhiviranja</t>
  </si>
  <si>
    <t>Usluge katalogizacije</t>
  </si>
  <si>
    <t>Usluge organizacije poslovanja</t>
  </si>
  <si>
    <t>Usluge upravljanja dokumentacijom</t>
  </si>
  <si>
    <t>Usluge u vezi sa poslovnim putovanjima</t>
  </si>
  <si>
    <t>Usluge podučavanja</t>
  </si>
  <si>
    <t>Usluge skeniranja i fakturisanja</t>
  </si>
  <si>
    <t>Usluge skeniranja</t>
  </si>
  <si>
    <t>Usluge fakturisanja</t>
  </si>
  <si>
    <t>Usluge obrazovanja i stručnog osposobljavanja</t>
  </si>
  <si>
    <t>Usluge osnovnog obrazovanja</t>
  </si>
  <si>
    <t>Usluge predškolskog vaspitanja</t>
  </si>
  <si>
    <t>Usluge srednjeg obrazovanja</t>
  </si>
  <si>
    <t>Usluge srednjeg tehničkog i stručnog obrazovanja</t>
  </si>
  <si>
    <t>Usluge srednjeg tehničkog obrazovanja</t>
  </si>
  <si>
    <t>Usluge srednjeg stručnog obrazovanja</t>
  </si>
  <si>
    <t>Usluge visokog obrazovanja</t>
  </si>
  <si>
    <t>Usluge obrazovanja mladih</t>
  </si>
  <si>
    <t>Usluge obrazovanja u oblasti medicine</t>
  </si>
  <si>
    <t>Usluge obrazovanja u oblasti bezbednosti</t>
  </si>
  <si>
    <t>Usluge specijalnog obrazovanja</t>
  </si>
  <si>
    <t>Usluge obrazovanja odraslih i druge usluge obrazovanja</t>
  </si>
  <si>
    <t>Usluge raznih škola</t>
  </si>
  <si>
    <t>Usluge autoškola</t>
  </si>
  <si>
    <t>Usluge pripreme za polaganje vozačkih ispita</t>
  </si>
  <si>
    <t>Časovi vožnje</t>
  </si>
  <si>
    <t>Usluge škola letenja</t>
  </si>
  <si>
    <t>Usluge škola jedrenja</t>
  </si>
  <si>
    <t>Usluge škola ronjenja</t>
  </si>
  <si>
    <t>Usluge škola skijanja</t>
  </si>
  <si>
    <t>Usluge obrazovanja elektronskim putem</t>
  </si>
  <si>
    <t>Usluge obrazovanja odraslih na nivou univerziteta</t>
  </si>
  <si>
    <t>Upravljanje obrazovnim centrom</t>
  </si>
  <si>
    <t>Usluge obuke</t>
  </si>
  <si>
    <t>Usluge specijalističke obuke</t>
  </si>
  <si>
    <t>Usluge obuke pasa</t>
  </si>
  <si>
    <t>Usluge škole jahanja</t>
  </si>
  <si>
    <t>Objekti za  obuku</t>
  </si>
  <si>
    <t>Usluge izrade programa obuke</t>
  </si>
  <si>
    <t>Obrazovni seminari za osposobljavanje</t>
  </si>
  <si>
    <t>Usluge stručnog osposobljavanja</t>
  </si>
  <si>
    <t>Usluge industrijske i tehničke obuke</t>
  </si>
  <si>
    <t>Usluge industrijske obuke</t>
  </si>
  <si>
    <t>Usluge tehničke obuke</t>
  </si>
  <si>
    <t>Usluge obuke za upravljanje</t>
  </si>
  <si>
    <t>Usluge upoznavanja sa radom na računaru</t>
  </si>
  <si>
    <t>Usluge obuke za rad na računaru</t>
  </si>
  <si>
    <t>Informatički tečajevi</t>
  </si>
  <si>
    <t>Usluge obuke u oblasti zaštite životne sredine</t>
  </si>
  <si>
    <t>Usluge obuke u oblasti bezbednosti</t>
  </si>
  <si>
    <t>Usluge obuke o zdravstvenoj zaštiti i prvoj pomoći</t>
  </si>
  <si>
    <t>Usluge obuke u oblasti zdravstva</t>
  </si>
  <si>
    <t>Usluge obuke za prvu pomoć</t>
  </si>
  <si>
    <t>Usluge obuke za razvoj ličnosti</t>
  </si>
  <si>
    <t>Organizovanje tečajeva za učenje jezika</t>
  </si>
  <si>
    <t>Usluge mentorstva</t>
  </si>
  <si>
    <t>Usluge obuke u oblasti odbrambenih i bezbednosnih sredstava</t>
  </si>
  <si>
    <t>Obuka i simulacija u vezi sa bezbednosnom opremom</t>
  </si>
  <si>
    <t>Obuka i simulacija u vezi sa vatrenim oružjem i municijom</t>
  </si>
  <si>
    <t>Obuka i simulacija u vezi sa vojnim vozilima</t>
  </si>
  <si>
    <t>Obuka i simulacija u vezi sa ratnim brodovima</t>
  </si>
  <si>
    <t>Obuka i simulacija u vezi sa letelicama, raketama i svemirskim letelicama</t>
  </si>
  <si>
    <t>Obuka i simulacija u vezi sa vojnim elektronskim sistemima</t>
  </si>
  <si>
    <t>Zdravstvene i socijalne usluge</t>
  </si>
  <si>
    <t>Zdravstvene usluge</t>
  </si>
  <si>
    <t>Bolničke i sa njima povezane usluge</t>
  </si>
  <si>
    <t>Bolničke usluge</t>
  </si>
  <si>
    <t>Bolničke usluge u oblasti hirurgije</t>
  </si>
  <si>
    <t>Usluge medicinske nege u bolnicama</t>
  </si>
  <si>
    <t>Bolničke usluge u oblasti ginekologije</t>
  </si>
  <si>
    <t>Usluge oplodnje in vitro</t>
  </si>
  <si>
    <t>Bolničke usluge u oblasti akušerstva</t>
  </si>
  <si>
    <t>Bolničke usluge u oblasti rehabilitacije</t>
  </si>
  <si>
    <t>Bolničke usluge u oblasti psihijatrije</t>
  </si>
  <si>
    <t>Usluge u oblasti ortotike</t>
  </si>
  <si>
    <t>Usluge u oblasti oksigenoterapije</t>
  </si>
  <si>
    <t>Usluge u oblasti patologije</t>
  </si>
  <si>
    <t>Usluge u oblasti analize krvi</t>
  </si>
  <si>
    <t>Usluge u oblasti bakteriološke analize</t>
  </si>
  <si>
    <t>Bolničke usluge u oblasti dijalize</t>
  </si>
  <si>
    <t>Pomoćne usluge u bolnicama</t>
  </si>
  <si>
    <t>Usluge snabdevanja bolnica posteljnom</t>
  </si>
  <si>
    <t>Usluge dnevne bolnice</t>
  </si>
  <si>
    <t>Usluge lekarskih ordinacija i srodne usluge</t>
  </si>
  <si>
    <t>Usluge lekarskih ordinacija</t>
  </si>
  <si>
    <t>Usluge lekara opšte prakse</t>
  </si>
  <si>
    <t>Usluge lekara specijalista</t>
  </si>
  <si>
    <t>Usluge ginekologa specijaliste ili akušera specijaliste</t>
  </si>
  <si>
    <t>Usluge nefrologa specijaliste ili neurologa specijaliste</t>
  </si>
  <si>
    <t>Usluge kardiologa specijaliste ili pulmologa specijaliste</t>
  </si>
  <si>
    <t>Usluge kardiologa specijaliste</t>
  </si>
  <si>
    <t>Usluge pulmologa specijaliste</t>
  </si>
  <si>
    <t>Usluge otorinolaringologa specijaliste ili audiologa specijaliste</t>
  </si>
  <si>
    <t>Usluge gastroenterologa specijaliste i gerijatra specijaliste</t>
  </si>
  <si>
    <t>Usluge gastro-eneterologa specijaliste</t>
  </si>
  <si>
    <t>Usluge gerijatra specijaliste</t>
  </si>
  <si>
    <t>Usluge psihijatra specijaliste ili psihologa specijaliste</t>
  </si>
  <si>
    <t>Usluge domova za lica sa psihičkim problemima</t>
  </si>
  <si>
    <t>Usluge oftalmologa specijaliste, dermatologa specijaliste ili ortopeda specijaliste</t>
  </si>
  <si>
    <t>Usluge oftalmologa specijaliste</t>
  </si>
  <si>
    <t>Usluge dermatologa specijaliste</t>
  </si>
  <si>
    <t>Usluge ortopeda specijaliste</t>
  </si>
  <si>
    <t>Usluge pedijatra specijaliste ili urologa specijaliste</t>
  </si>
  <si>
    <t>Usluge pedijatra specijaliste</t>
  </si>
  <si>
    <t>Usluge urologa specijaliste</t>
  </si>
  <si>
    <t>Usluge hirurga specijaliste</t>
  </si>
  <si>
    <t>Usluge stomatoloških ordinacija i srodne usluge</t>
  </si>
  <si>
    <t>Usluge stomatoloških ordinacija</t>
  </si>
  <si>
    <t>Usluge ortodonta specijaliste</t>
  </si>
  <si>
    <t>Ortodontske hirurške usluge</t>
  </si>
  <si>
    <t>Razne zdravstvene usluge</t>
  </si>
  <si>
    <t>Usluge medicinskog osoblja</t>
  </si>
  <si>
    <t>Usluge babica</t>
  </si>
  <si>
    <t>Usluge medicinskih sestara</t>
  </si>
  <si>
    <t>Usluge kućne medicinske nege</t>
  </si>
  <si>
    <t>Usluge kućne dijalize</t>
  </si>
  <si>
    <t>Savetodavne usluge medicinskih sestara</t>
  </si>
  <si>
    <t>Paramedikalne usluge</t>
  </si>
  <si>
    <t>Fizioterapijske usluge</t>
  </si>
  <si>
    <t>Homeopatske usluge</t>
  </si>
  <si>
    <t>Usluge u oblasti higijene</t>
  </si>
  <si>
    <t>Kućna dostava proizvoda za inkontinenciju</t>
  </si>
  <si>
    <t>Usluge vozila hitne pomoći</t>
  </si>
  <si>
    <t>Usluge domova sa zdravstvenom negom</t>
  </si>
  <si>
    <t>Usluge domova za staranje o starim i nemoćnim licima</t>
  </si>
  <si>
    <t>Usluge medicinskih laboratorija</t>
  </si>
  <si>
    <t>Usluge banaka krvi</t>
  </si>
  <si>
    <t>Usluge banaka sperme</t>
  </si>
  <si>
    <t>Usluge banaka organa za transplantaciju</t>
  </si>
  <si>
    <t>Zdravstvene usluge u preduzećima</t>
  </si>
  <si>
    <t>Usluge medicinskih analiza</t>
  </si>
  <si>
    <t>Apotekarske usluge</t>
  </si>
  <si>
    <t>Usluge medicinskog snimanja</t>
  </si>
  <si>
    <t>Optičarske usluge</t>
  </si>
  <si>
    <t>Usluge akupunkture i kiropraktičara</t>
  </si>
  <si>
    <t>Usluge akupunkture</t>
  </si>
  <si>
    <t>Usluge kiropraktičara</t>
  </si>
  <si>
    <t>Veterinarske usluge</t>
  </si>
  <si>
    <t>Farme za gajenje mladih domaćih životinja</t>
  </si>
  <si>
    <t>Usluge socijalne zaštite i srodne usluge</t>
  </si>
  <si>
    <t>Usluge socijalne zaštite</t>
  </si>
  <si>
    <t>Usluge socijalne zaštite sa smeštajem</t>
  </si>
  <si>
    <t>Usluge socijalne zaštite za starije osobe</t>
  </si>
  <si>
    <t>Usluge socijalne zaštite za osobe sa invaliditetom</t>
  </si>
  <si>
    <t>Usluge socijalne zaštite za decu i mlade</t>
  </si>
  <si>
    <t>Usluge socijalne zaštite bez smeštaja</t>
  </si>
  <si>
    <t>Dnevne usluge u zajednici</t>
  </si>
  <si>
    <t>Dnevne usluge u zajednici za decu</t>
  </si>
  <si>
    <t>Dnevne usluge u zajednici za osobe sa invaliditetom i mlade osobe</t>
  </si>
  <si>
    <t>Usluge snabdevanja i dostave namirnica</t>
  </si>
  <si>
    <t>Usluge usmeravanja i savetovanja</t>
  </si>
  <si>
    <t>Usluge usmeravanja</t>
  </si>
  <si>
    <t>Usluge savetovanja</t>
  </si>
  <si>
    <t>Usluge planiranja porodice</t>
  </si>
  <si>
    <t>Usluge socijalne zaštite koje se ne pružaju u ustanovama</t>
  </si>
  <si>
    <t>Usluge rehabilitacije</t>
  </si>
  <si>
    <t>Usluge profesionalne rehabilitacije</t>
  </si>
  <si>
    <t>Usluge socijalnih službi</t>
  </si>
  <si>
    <t>Administrativne usluge socijalnih službi</t>
  </si>
  <si>
    <t>Strategije i planovi lokalne zajednice</t>
  </si>
  <si>
    <t>Zdravstvene usluge u zajednici</t>
  </si>
  <si>
    <t>Usluge kanalizacije, odnošenja smeća, čišćenja i očuvanja životne sredine</t>
  </si>
  <si>
    <t>Usluge kanalizacije</t>
  </si>
  <si>
    <t>Usluge uklanjanja otpadnih voda</t>
  </si>
  <si>
    <t>Usluge prerade otpadnih voda</t>
  </si>
  <si>
    <t>Usluge odvođenja otpadnih voda</t>
  </si>
  <si>
    <t>Usluge čišćenja septičkih jama</t>
  </si>
  <si>
    <t>Usluge čišćenja septičkih cisterni</t>
  </si>
  <si>
    <t>Usluge pražnjenja septičkih jama i septičkih cisterni</t>
  </si>
  <si>
    <t>Usluge čišćenja kolektora za otpadne vode</t>
  </si>
  <si>
    <t>Usluge upravljanja kanalizacijom</t>
  </si>
  <si>
    <t>Usluge upravljanja postrojenjem za otpadne vode</t>
  </si>
  <si>
    <t>Usluge pregleda kolektora otpadnih voda i savetodavne usluge u vezi sa preradom otpadnih voda</t>
  </si>
  <si>
    <t>Usluge pregleda kolektora otpadnih voda</t>
  </si>
  <si>
    <t>Savetodavne usluge u vezi sa preradom otpadnih voda</t>
  </si>
  <si>
    <t>Usluge u vezi sa otpacima i otpadom</t>
  </si>
  <si>
    <t>Odlaganje i prerada otpada</t>
  </si>
  <si>
    <t>Usluge sakupljanja otpada</t>
  </si>
  <si>
    <t>Usluge sakupljanja čvrstog komunalnog otpada</t>
  </si>
  <si>
    <t>Usluge sakupljanja kućnog otpada</t>
  </si>
  <si>
    <t>Usluge sakupljanja smeća</t>
  </si>
  <si>
    <t>Usluge sakupljanja papira</t>
  </si>
  <si>
    <t>Usluge prevoza otpada</t>
  </si>
  <si>
    <t>Usluge prerade i odlaganja bezopasnih otpadaka i otpada</t>
  </si>
  <si>
    <t>Usluge odlaganja kućnog otpada</t>
  </si>
  <si>
    <t>Usluge odlaganja čvrstog komunalnog otpada</t>
  </si>
  <si>
    <t>Usluge spaljivanja otpada</t>
  </si>
  <si>
    <t>Usluge odlaganja pepela</t>
  </si>
  <si>
    <t>Prerada i odlaganje zagađenih voda</t>
  </si>
  <si>
    <t>Usluge uklanjanja mulja</t>
  </si>
  <si>
    <t>Usluge prevoza mulja</t>
  </si>
  <si>
    <t>Usluge obrade mulja</t>
  </si>
  <si>
    <t>Usluge odlaganja mulja</t>
  </si>
  <si>
    <t>Usluge recikliranja otpada</t>
  </si>
  <si>
    <t>Usluge u vezi sa radioaktivnim, otrovnim, medicinskim i opasnim otpadom</t>
  </si>
  <si>
    <t>Usluge tretmana radioaktivnog otpada</t>
  </si>
  <si>
    <t>Usluge sakupljanja radioaktivnog otpada</t>
  </si>
  <si>
    <t>Usluge skladištenja radioaktivnog otpada</t>
  </si>
  <si>
    <t>Odlaganje radioaktivnog otpada</t>
  </si>
  <si>
    <t>Prevoz radioaktivnog otpada</t>
  </si>
  <si>
    <t>Prevoz nuklearnog otpada niskog stepena radioaktivnosti</t>
  </si>
  <si>
    <t>Prevoz otpada srednjeg stepena radioaktivnosti</t>
  </si>
  <si>
    <t>Pakovanje radioaktivnog otpada</t>
  </si>
  <si>
    <t>Pakovanje otpada niskog stepena radioaktivnosti</t>
  </si>
  <si>
    <t>Pakovanje otpada srednjeg stepena radioaktivnosti</t>
  </si>
  <si>
    <t>Usluge u vezi sa kontaminiranim tlom</t>
  </si>
  <si>
    <t>Uklanjanje kontaminiranog tla</t>
  </si>
  <si>
    <t>Odlaganje kontaminiranog tla</t>
  </si>
  <si>
    <t>Usluge sanacije kontaminiranog tla</t>
  </si>
  <si>
    <t>Čišćenje i sanacija tla</t>
  </si>
  <si>
    <t>Usluge odlaganja toksičnog otpada, izuzev radioaktivnog otpada i kontaminiranog tla</t>
  </si>
  <si>
    <t>Usluge odnošenja oružja i municije</t>
  </si>
  <si>
    <t>Usluge uklanjanja bombi</t>
  </si>
  <si>
    <t>Usluge čišćenja mina</t>
  </si>
  <si>
    <t>Usluge u vezi sa medicinskim otpadom</t>
  </si>
  <si>
    <t>Usluge prikupljanja medicinskog otpada</t>
  </si>
  <si>
    <t>Usluge odlaganja medicinskog otpada</t>
  </si>
  <si>
    <t>Usluge uklanjanja biološkog otpada</t>
  </si>
  <si>
    <t>Skupljanje, prevoz i odlaganje bolničkog otpada</t>
  </si>
  <si>
    <t>Upravljanje deponijama</t>
  </si>
  <si>
    <t>Usluge upravljanja deponijama</t>
  </si>
  <si>
    <t>Usluge upravljanja deponijama jalovine uglja</t>
  </si>
  <si>
    <t>Usluge upravljanja đubrištima</t>
  </si>
  <si>
    <t>Usluge čišćenja i sanitarne usluge u gradskim i seoskim sredinama i srodne usluge</t>
  </si>
  <si>
    <t>Usluge čišćenja i brisanja ulica</t>
  </si>
  <si>
    <t>Usluge čišćenja ulica</t>
  </si>
  <si>
    <t>Usluge brisanja ulica</t>
  </si>
  <si>
    <t>Usluge čišćenja snega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</si>
  <si>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</si>
  <si>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</si>
  <si>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</si>
  <si>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</si>
  <si>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</si>
  <si>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</si>
  <si>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dezinfekcije i uništavanja štetočina u gradskim i seoskim sredinama</t>
  </si>
  <si>
    <t>Usluge čišćenja plaža</t>
  </si>
  <si>
    <t>Usluge uklanjanja grafita</t>
  </si>
  <si>
    <t>Usluge u oblasti zaštite životne sredine</t>
  </si>
  <si>
    <t>Usluge upravljanja u oblasti životne sredine</t>
  </si>
  <si>
    <t>Procena uticaja na životnu sredinu, osim u građevinarstvu</t>
  </si>
  <si>
    <t>Procena rizika ili opasnosti, osim u građevinarstvu</t>
  </si>
  <si>
    <t>Standardi u zaštiti životne sredine, osim u građevinarstvu</t>
  </si>
  <si>
    <t>Analiza indikatora životne sredine, osim u građevinarstvu</t>
  </si>
  <si>
    <t>Usluge procene uticaja na životnu sredinu osim u građevinarstvu</t>
  </si>
  <si>
    <t>Praćenje stanja životne sredine, osim u građevinarstvu</t>
  </si>
  <si>
    <t>Ekološko planiranje</t>
  </si>
  <si>
    <t>Ekološko planiranje urbanog razvoja</t>
  </si>
  <si>
    <t>Planiranje strategije očuvanja šuma</t>
  </si>
  <si>
    <t>Planiranje strategije očuvanja morskih staništa</t>
  </si>
  <si>
    <t>Usluge upravljanja prirodnim resursima ili usluge planiranja strategije očuvanja prirodnih resursa</t>
  </si>
  <si>
    <t>Jačanje intitucionalnog kapaciteta ili planiranja u oblasti životne sredine</t>
  </si>
  <si>
    <t>Usluge savetovanja u oblasti životne sredine</t>
  </si>
  <si>
    <t>Usluge savetovanja u oblasti vodosnabdevanja i otpadnih voda, osim u građevinarstvu</t>
  </si>
  <si>
    <t>Usluge revizije u oblasti životne sredine</t>
  </si>
  <si>
    <t>Informacioni sistemi u oblasti zaštite životne sredine</t>
  </si>
  <si>
    <t>Usluge revizije za preduzeća u oblasti životne sredine</t>
  </si>
  <si>
    <t>Usluge sektorske revizije u oblasti životne sredine</t>
  </si>
  <si>
    <t>Usluge revizije prema delatnostima u oblasti životne sredine</t>
  </si>
  <si>
    <t>Usluge kontrole kvaliteta životne sredine</t>
  </si>
  <si>
    <t>Usluge kontrole bezbednosti životne sredine</t>
  </si>
  <si>
    <t>Usluge ispitivanja zagađenja</t>
  </si>
  <si>
    <t>Usluge ispitivanja zagađenja hemikalijama i naftom</t>
  </si>
  <si>
    <t>Terenska ispitivanja preduzeća za proizvodnju gasa</t>
  </si>
  <si>
    <t>Terenska ispitivanja otpada iz hemijskih fabrika ili rafinerija nafte</t>
  </si>
  <si>
    <t>Usluge ispitivanja drugih vrsta zagađenja</t>
  </si>
  <si>
    <t>Terenska ispitivanja skladišta nafte ili naftnih terminala</t>
  </si>
  <si>
    <t>Terenska ispitivanja proizvodnih pogona</t>
  </si>
  <si>
    <t>Terenska ispitivanja industrijskog otpada</t>
  </si>
  <si>
    <t>Terenska ispitivanja pogona za preradu drveta</t>
  </si>
  <si>
    <t>Terenska ispitivanja pogona za hemijsko čišćenje</t>
  </si>
  <si>
    <t>Terenska ispitivanja livnica</t>
  </si>
  <si>
    <t>Terenska ispitivanja pogona za reciklažu</t>
  </si>
  <si>
    <t>Terenska ispitivanja pogona za preradu hrane</t>
  </si>
  <si>
    <t>Zaštita životne sredine</t>
  </si>
  <si>
    <t>Usluge bezbednosti životne sredine</t>
  </si>
  <si>
    <t>Usluge zaštite pejzaža</t>
  </si>
  <si>
    <t>Usluge zaštite ozona</t>
  </si>
  <si>
    <t>Usluge zaštite hrane ili hrane za životinje od zagađenja</t>
  </si>
  <si>
    <t>Usluge zaštite genetskih resursa</t>
  </si>
  <si>
    <t>Usluge zaštite od otrovnih materija</t>
  </si>
  <si>
    <t>Usluge zaštite od zračenja</t>
  </si>
  <si>
    <t>Usluge zaštite ugroženih vrsta</t>
  </si>
  <si>
    <t>Usluge zaštite od prirodnih rizika ili opasnosti</t>
  </si>
  <si>
    <t>Sanacija životne sredine</t>
  </si>
  <si>
    <t>Sanacija industrijskog područja</t>
  </si>
  <si>
    <t>Usluge dekontaminacije životne sredine</t>
  </si>
  <si>
    <t>Usluge rekultivacije zemljišta</t>
  </si>
  <si>
    <t>Pronalaženje, praćenje i sanacija zagađenja</t>
  </si>
  <si>
    <t>Usluge u vezi sa zagađenjem vazduha</t>
  </si>
  <si>
    <t>Upravljanje kvalitetom vazduha</t>
  </si>
  <si>
    <t>Usluge prekograničnog upravljanja ili praćenja zagađenja vazduha</t>
  </si>
  <si>
    <t>Kupovina dozvola za emisije CO2</t>
  </si>
  <si>
    <t>Usluge zaštite od zagađenja vazduha</t>
  </si>
  <si>
    <t>Usluge monitoringa ili merenje zagađenja vazduha</t>
  </si>
  <si>
    <t>Usluge otkrivanja otrovnog gasa</t>
  </si>
  <si>
    <t>Monitoring metana</t>
  </si>
  <si>
    <t>Usluge monitoringa ugljen dioksida</t>
  </si>
  <si>
    <t>Praćenje koncentracije suspendovanih čestica u vazduhu</t>
  </si>
  <si>
    <t>Usluge monitoringa oštećenja ozonskog omotača</t>
  </si>
  <si>
    <t>Usluge u vezi sa zagađenjem zemljišta</t>
  </si>
  <si>
    <t>Usluge zaštite od zagađenja zemljišta</t>
  </si>
  <si>
    <t>Usluge uklanjanja zagađenog zemljišta</t>
  </si>
  <si>
    <t>Obrada ili sanacija zagađenog zemljišta</t>
  </si>
  <si>
    <t>Usluge savetovanja u vezi sa zagađenjem zemljišta</t>
  </si>
  <si>
    <t>Kartiranje zagađenja zemljišta</t>
  </si>
  <si>
    <t>Merenje ili praćenje zagađenja zemljišta</t>
  </si>
  <si>
    <t>Procena zagađenja organskim đubrivima</t>
  </si>
  <si>
    <t>Procena zagađenja pesticidima</t>
  </si>
  <si>
    <t>Procena zagađenja nitratima i fosfatima</t>
  </si>
  <si>
    <t>Procena zagađenja nitratima</t>
  </si>
  <si>
    <t>Procena zagađenja fosfatima</t>
  </si>
  <si>
    <t>Usluge u vezi sa zagađenjem vode</t>
  </si>
  <si>
    <t>Usluge praćenja ili nadzora nad zagađenjem površinskih voda</t>
  </si>
  <si>
    <t>Usluge sanacije zagađenih površinskih voda</t>
  </si>
  <si>
    <t>Usluge zaštite površinskih voda od zagađenja</t>
  </si>
  <si>
    <t>Usluge čišćenja površinskih voda</t>
  </si>
  <si>
    <t>Usluge odvodnjavanja zagađenih površinskih voda</t>
  </si>
  <si>
    <t>Prekogranične usluge upravljanja zagađenim vodama ili stavljanja pod nadzor zagađenih voda</t>
  </si>
  <si>
    <t>Usluge praćenja ili nadzora nad zagađenjem podzemnih voda</t>
  </si>
  <si>
    <t>Usluge odvodnjavanja zagađenih podzemnih voda</t>
  </si>
  <si>
    <t>Usluge čišćenja ili sanacije zagađenih podzemnih voda</t>
  </si>
  <si>
    <t>Usluge pronalaženja i praćenja zagađivača i usluge sanacije</t>
  </si>
  <si>
    <t>Usluge u vezi sa zagađenjem naftom</t>
  </si>
  <si>
    <t>Usluge praćenja izlivanja nafte</t>
  </si>
  <si>
    <t>Usluge kontrole izlivanja nafte</t>
  </si>
  <si>
    <t>Usluge sanacije posle izlivanja nafte</t>
  </si>
  <si>
    <t>Usluge u vezi sa zagađenjem bukom</t>
  </si>
  <si>
    <t>Usluge kontrole buke</t>
  </si>
  <si>
    <t>Usluge zaštite od zagađenja bukom</t>
  </si>
  <si>
    <t>Usluge praćenja zagađenja bukom</t>
  </si>
  <si>
    <t>Usluge savetovanja u vezi sa zagađenjem bukom</t>
  </si>
  <si>
    <t>Usluge u vezi sa zagađenjem otrovnim materijama</t>
  </si>
  <si>
    <t>Usluge praćenja otrovnih materija</t>
  </si>
  <si>
    <t>Usluge sanacije kod otrovnih materija</t>
  </si>
  <si>
    <t>Usluge čišćenja i sanitacije</t>
  </si>
  <si>
    <t>Usluge čišćenja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</si>
  <si>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</si>
  <si>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</si>
  <si>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</si>
  <si>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</si>
  <si>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mlazom cevnih konstrukcija</t>
  </si>
  <si>
    <t>Usluge čišćenja cisterni i rezervoara</t>
  </si>
  <si>
    <t>Usluge čišćenja cisterni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</si>
  <si>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</si>
  <si>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</si>
  <si>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</si>
  <si>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</si>
  <si>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prevoznih sredstava</t>
  </si>
  <si>
    <t>Usluge čišćenja posuda za otpad</t>
  </si>
  <si>
    <t>Usluge čišćenja kancelarija, škola i kancelarijske opreme</t>
  </si>
  <si>
    <t>Usluge čišćenja kancelarijske opreme</t>
  </si>
  <si>
    <t>Usluge čišćenja kancelarija</t>
  </si>
  <si>
    <t>Usluge čišćenja škola</t>
  </si>
  <si>
    <t>Sanitarne usluge na objektima</t>
  </si>
  <si>
    <t>Usluge dezinfekcije i uništavanja štetočina</t>
  </si>
  <si>
    <t>Usluge suzbijanja štetočina</t>
  </si>
  <si>
    <t>Usluge deratizacije</t>
  </si>
  <si>
    <t>Usluge fumigacije</t>
  </si>
  <si>
    <t>Usluge u oblasti rekreacije, kulture i sporta</t>
  </si>
  <si>
    <t>Filmske i video usluge</t>
  </si>
  <si>
    <t>Usluge produkcije filmskih i video traka i srodne usluge</t>
  </si>
  <si>
    <t>Usluge produkcije filma i video snimaka</t>
  </si>
  <si>
    <t>Produkcija obrazovnih filmova i video snimaka</t>
  </si>
  <si>
    <t>Produkcija reklamnog, propagandnog i informativnog filma i video snimaka</t>
  </si>
  <si>
    <t>Produkcija reklamnog filma</t>
  </si>
  <si>
    <t>Produkcija reklamnih video snimaka</t>
  </si>
  <si>
    <t>Produkcija propagandnog filma</t>
  </si>
  <si>
    <t>Produkcija propagandnih video snimaka</t>
  </si>
  <si>
    <t>Produkcija informativnog filma</t>
  </si>
  <si>
    <t>Produkcija informativnih video snimaka</t>
  </si>
  <si>
    <t>Produkcija zabavnog filma i video snimaka</t>
  </si>
  <si>
    <t>Produkcija zabavnog filma</t>
  </si>
  <si>
    <t>Produkcija zabavnih video snimaka</t>
  </si>
  <si>
    <t>Usluge u vezi sa produkcijom filma i video snimaka</t>
  </si>
  <si>
    <t>Usluge distribucije filma ili video snimaka</t>
  </si>
  <si>
    <t>Usluge distribucije video snimaka</t>
  </si>
  <si>
    <t>Usluge distribucije filma</t>
  </si>
  <si>
    <t>Usluge prikazivanja filma</t>
  </si>
  <si>
    <t>Usluge prikazivanja video snimaka</t>
  </si>
  <si>
    <t>Usluge radija i televizije</t>
  </si>
  <si>
    <t>Radijske usluge</t>
  </si>
  <si>
    <t>Usluge radio produkcije</t>
  </si>
  <si>
    <t>Usluge radio sistema kratkog dometa</t>
  </si>
  <si>
    <t>Usluge radijskog studija ili opreme</t>
  </si>
  <si>
    <t>Opšte mobilne radio usluge (GMRS)</t>
  </si>
  <si>
    <t>Usluge porodičnog radija (FRS)</t>
  </si>
  <si>
    <t>Opšte mobilne radio usluge ili usluge porodičnog radija (GMRS / FRS)</t>
  </si>
  <si>
    <t>Televizijske usluge</t>
  </si>
  <si>
    <t>Usluge televizijske produkcije</t>
  </si>
  <si>
    <t>Usluge televizije zatvorenog kruga</t>
  </si>
  <si>
    <t>Digitalna televizija</t>
  </si>
  <si>
    <t>Interaktivna televizija</t>
  </si>
  <si>
    <t>Televizija sa emitovanjem filmova na zahtev</t>
  </si>
  <si>
    <t>Tele-programiranje</t>
  </si>
  <si>
    <t>Usluge kablovskog radija i televizije</t>
  </si>
  <si>
    <t>Međunarodne bilateralne usluge i međunarodne privatne zakupljene linije</t>
  </si>
  <si>
    <t>Kablovska TV</t>
  </si>
  <si>
    <t>Zabavne usluge</t>
  </si>
  <si>
    <t>Usluge umetničkog i literarnog stvaralaštva i usluge prikazivanja</t>
  </si>
  <si>
    <t>Umetnička dela</t>
  </si>
  <si>
    <t>Umetničke usluge</t>
  </si>
  <si>
    <t>Zabavne usluge pozorišnih producenata, muzičkih grupa, muzičkih sastava i orkestara</t>
  </si>
  <si>
    <t>Usluge pozorišne produkcije</t>
  </si>
  <si>
    <t>Usluge muzičkih grupa</t>
  </si>
  <si>
    <t>Usluge muzičkih sastava</t>
  </si>
  <si>
    <t>Zabavne usluge orkestra</t>
  </si>
  <si>
    <t>Usluge pisaca, kompozitora, vajara, zabavljača i drugih samostalnih umetnika</t>
  </si>
  <si>
    <t>Usluge pisaca</t>
  </si>
  <si>
    <t>Usluge agencija za pisanje</t>
  </si>
  <si>
    <t>Usluge u vezi sa pripremom obrazovnih priručnika</t>
  </si>
  <si>
    <t>Usluge autora tehničkih materijala</t>
  </si>
  <si>
    <t>Usluge kompozitora</t>
  </si>
  <si>
    <t>Usluge vajara</t>
  </si>
  <si>
    <t>Usluge zabavljača</t>
  </si>
  <si>
    <t>Usluge drugih samostalnih umetnika</t>
  </si>
  <si>
    <t>Usluge disk-džokeja</t>
  </si>
  <si>
    <t>Usluge vođenja umetničkih ustanova</t>
  </si>
  <si>
    <t>Usluge prostora za rekreaciju</t>
  </si>
  <si>
    <t>Usluge sajmova i zabavnih parkova</t>
  </si>
  <si>
    <t>Usluge sajmova</t>
  </si>
  <si>
    <t>Usluge zabavnih parkova</t>
  </si>
  <si>
    <t>Usluge animiranja dece</t>
  </si>
  <si>
    <t>Usluge na plaži</t>
  </si>
  <si>
    <t>Usluge plesa i zabavnih predstava</t>
  </si>
  <si>
    <t>Cirkuske usluge</t>
  </si>
  <si>
    <t>Usluge plesnih tečajeva</t>
  </si>
  <si>
    <t>Usluge tečajeva revijalnog plesa</t>
  </si>
  <si>
    <t>Usluge tečajeva disko plesa</t>
  </si>
  <si>
    <t>Usluge kockarnica i kladionica</t>
  </si>
  <si>
    <t>Usluge kockarnica</t>
  </si>
  <si>
    <t>Usluge vođenja lutrije</t>
  </si>
  <si>
    <t>Usluge vođenja kazina</t>
  </si>
  <si>
    <t>Usluge klađenja</t>
  </si>
  <si>
    <t>Usluge upravljanja opremom za kladionice</t>
  </si>
  <si>
    <t>Usluge primanja opklada</t>
  </si>
  <si>
    <t>Pirotehničke usluge</t>
  </si>
  <si>
    <t>Ton majstor</t>
  </si>
  <si>
    <t>Usluge novinske agencije</t>
  </si>
  <si>
    <t>Usluge biblioteke, arhiva, muzeja i druge usluge u oblasti kulture</t>
  </si>
  <si>
    <t>Usluge biblioteke i arhiva</t>
  </si>
  <si>
    <t>Usluge biblioteke</t>
  </si>
  <si>
    <t>Usluge arhiva</t>
  </si>
  <si>
    <t>Usluge uništenja arhivske građe</t>
  </si>
  <si>
    <t>Muzejske usluge i usluge očuvanja istorijskih mesta i građevina</t>
  </si>
  <si>
    <t>Muzejske usluge</t>
  </si>
  <si>
    <t>Usluge muzejskih izložbi</t>
  </si>
  <si>
    <t>Usluge očuvanja eksponata i primeraka</t>
  </si>
  <si>
    <t>Usluge očuvanja eksponata</t>
  </si>
  <si>
    <t>Usluge očuvanja primeraka</t>
  </si>
  <si>
    <t>Usluge očuvanja istorijskih mesta i zgrada</t>
  </si>
  <si>
    <t>Usluge očuvanja istorijskih mesta</t>
  </si>
  <si>
    <t>Usluge očuvanja istorijskih zgrada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</si>
  <si>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</si>
  <si>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</si>
  <si>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</si>
  <si>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</si>
  <si>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</si>
  <si>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 oblasti sporta</t>
  </si>
  <si>
    <t>Usluge upravljanja sportskim objektima</t>
  </si>
  <si>
    <t>Usluge u vezi sa sportom</t>
  </si>
  <si>
    <t>Usluge reklamiranja sportskih događaja</t>
  </si>
  <si>
    <t>Usluge organizacije sportskih događaja</t>
  </si>
  <si>
    <t>Usluge internet kafea</t>
  </si>
  <si>
    <t>Ostale javne, društvene i lične usluge</t>
  </si>
  <si>
    <t>Usluge članskih organizacija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</si>
  <si>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</si>
  <si>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</si>
  <si>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</si>
  <si>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</si>
  <si>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u oblasti nuklearne bezbednosti</t>
  </si>
  <si>
    <t>Usluge sindikata</t>
  </si>
  <si>
    <t>Razne usluge članskih organizacija</t>
  </si>
  <si>
    <t>Usluge verskih organizacija</t>
  </si>
  <si>
    <t>Usluge političkih organizacija</t>
  </si>
  <si>
    <t>Usluge društvenih članskih organizacija</t>
  </si>
  <si>
    <t>Usluge poboljšanja položaja građana i podrške interesima zajednice</t>
  </si>
  <si>
    <t>Usluge koje pružaju organizacije mladih</t>
  </si>
  <si>
    <t>Usluge savetovanja o jednakim pravima</t>
  </si>
  <si>
    <t>Razne usluge</t>
  </si>
  <si>
    <t>Usluge pranja i hemijskog čišćenja</t>
  </si>
  <si>
    <t>Usluge skupljanja i dostave rublja na pranje</t>
  </si>
  <si>
    <t>Usluge upravljanja perionicom</t>
  </si>
  <si>
    <t>Usluge vođenja perionice</t>
  </si>
  <si>
    <t>Usluge čišćenja tekstila</t>
  </si>
  <si>
    <t>Usluge impregnacije tekstila</t>
  </si>
  <si>
    <t>Usluge čišćenja proizvoda od krzna</t>
  </si>
  <si>
    <t>Usluge bojenja</t>
  </si>
  <si>
    <t>Usluge peglanja</t>
  </si>
  <si>
    <t>Usluge nanošenja boja</t>
  </si>
  <si>
    <t>Frizerske usluge i usluge salona lepote</t>
  </si>
  <si>
    <t>Frizerske usluge</t>
  </si>
  <si>
    <t>Berberske usluge</t>
  </si>
  <si>
    <t>Usluge salona lepote</t>
  </si>
  <si>
    <t>Kozmetičke usluge, manikir i pedikir usluge</t>
  </si>
  <si>
    <t>Kozmetičke usluge</t>
  </si>
  <si>
    <t>Manikir usluge</t>
  </si>
  <si>
    <t>Pedikir usluge</t>
  </si>
  <si>
    <t>Usluge šminkanja</t>
  </si>
  <si>
    <t>Usluge u vezi sa održavanjem fizičke kondicije</t>
  </si>
  <si>
    <t>Usluge turskog kupatila</t>
  </si>
  <si>
    <t>Banjske usluge</t>
  </si>
  <si>
    <t>Usluge masaže</t>
  </si>
  <si>
    <t>Usluge centara za negu tela („velnes“)</t>
  </si>
  <si>
    <t>Usluge treniranja, vežbanja i aerobika</t>
  </si>
  <si>
    <t>Usluge smeštaja i kancelarijske usluge</t>
  </si>
  <si>
    <t>Usluge smeštaja</t>
  </si>
  <si>
    <t>Usluge upravljanja objektima za smeštaj</t>
  </si>
  <si>
    <t>Usluge kućnih poslova</t>
  </si>
  <si>
    <t>Usluge portira</t>
  </si>
  <si>
    <t>Usluge domara</t>
  </si>
  <si>
    <t>Usluge kućepazitelja</t>
  </si>
  <si>
    <t>Usluge u vezi sa radnom sredinom</t>
  </si>
  <si>
    <t>Usluge javnih objekata</t>
  </si>
  <si>
    <t>Usluge upravljanja parkiralištima</t>
  </si>
  <si>
    <t>Usluge parkirališta</t>
  </si>
  <si>
    <t>Usluge sprovođenja propisa o parkiranju</t>
  </si>
  <si>
    <t>Usluge marine</t>
  </si>
  <si>
    <t>Usluge marine na vodi</t>
  </si>
  <si>
    <t>Pomoćne usluge u marinama</t>
  </si>
  <si>
    <t>Ronilačke usluge</t>
  </si>
  <si>
    <t>Pogrebne i prateće usluge</t>
  </si>
  <si>
    <t>Pogrebne usluge</t>
  </si>
  <si>
    <t>Usluge sahranjivanja i usluge kremiranja</t>
  </si>
  <si>
    <t>Usluge sahranjivanja</t>
  </si>
  <si>
    <t>Usluge održavanja groblja</t>
  </si>
  <si>
    <t>Usluge kremacije</t>
  </si>
  <si>
    <t>Usluge pogrebnika</t>
  </si>
  <si>
    <t>Usluge štenara</t>
  </si>
  <si>
    <t>Ostale usluge</t>
  </si>
  <si>
    <t>Usluge otpisivanja opreme</t>
  </si>
  <si>
    <t>Usluge preseljenja</t>
  </si>
  <si>
    <t>Krojačke usluge</t>
  </si>
  <si>
    <t>Tapetarske usluge</t>
  </si>
  <si>
    <t>Bravarske usluge</t>
  </si>
  <si>
    <t>Usluge štimovanja instrumenata</t>
  </si>
  <si>
    <t>Privatna domaćinstva sa zaposlenim osobljem</t>
  </si>
  <si>
    <t>Usluge trgovačkih i industrijskih radnika</t>
  </si>
  <si>
    <t>Usluge trgovačkih radnika</t>
  </si>
  <si>
    <t>Usluge industrijskih radnika</t>
  </si>
  <si>
    <t>Usluge posredovanja za radnu snagu u domaćinstvu</t>
  </si>
  <si>
    <t>Usluge agencijskog osoblja za domaćinstvo</t>
  </si>
  <si>
    <t>Usluge kancelarijskog osoblja za domaćinstvo</t>
  </si>
  <si>
    <t>Osoblje za rad na određeno vreme u domaćinstvu</t>
  </si>
  <si>
    <t>Usluge pomoći u kući</t>
  </si>
  <si>
    <t>Usluge u domaćinstvu</t>
  </si>
  <si>
    <t>Usluge koje pružaju ekstrateritorijalne organizacije i tela</t>
  </si>
  <si>
    <t>Usluge svojstvene međunarodnim organizacijama i telima</t>
  </si>
  <si>
    <t>RS</t>
  </si>
  <si>
    <t>Srbija</t>
  </si>
  <si>
    <t>RS1</t>
  </si>
  <si>
    <t>Srbija - sever</t>
  </si>
  <si>
    <t>RS11</t>
  </si>
  <si>
    <t>Beogradski region</t>
  </si>
  <si>
    <t>RS110</t>
  </si>
  <si>
    <t>Beogradska oblast</t>
  </si>
  <si>
    <t>RS12</t>
  </si>
  <si>
    <t>Region Vojvodine</t>
  </si>
  <si>
    <t>RS121</t>
  </si>
  <si>
    <t>Zapadnobačka oblast</t>
  </si>
  <si>
    <t>RS122</t>
  </si>
  <si>
    <t>Južnobanatska oblast</t>
  </si>
  <si>
    <t>RS123</t>
  </si>
  <si>
    <t>Južnobačka oblast</t>
  </si>
  <si>
    <t>RS124</t>
  </si>
  <si>
    <t>Severnobanatska oblast</t>
  </si>
  <si>
    <t>RS125</t>
  </si>
  <si>
    <t>Severnobačka oblast</t>
  </si>
  <si>
    <t>RS126</t>
  </si>
  <si>
    <t>Srednjobanatska oblast</t>
  </si>
  <si>
    <t>RS127</t>
  </si>
  <si>
    <t>Sremska oblast</t>
  </si>
  <si>
    <t>RS2</t>
  </si>
  <si>
    <t>Srbija - jug</t>
  </si>
  <si>
    <t>RS21</t>
  </si>
  <si>
    <t>Region Šumadije i Zapadne Srbije</t>
  </si>
  <si>
    <t>RS211</t>
  </si>
  <si>
    <t>Zlatiborska oblast</t>
  </si>
  <si>
    <t>RS212</t>
  </si>
  <si>
    <t>Kolubarska oblast</t>
  </si>
  <si>
    <t>RS213</t>
  </si>
  <si>
    <t>Mačvanska oblast</t>
  </si>
  <si>
    <t>RS214</t>
  </si>
  <si>
    <t>Moravička oblast</t>
  </si>
  <si>
    <t>RS215</t>
  </si>
  <si>
    <t>Pomoravska oblast</t>
  </si>
  <si>
    <t>RS216</t>
  </si>
  <si>
    <t>Rasinska oblast</t>
  </si>
  <si>
    <t>RS217</t>
  </si>
  <si>
    <t>Raška oblast</t>
  </si>
  <si>
    <t>RS218</t>
  </si>
  <si>
    <t>Šumadijska oblast</t>
  </si>
  <si>
    <t>RS22</t>
  </si>
  <si>
    <t>Region Južne i Istočne Srbije</t>
  </si>
  <si>
    <t>RS221</t>
  </si>
  <si>
    <t>Borska oblast</t>
  </si>
  <si>
    <t>RS222</t>
  </si>
  <si>
    <t>Braničevska oblast</t>
  </si>
  <si>
    <t>RS223</t>
  </si>
  <si>
    <t>Zaječarska oblast</t>
  </si>
  <si>
    <t>RS224</t>
  </si>
  <si>
    <t>Jablanička oblast</t>
  </si>
  <si>
    <t>RS225</t>
  </si>
  <si>
    <t>Nišavska oblast</t>
  </si>
  <si>
    <t>RS226</t>
  </si>
  <si>
    <t>Pirotska oblast</t>
  </si>
  <si>
    <t>RS227</t>
  </si>
  <si>
    <t>Podunavska oblast</t>
  </si>
  <si>
    <t>RS228</t>
  </si>
  <si>
    <t>Pčinjska oblast</t>
  </si>
  <si>
    <t>RS229</t>
  </si>
  <si>
    <t>Toplička oblast</t>
  </si>
  <si>
    <t>RS23</t>
  </si>
  <si>
    <t>Region Kosovo i Metohija</t>
  </si>
  <si>
    <t>RS231</t>
  </si>
  <si>
    <t>Kosovska oblast</t>
  </si>
  <si>
    <t>RS232</t>
  </si>
  <si>
    <t>Kosovsko-mitrovačka oblast</t>
  </si>
  <si>
    <t>RS233</t>
  </si>
  <si>
    <t>Kosovsko-pomoravska oblast</t>
  </si>
  <si>
    <t>RS234</t>
  </si>
  <si>
    <t>Pećka oblast</t>
  </si>
  <si>
    <t>RS235</t>
  </si>
  <si>
    <t>Prizrenska oblast</t>
  </si>
  <si>
    <t>ME</t>
  </si>
  <si>
    <t>ЦРНА ГОРА (CRNA GORA)</t>
  </si>
  <si>
    <t>ME0</t>
  </si>
  <si>
    <t>ME00</t>
  </si>
  <si>
    <t>Црна Гора (Crna Gora)</t>
  </si>
  <si>
    <t>ME000</t>
  </si>
  <si>
    <t xml:space="preserve">Otvoren postupak </t>
  </si>
  <si>
    <t xml:space="preserve">Restriktivni postupak </t>
  </si>
  <si>
    <t>Konkurentni postupak sa pregovaranjem</t>
  </si>
  <si>
    <t>Konkurentni dijalog</t>
  </si>
  <si>
    <t>Partnerstvo sa inovacijom</t>
  </si>
  <si>
    <t>Pregovarački postupak bez objavljivanja</t>
  </si>
  <si>
    <t>Pregovarački postupak sa objavljivanjam</t>
  </si>
  <si>
    <t>1.kvartal</t>
  </si>
  <si>
    <t>2.kvartal</t>
  </si>
  <si>
    <t>3.kvartal</t>
  </si>
  <si>
    <t>4.kvartal</t>
  </si>
  <si>
    <t>DA</t>
  </si>
  <si>
    <t>NE</t>
  </si>
  <si>
    <t>Stalni troškovi</t>
  </si>
  <si>
    <t>Troškovi platnog prometa i bankarskih usluga</t>
  </si>
  <si>
    <t>Energetske usluge</t>
  </si>
  <si>
    <t>Usluge komunikacije</t>
  </si>
  <si>
    <t>Troškovi osiguranja</t>
  </si>
  <si>
    <t>Zakup imovine i opreme</t>
  </si>
  <si>
    <t>Ostali troškovi</t>
  </si>
  <si>
    <t>Troškovi putovanja</t>
  </si>
  <si>
    <t>Troškovi službenih putovanja u zemlji</t>
  </si>
  <si>
    <t>Troškovi službenih putovanja u inostransrvu</t>
  </si>
  <si>
    <t>Usluge po ugovoru</t>
  </si>
  <si>
    <t>Administrativne usluge</t>
  </si>
  <si>
    <t>Kompjuterske usluge</t>
  </si>
  <si>
    <t>Usluge obrazovanja i usavršavanja zaposlenih</t>
  </si>
  <si>
    <t>Usluge informisanja</t>
  </si>
  <si>
    <t>Stručne usluge</t>
  </si>
  <si>
    <t>Usluge za domaćinstvo i ugostiteljstvo</t>
  </si>
  <si>
    <t>Reprezentacija</t>
  </si>
  <si>
    <t>Ostale opšte usluge</t>
  </si>
  <si>
    <t>Specijalizovane usluge</t>
  </si>
  <si>
    <t>Poljoprivredne usluge</t>
  </si>
  <si>
    <t>Usluge obrazovanja, kulture i sporta</t>
  </si>
  <si>
    <t>Medicinske usluge</t>
  </si>
  <si>
    <t>Usluge očuvanja životne sredine, nauke i geodetskih usluga</t>
  </si>
  <si>
    <t>Ostale specijalizovane usluge</t>
  </si>
  <si>
    <t>Tekuće popravke i održavanje</t>
  </si>
  <si>
    <t>Tekuće popravke i održavanje zgrada</t>
  </si>
  <si>
    <t>Tekuće popravke i održavanje opreme</t>
  </si>
  <si>
    <t>Materijal</t>
  </si>
  <si>
    <t>Administrativni materijal</t>
  </si>
  <si>
    <t>Materijal za obrazovanje i usavršavanje zaposlenih</t>
  </si>
  <si>
    <t>Materijal za saobraćaj</t>
  </si>
  <si>
    <t>Medicinski i labaratorijski materijal</t>
  </si>
  <si>
    <t>Materijal za održavanje higijene i ugostiteljstva</t>
  </si>
  <si>
    <t>Materijal za posebne namene</t>
  </si>
  <si>
    <t>Zgrade i građevinski objekti</t>
  </si>
  <si>
    <t>Kupovina zgrada i objekata</t>
  </si>
  <si>
    <t>Izgradnja zgrada i objekata</t>
  </si>
  <si>
    <t>Kapitalno održavanje zgrada i objekata</t>
  </si>
  <si>
    <t>Projektno planiranje</t>
  </si>
  <si>
    <t xml:space="preserve">Mašine i opreme </t>
  </si>
  <si>
    <t>Oprema za saobraćaj</t>
  </si>
  <si>
    <t>Administrativna oprema</t>
  </si>
  <si>
    <t>Oprema za javnu bezbednost</t>
  </si>
  <si>
    <t>Nematerijalna imovina</t>
  </si>
  <si>
    <t>partija</t>
  </si>
  <si>
    <t>vrsta predmeta</t>
  </si>
  <si>
    <t>Oblikovanje po partijama</t>
  </si>
  <si>
    <t xml:space="preserve">Sprovodi telo za centralizovane javne nabavke </t>
  </si>
  <si>
    <t>Napomena</t>
  </si>
  <si>
    <t>NUTS izvršenje/isporuka</t>
  </si>
  <si>
    <t>Dobra</t>
  </si>
  <si>
    <t>Usluge</t>
  </si>
  <si>
    <t>Radovi</t>
  </si>
  <si>
    <t>P-1</t>
  </si>
  <si>
    <t>Partija 1</t>
  </si>
  <si>
    <t>Partija 2</t>
  </si>
  <si>
    <t>Partija 3</t>
  </si>
  <si>
    <t>Partija 4</t>
  </si>
  <si>
    <t>Partija 5</t>
  </si>
  <si>
    <t>Partija 6</t>
  </si>
  <si>
    <t>Partija 7</t>
  </si>
  <si>
    <t>Partija 8</t>
  </si>
  <si>
    <t>Partija 9</t>
  </si>
  <si>
    <t>Partija 10</t>
  </si>
  <si>
    <t>Partija 11</t>
  </si>
  <si>
    <t>Partija 12</t>
  </si>
  <si>
    <t>Partija 13</t>
  </si>
  <si>
    <t>Partija 14</t>
  </si>
  <si>
    <t>Partija 15</t>
  </si>
  <si>
    <t>Partija 16</t>
  </si>
  <si>
    <t>Partija 17</t>
  </si>
  <si>
    <t>Partija 18</t>
  </si>
  <si>
    <t>Partija 19</t>
  </si>
  <si>
    <t>Partija 20</t>
  </si>
  <si>
    <t>Partija 21</t>
  </si>
  <si>
    <t>Partija 22</t>
  </si>
  <si>
    <t>Partija 23</t>
  </si>
  <si>
    <t>Partija 24</t>
  </si>
  <si>
    <t>Partija 25</t>
  </si>
  <si>
    <t>P-2</t>
  </si>
  <si>
    <t>P-3</t>
  </si>
  <si>
    <t>P-4</t>
  </si>
  <si>
    <t>P-5</t>
  </si>
  <si>
    <t>P-6</t>
  </si>
  <si>
    <t>P-7</t>
  </si>
  <si>
    <t>P-8</t>
  </si>
  <si>
    <t>P-9</t>
  </si>
  <si>
    <t>P-10</t>
  </si>
  <si>
    <t>P-11</t>
  </si>
  <si>
    <t>P-12</t>
  </si>
  <si>
    <t>P-13</t>
  </si>
  <si>
    <t>P-14</t>
  </si>
  <si>
    <t>P-15</t>
  </si>
  <si>
    <t>P-16</t>
  </si>
  <si>
    <t>P-17</t>
  </si>
  <si>
    <t>P-18</t>
  </si>
  <si>
    <t>P-19</t>
  </si>
  <si>
    <t>P-20</t>
  </si>
  <si>
    <t>P-21</t>
  </si>
  <si>
    <t>P-22</t>
  </si>
  <si>
    <t>P-23</t>
  </si>
  <si>
    <t>P-24</t>
  </si>
  <si>
    <t>P-25</t>
  </si>
  <si>
    <t xml:space="preserve">Централа </t>
  </si>
  <si>
    <t>Беогард</t>
  </si>
  <si>
    <t>Нови Сад</t>
  </si>
  <si>
    <t>Крагујевац</t>
  </si>
  <si>
    <t>Ниш</t>
  </si>
  <si>
    <t>Naziv SPJ</t>
  </si>
  <si>
    <t>Osnov iz ZJN</t>
  </si>
  <si>
    <t>чл.12 ст.1 тач.1</t>
  </si>
  <si>
    <t>чл.12 ст.1 тач.4</t>
  </si>
  <si>
    <t>чл.12 ст.1 тач.8</t>
  </si>
  <si>
    <t>чл.12 ст.1 тач.11</t>
  </si>
  <si>
    <t>чл.27 ст.1 тач.1</t>
  </si>
  <si>
    <t>чл.27 ст.1 тач.2</t>
  </si>
  <si>
    <t>чл.27 ст.1 тач.3</t>
  </si>
  <si>
    <t xml:space="preserve">Примена ЗЈН </t>
  </si>
  <si>
    <t>"Сл.гласник РС", број 91/19</t>
  </si>
  <si>
    <t>Прагови до којих се ЗЈН не примењује</t>
  </si>
  <si>
    <t>Изузеци - ЗЈН се не примењује</t>
  </si>
  <si>
    <t>УПР</t>
  </si>
  <si>
    <t>да</t>
  </si>
  <si>
    <t>не</t>
  </si>
  <si>
    <t>вишегодишње набавке</t>
  </si>
  <si>
    <t>једногодишња набавка</t>
  </si>
  <si>
    <t>Оквирно време извршења уговора (месец.година)/дужина трајања уговора</t>
  </si>
  <si>
    <t>Column1</t>
  </si>
  <si>
    <t>Column2</t>
  </si>
  <si>
    <t>Column3</t>
  </si>
  <si>
    <t>OVPP</t>
  </si>
  <si>
    <t>OPP</t>
  </si>
  <si>
    <t>CJN</t>
  </si>
  <si>
    <t>Partija 26</t>
  </si>
  <si>
    <t>Partija 27</t>
  </si>
  <si>
    <t>Partija 28</t>
  </si>
  <si>
    <t>Partija 29</t>
  </si>
  <si>
    <t>Partija 30</t>
  </si>
  <si>
    <t>Partija 31</t>
  </si>
  <si>
    <t>Partija 32</t>
  </si>
  <si>
    <t>Partija 33</t>
  </si>
  <si>
    <t>Partija 34</t>
  </si>
  <si>
    <t>Partija 35</t>
  </si>
  <si>
    <t>Partija 36</t>
  </si>
  <si>
    <t>Partija 37</t>
  </si>
  <si>
    <t>Partija 38</t>
  </si>
  <si>
    <t>Partija 39</t>
  </si>
  <si>
    <t>Partija 40</t>
  </si>
  <si>
    <t>Partija 41</t>
  </si>
  <si>
    <t>Partija 42</t>
  </si>
  <si>
    <t>Partija 43</t>
  </si>
  <si>
    <t>Partija 44</t>
  </si>
  <si>
    <t>Partija 45</t>
  </si>
  <si>
    <t>P-26</t>
  </si>
  <si>
    <t>P-27</t>
  </si>
  <si>
    <t>P-28</t>
  </si>
  <si>
    <t>P-29</t>
  </si>
  <si>
    <t>P-30</t>
  </si>
  <si>
    <t>P-31</t>
  </si>
  <si>
    <t>P-32</t>
  </si>
  <si>
    <t>P-33</t>
  </si>
  <si>
    <t>P-34</t>
  </si>
  <si>
    <t>P-35</t>
  </si>
  <si>
    <t>P-36</t>
  </si>
  <si>
    <t>P-37</t>
  </si>
  <si>
    <t>P-38</t>
  </si>
  <si>
    <t>P-39</t>
  </si>
  <si>
    <t>P-40</t>
  </si>
  <si>
    <t>P-41</t>
  </si>
  <si>
    <t>P-42</t>
  </si>
  <si>
    <t>P-43</t>
  </si>
  <si>
    <t>P-44</t>
  </si>
  <si>
    <t>P-45</t>
  </si>
  <si>
    <t>UZPPRO</t>
  </si>
  <si>
    <t>Poreska uprava</t>
  </si>
  <si>
    <t>17</t>
  </si>
  <si>
    <t>Оквирно време закључења уговора (месец.година)</t>
  </si>
  <si>
    <t>Nabavke na koje se ZJN ne primenjuje</t>
  </si>
  <si>
    <t>vrstepostupka3</t>
  </si>
  <si>
    <t>osnov2</t>
  </si>
  <si>
    <t>СПЈ</t>
  </si>
  <si>
    <t>ЦПВ се зове</t>
  </si>
  <si>
    <t>NUTS1</t>
  </si>
  <si>
    <t>Otvoren postupak-za zaključenje okvirnog</t>
  </si>
  <si>
    <t>vrstepostupka4</t>
  </si>
  <si>
    <t>УКУПНО ПОРЕСКА УПРАВА (добра, услуге и радови)</t>
  </si>
  <si>
    <t>ДОБРА (КЛАСА 4 И КЛАСА 5)</t>
  </si>
  <si>
    <t>УСЛУГЕ (КЛАСА 4 И КЛАСА 5)</t>
  </si>
  <si>
    <t>ДОБРА</t>
  </si>
  <si>
    <t xml:space="preserve">ДОБРА (КЛАСА 4 И КЛАСА 5) </t>
  </si>
  <si>
    <t>РАДОВИ (КЛАСА 5)</t>
  </si>
  <si>
    <t xml:space="preserve"> УСЛУГЕ </t>
  </si>
  <si>
    <t>УКУПНО УСЛУГЕ (КЛАСА 4 И КЛАСА 5)</t>
  </si>
  <si>
    <t>2022. година - вредност без ПДВ-а (у динарима)</t>
  </si>
  <si>
    <t>2023. година - вредност без ПДВ-а (у динарима)</t>
  </si>
  <si>
    <t>Укупна процењена вредност набавке (у динарима) (без ПДВ-а)</t>
  </si>
  <si>
    <t>Оквирно време покретања поступка (квартал)</t>
  </si>
  <si>
    <t xml:space="preserve">Предмет набавке </t>
  </si>
  <si>
    <t>План јавних набавки за 2022.годину</t>
  </si>
  <si>
    <t>Aпропријација/е у буџету или позиција у финансијском плану наручиоца за буџетску годину 2022</t>
  </si>
  <si>
    <t>2024. година - вредност без ПДВ-а (у динарима)</t>
  </si>
  <si>
    <t>Рачунарски материјал - тонери (осим за тонере набављене на основу ЦЈН која је покренута у 2021. години)</t>
  </si>
  <si>
    <t>RS -Srbija</t>
  </si>
  <si>
    <t>30125110-Toner za laserske štampače i telefaks mašine</t>
  </si>
  <si>
    <t xml:space="preserve"> Оригинал тонери за Canon    уређаје</t>
  </si>
  <si>
    <t xml:space="preserve"> Оригинал тонери за HP уређаје</t>
  </si>
  <si>
    <t xml:space="preserve"> Оригинал тонери за Kyocera уређаје</t>
  </si>
  <si>
    <t>Оригинал тонери за Lexmark уређаје</t>
  </si>
  <si>
    <t>Оригинал тонери за Minolta уређаје</t>
  </si>
  <si>
    <t>Оригинал тонери за Xerox уређаје</t>
  </si>
  <si>
    <t>Фотокондуктори за штампаче- Пореска управа</t>
  </si>
  <si>
    <t xml:space="preserve">Рачунарска опрема - хардвер (чија појединачна вредност не прелази износ од 1. 000.000,00 динара) </t>
  </si>
  <si>
    <t xml:space="preserve">Радна станица ТИП 6  </t>
  </si>
  <si>
    <t>Преносна радна станица ТИП 4</t>
  </si>
  <si>
    <t>30230000-Računarska oprema</t>
  </si>
  <si>
    <t>Канцеларијски намештај укупно ПУ</t>
  </si>
  <si>
    <t>Канцеларијски намештај  - Партија 1 - Канцеларијски намештај са испоруком у Београду</t>
  </si>
  <si>
    <t>Канцеларијски намештај - Партија 2 - Канцеларијски намештај са испоруком у местима на територији Републике Србије</t>
  </si>
  <si>
    <t>39100000-Nameštaj</t>
  </si>
  <si>
    <t xml:space="preserve">Електронске комуникационе услуге - мобилна телефонија </t>
  </si>
  <si>
    <t>Услуге мобилног телефона - ПОРЕСКА УПРАВА</t>
  </si>
  <si>
    <t xml:space="preserve">Електронске комуникационе услуге - интернет </t>
  </si>
  <si>
    <t>Услуга интернет приступа са одговарајућом заштитом од D0S i DD0S напада</t>
  </si>
  <si>
    <t>Електронске комуникационе услуге - интернет - услуге симетричног интернет приступа</t>
  </si>
  <si>
    <t>Електронске комуникационе услуге - интернет - услуге асиметричног интернет приступа</t>
  </si>
  <si>
    <t>Услуга одржавања и поправке рачунарске опреме - рачунара, штампача и комуникационе опреме -само за опрему која није била предмет ЦЈН у 2021. год, или је набављена у 2021. год.</t>
  </si>
  <si>
    <t>П-27                                                        Одржавање преносних рачунара Пореске управе</t>
  </si>
  <si>
    <t>П-28                                                       Одржавање скенера Пореске управе</t>
  </si>
  <si>
    <t xml:space="preserve">Услуга чишћења зграда </t>
  </si>
  <si>
    <t>Услуга чишћења зграда Централа</t>
  </si>
  <si>
    <t>Услуга чишћења зграда РО Београд</t>
  </si>
  <si>
    <t>Услуга чишћења зграда РО Нови Сад</t>
  </si>
  <si>
    <t>Услуга чишћења зграда РО Крагујевац</t>
  </si>
  <si>
    <t>Услуга чишћења зграда РО Ниш</t>
  </si>
  <si>
    <t>Услуга чишћења зграда ЦВПО</t>
  </si>
  <si>
    <t xml:space="preserve">Услуга осигурања имовине </t>
  </si>
  <si>
    <t xml:space="preserve">Oсигурање грађевинских објеката и опреме (без рачунара) од пожара и неких других опасности без учешћа у штети, као и осигурање од излива воде из канализације, поплаве, бујице, високе воде ... допунски ризици на први ризик </t>
  </si>
  <si>
    <t>Грађевински објекти</t>
  </si>
  <si>
    <t>Опрема (без рачунара)</t>
  </si>
  <si>
    <t>Услуга осигурања рачунара</t>
  </si>
  <si>
    <t>Комбиновано осигурање рачунара (пожар, лом и провална крађа), без учешћа у штети</t>
  </si>
  <si>
    <t>Услуга осигурања робе на залихама</t>
  </si>
  <si>
    <t>Осигурање робе на залихама од пожара, удара грома и експлозије, поплаве, излив воде из инсталације бујице, високе воде и провалне крађе</t>
  </si>
  <si>
    <t>Услуга осигурања запослених</t>
  </si>
  <si>
    <t>Смрт  услед незгоде, трајни инвалидитет, трошкови лечења, дневна накнада</t>
  </si>
  <si>
    <t xml:space="preserve"> Хируршке интервенције, теже болести</t>
  </si>
  <si>
    <t xml:space="preserve">Услуга осигурања возила </t>
  </si>
  <si>
    <t>Услуга осигурања возила - обавезно осигурање</t>
  </si>
  <si>
    <t xml:space="preserve">Услуга осигурања возила - ауто каско осигурање </t>
  </si>
  <si>
    <t>Услуге фиксне телефоније</t>
  </si>
  <si>
    <t>5</t>
  </si>
  <si>
    <t>7</t>
  </si>
  <si>
    <t>2025. година - вредност без ПДВ-а (у динарима)</t>
  </si>
  <si>
    <t>72410000-Usluge provajdera</t>
  </si>
  <si>
    <t>72411000-Usluge internet provajdera (ISP)</t>
  </si>
  <si>
    <t>50312000-Održavanje i popravka računarske opreme</t>
  </si>
  <si>
    <t>90910000-Usluge čišćenja</t>
  </si>
  <si>
    <t>66510000-Usluge osiguranja</t>
  </si>
  <si>
    <t>64210000-Telefonske usluge i usluge prenosa podataka</t>
  </si>
  <si>
    <t xml:space="preserve"> 
РЕПУБЛИКА СРБИЈА
МИНИСТАРСТВО ФИНАНСИЈА 
ПОРЕСКА УПРАВА  
    Број:
Дана: 
Београд
</t>
  </si>
  <si>
    <t>6=8+9+10</t>
  </si>
  <si>
    <t>Испорука стручне литературе : А) Службени гласник РС, штампано издање  Б) Службени гласник РС, електронски on-line  приступ</t>
  </si>
  <si>
    <t>22212000-Periodične publikacije</t>
  </si>
  <si>
    <t>RS110 -Beogradska oblast</t>
  </si>
  <si>
    <t>Стручна литература: часопис «БУЏЕТ» и "РЕВИЗОР", чији је издавач “ИПЦ" из Београда, НОВИ</t>
  </si>
  <si>
    <t>остала литература (часописи и дневна штампа), НОВИ</t>
  </si>
  <si>
    <t>"Каталог цена и номенклатура возила" и "Записник о процени вредности возила"</t>
  </si>
  <si>
    <t>Стручна литература: “Информатор” и “ПДВ” + програм Експерт - Везана претплата, чији је издавач «ЦЕКОС - ИН» из Београда</t>
  </si>
  <si>
    <t>426300</t>
  </si>
  <si>
    <t>Стручна литература: “ПРИВРЕДНИ САВЕТНИК, чији је издавач «Привредни саветник» из Београда</t>
  </si>
  <si>
    <t>Стручна литература: часопис «Рачуноводство», чији је издавач “Рачуноводствена пракса" из Београда</t>
  </si>
  <si>
    <t>Услуга чишћења зграда Косовска Митровица p-30</t>
  </si>
  <si>
    <t>Услуге испоруке пошиљки - брза пошта</t>
  </si>
  <si>
    <t>64110000-Poštanske usluge</t>
  </si>
  <si>
    <t>70220000-Usluge davanja drugih nekretnina osim stambenih u zakup ili na lizing</t>
  </si>
  <si>
    <t xml:space="preserve"> Закуп пословног простора за потребе Централе ПУ канц 16 и 21 </t>
  </si>
  <si>
    <t xml:space="preserve">Закуп пословног простора - Главна 30, Београд - Земун </t>
  </si>
  <si>
    <t>Закуп пословног простора у Чачаку</t>
  </si>
  <si>
    <t>Закуп пословног простора у Ужицу</t>
  </si>
  <si>
    <t>Закуп пословног простора Филијала Нови Сад 1</t>
  </si>
  <si>
    <t>RS21 -Region Šumadije i Zapadne Srbije</t>
  </si>
  <si>
    <t>RS12 -Region Vojvodine</t>
  </si>
  <si>
    <t>Трошкови службених путовања у земљи (са  смештајем, јавним превозом...)</t>
  </si>
  <si>
    <t>Плаћање путарине електронским путем - посебна накнада за употребу пута - Централа</t>
  </si>
  <si>
    <t>63712210-Usluge naplate putarine na autoputevima</t>
  </si>
  <si>
    <t>Трошкови службених путовања у иностранству (са  смештајем, јавним превозом...)</t>
  </si>
  <si>
    <t>55110000-Usluge hotelskog smeštaja</t>
  </si>
  <si>
    <t>Котизација за семинаре, за стручна саветовања,  за учествовање на сајмовима</t>
  </si>
  <si>
    <t>80522000-Obrazovni seminari za osposobljavanje</t>
  </si>
  <si>
    <t xml:space="preserve">Услуге праћења медијске експонираности за потребе Пореске управе </t>
  </si>
  <si>
    <t>18</t>
  </si>
  <si>
    <t>92111200-Produkcija reklamnog, propagandnog i informativnog filma i video snimaka</t>
  </si>
  <si>
    <t>Услуга издавања квалификованог електронског сертификатa (сертификовани електронски потпис),</t>
  </si>
  <si>
    <t>19</t>
  </si>
  <si>
    <t>79132100-Usluge overavanja elektronskog potpisa</t>
  </si>
  <si>
    <t>Услуге посредовања</t>
  </si>
  <si>
    <t>20</t>
  </si>
  <si>
    <t>Привремени и повремени послови - Пореска управа</t>
  </si>
  <si>
    <t>21</t>
  </si>
  <si>
    <t>22</t>
  </si>
  <si>
    <t>85000000-Zdravstvene i socijalne usluge</t>
  </si>
  <si>
    <t>Систематски преглед за 5.000 запослених</t>
  </si>
  <si>
    <t>23</t>
  </si>
  <si>
    <t>Услуге одржавања лифтова   на локацији Саве Машковића 3-5</t>
  </si>
  <si>
    <t>24</t>
  </si>
  <si>
    <t>25</t>
  </si>
  <si>
    <t>27</t>
  </si>
  <si>
    <t>Једнократне хирушке маске</t>
  </si>
  <si>
    <t xml:space="preserve">Набавка ТАГ уређаја за електронско плаћање путарине </t>
  </si>
  <si>
    <t>Услуге стручног медицинског тумачења и давања мишљења код оставривања права на солидарну помоћ запослених-уговор о Делу</t>
  </si>
  <si>
    <t>28</t>
  </si>
  <si>
    <t>29</t>
  </si>
  <si>
    <t>ADSL сервиси</t>
  </si>
  <si>
    <t>Коверте за машинско ковертирање</t>
  </si>
  <si>
    <t>30199200-Koverte, pisma-koverte i dopisnice</t>
  </si>
  <si>
    <t>Набавка резервних делова и потрошног материјала за радне станице</t>
  </si>
  <si>
    <t>30236000-Razna računarska oprema</t>
  </si>
  <si>
    <t>Набавка алата за одржавање рачунарске опреме</t>
  </si>
  <si>
    <t>30</t>
  </si>
  <si>
    <t>31</t>
  </si>
  <si>
    <t>Одржавање телефонских централа са обезбеђењем резервних делова</t>
  </si>
  <si>
    <t>425200</t>
  </si>
  <si>
    <t>72210000-Usluge programiranja softverskih paket proizvoda</t>
  </si>
  <si>
    <t>32</t>
  </si>
  <si>
    <t>Одржавање амбијенталних услова за секундарни Дата центар у Лештанима</t>
  </si>
  <si>
    <t>33</t>
  </si>
  <si>
    <t>50313200-Usluge održavanje fotokopir aparata</t>
  </si>
  <si>
    <t>34</t>
  </si>
  <si>
    <t>Одржавање и поправка фотокопир апарата</t>
  </si>
  <si>
    <t>Одржавање електронске опреме</t>
  </si>
  <si>
    <t>35</t>
  </si>
  <si>
    <t>36</t>
  </si>
  <si>
    <t>10.2024</t>
  </si>
  <si>
    <t>01.2022</t>
  </si>
  <si>
    <t>12.2024</t>
  </si>
  <si>
    <t>Одржавање амбијенталних услова систем сале</t>
  </si>
  <si>
    <t>12.2022</t>
  </si>
  <si>
    <t>Одржавање, поправка и техничка подршка за опрему и софтвер у штампарији</t>
  </si>
  <si>
    <t>37</t>
  </si>
  <si>
    <t>Одржавање инфраструктурних сервиса</t>
  </si>
  <si>
    <t>38</t>
  </si>
  <si>
    <t>Одржавање електронски сервиса Пореске управе</t>
  </si>
  <si>
    <t>423200</t>
  </si>
  <si>
    <t>40</t>
  </si>
  <si>
    <t>41</t>
  </si>
  <si>
    <t>42</t>
  </si>
  <si>
    <t>Одржавање интерног портала Пореске управе</t>
  </si>
  <si>
    <t>Одржавање система Пореске управе (САПС)</t>
  </si>
  <si>
    <t xml:space="preserve">Одржавање система пословних функција (наслеђе и поклон, приходи од самосталне делатности-паушал, приходи од самосталне делатности-самоопорезивање, посебне категорије, доприноси за ПИО и ЗДР пољопривредника, мировање стажа осигурања за пољопривреднике, прекњижавање пореских обавеза на рачунима доприноса за ПИО, Р-налог, порез на пренос апсолутних права, порез на регистровано оружје, рефакција акциза, Порез на доходак грађана који се плаћа по решењу – Порез на приход од пружања угоститељских услуга) </t>
  </si>
  <si>
    <t>43</t>
  </si>
  <si>
    <t>44</t>
  </si>
  <si>
    <t>Одржавање система пословних функција (ПП КДЗН, ПП ППНО, ИОСИ, ПП ОД-О, ПП ОПО, ПП ПДПО/С, ППДГ-3Р)</t>
  </si>
  <si>
    <t>45</t>
  </si>
  <si>
    <t>11.2022</t>
  </si>
  <si>
    <t>09.2022</t>
  </si>
  <si>
    <t>09.2024</t>
  </si>
  <si>
    <t>11.2024</t>
  </si>
  <si>
    <t>46</t>
  </si>
  <si>
    <t>Одржавање система за финансијско материјално пословање</t>
  </si>
  <si>
    <t>Одржавање система за људске ресурсе</t>
  </si>
  <si>
    <t>47</t>
  </si>
  <si>
    <t>48</t>
  </si>
  <si>
    <t>49</t>
  </si>
  <si>
    <t>50</t>
  </si>
  <si>
    <t>51</t>
  </si>
  <si>
    <t>Одржавање софтвера за надзор мрежне и амбијенталне инфраструктуре</t>
  </si>
  <si>
    <t>Одржавање система рефакција ПДВ и ослобађање од ПДВ</t>
  </si>
  <si>
    <t>Одржавање система електронских сервиса за сезонске раднике</t>
  </si>
  <si>
    <t>Одржавање DB продукционих сервиса</t>
  </si>
  <si>
    <t xml:space="preserve">Услуге оверавања електронског потписа - Серверски сертификат за електронско потписивање </t>
  </si>
  <si>
    <t>56</t>
  </si>
  <si>
    <r>
      <t xml:space="preserve">Испитивање електричних и громобранских инсталација </t>
    </r>
    <r>
      <rPr>
        <b/>
        <sz val="10"/>
        <color rgb="FFFF0000"/>
        <rFont val="Times New Roman"/>
        <family val="1"/>
      </rPr>
      <t xml:space="preserve">  </t>
    </r>
  </si>
  <si>
    <t>за потребе Пореске управе Централе</t>
  </si>
  <si>
    <t>50700000-Usluge popravke i održavanja instalacija u zgradama</t>
  </si>
  <si>
    <t>за потребе Пореске управе подручја Нови Сад</t>
  </si>
  <si>
    <t>за потребе Пореске управе регионалног подручја Београд</t>
  </si>
  <si>
    <t>01.2023.</t>
  </si>
  <si>
    <t>01.2025.</t>
  </si>
  <si>
    <t>за потребе Пореске управе регионалног подручја Крагујевац</t>
  </si>
  <si>
    <t>Контролисање и одржавање опреме за заштиту од пожара - стабилних инсталација за дојаву пожара, клапни отпорних на пожар, апарата за гашење пожара, хидрантске мреже, против паничне расвете, поправке и одржавања опреме и инсталација за заштиту од пожара, за потребе Пореске управе - Централe</t>
  </si>
  <si>
    <t>50610000-Usluge popravke i održavanja bezbednosne opreme</t>
  </si>
  <si>
    <t>Контролисање и одржавање опреме за заштиту од пожара - стабилних инсталација за дојаву и гашење пожара, клапни отпорних на пожар, апарата за гашење пожара, хидрантске мреже, против паничне расвете, поправке и одржавања опреме и инсталација за заштиту од пожара, за потребе Пореске управе - Централe, Устаничка 130</t>
  </si>
  <si>
    <t>11.2025.</t>
  </si>
  <si>
    <t>52</t>
  </si>
  <si>
    <t>53</t>
  </si>
  <si>
    <t>54</t>
  </si>
  <si>
    <t>55</t>
  </si>
  <si>
    <t>Контролисање и одржавање опреме за заштиту од пожара - стабилних инсталација за дојаву пожара, апарата за гашење пожара, хидрантске мреже, против паничне расвете, поправке и одржавања опреме и инсталација за заштиту од пожара,за потребе Пореске управе подручја - Крагујевац</t>
  </si>
  <si>
    <t>Контролисање и одржавање опреме за заштиту од пожара - стабилних инсталација за дојаву пожара, апарата за гашење пожара, хидрантске мреже, против паничне расвете, поправке и одржавања опреме и инсталација за заштиту од пожара,за потребе Пореске управе подручја - Ниш</t>
  </si>
  <si>
    <t>Контролисање и одржавање опреме за заштиту од пожара - стабилних инсталација за дојаву пожара у Лесковцу</t>
  </si>
  <si>
    <t>Контролисање и одржавање опреме за заштиту од пожара - апарата за гашење пожара, за потребе Пореске управе подручја Косово и Метохија</t>
  </si>
  <si>
    <t>57</t>
  </si>
  <si>
    <t>58</t>
  </si>
  <si>
    <t>59</t>
  </si>
  <si>
    <t>60</t>
  </si>
  <si>
    <t>02.2023</t>
  </si>
  <si>
    <t>02.2022</t>
  </si>
  <si>
    <t>Набавка воде у балонима са постављањем апарата за потребе ПУ</t>
  </si>
  <si>
    <t>15981100-Negazirana mineralna voda</t>
  </si>
  <si>
    <t>423700</t>
  </si>
  <si>
    <t>Услуге ускладиштења расутих материјала (пшенице, кукуруза, сунцокрета и тд.)</t>
  </si>
  <si>
    <t>63120000-Usluge čuvanja i skladištenja</t>
  </si>
  <si>
    <t>61</t>
  </si>
  <si>
    <t>Услуге складиштења ствари одузетих у пореском поступку</t>
  </si>
  <si>
    <t>62</t>
  </si>
  <si>
    <t>Услуге складиштења нафте и нафтних деривата  за потребе Пореске управе, регионалних подручја Београд, Крагујевац и Нови Сад</t>
  </si>
  <si>
    <t>63</t>
  </si>
  <si>
    <t>04.2022</t>
  </si>
  <si>
    <t>06.2022</t>
  </si>
  <si>
    <t>Набавка складишта - хладњаче за чување кварљиве робе око 200м2 (одузето воће, поврће, месо и др.)</t>
  </si>
  <si>
    <t>64</t>
  </si>
  <si>
    <t>услуга складиштења дувана  - за смештај 20-25 тона дувана и дуванских прерађевина</t>
  </si>
  <si>
    <t>65</t>
  </si>
  <si>
    <t>Набавка складишта - карантин за чување одузете живе стоке</t>
  </si>
  <si>
    <t>66</t>
  </si>
  <si>
    <t>67</t>
  </si>
  <si>
    <t>Сервисирање и баждарење магацинских вага са местом у Београду, Новом Саду, Нишу, Крагујевцу...</t>
  </si>
  <si>
    <t>ХТЗ опрема, планирају се за набавку заштитне опреме за магационере у магацинима Пореске управе (пилот одело, зимске јакне и панталоне на трегере са зимским улошцима који скидају)</t>
  </si>
  <si>
    <t>426100</t>
  </si>
  <si>
    <t>18100000-Radna odeća, specijalna radna odeća i prateća oprema</t>
  </si>
  <si>
    <t>Набавка стреч фолија за потребе магацина у Београду, Нишу, Крагујевцу, Новом Саду (200 комада)</t>
  </si>
  <si>
    <t>44174000-Folija</t>
  </si>
  <si>
    <t>Набавка врећа за паковање цигарета (15.000 ком)</t>
  </si>
  <si>
    <t>18937100-Vrećice za pakovanje robe</t>
  </si>
  <si>
    <t>85141000-Usluge medicinskog osoblja</t>
  </si>
  <si>
    <t>RS11 -Beogradski region</t>
  </si>
  <si>
    <t>423900</t>
  </si>
  <si>
    <t>26</t>
  </si>
  <si>
    <t>30144400-Automatska naplata putarine</t>
  </si>
  <si>
    <t>90500000-Usluge u vezi sa otpacima i otpadom</t>
  </si>
  <si>
    <t>Услуге преузимања неопасног отпада у складу са Законом о управаљању отпадом одузете робе(истрошени тонери)</t>
  </si>
  <si>
    <t>Услуге поступања са опасним и неопасним отпадом</t>
  </si>
  <si>
    <t>68</t>
  </si>
  <si>
    <t xml:space="preserve">Услуге преузимања опасног отпада у складу са Законом о управаљању отпадом одузете робе </t>
  </si>
  <si>
    <t>69</t>
  </si>
  <si>
    <t>Usluge servisiranja viljuškara</t>
  </si>
  <si>
    <t>Набавка телефонских централа са припадајућим инсталација зa Filijalu.Kragujevac</t>
  </si>
  <si>
    <t>32552100-Telefonski aparati</t>
  </si>
  <si>
    <t>RS218 -Šumadijska oblast</t>
  </si>
  <si>
    <t>512200</t>
  </si>
  <si>
    <t xml:space="preserve"> Технички преглед -Крагујевац</t>
  </si>
  <si>
    <t>71631200-Usluge tehničkog pregleda vozila</t>
  </si>
  <si>
    <t>Услуге коришћења паркинг места-Филијале Крагујевац и ПП Крагујевац</t>
  </si>
  <si>
    <t>63712400-Usluge parkiranja</t>
  </si>
  <si>
    <t xml:space="preserve">Услуге коришћења паркинг места-Филијале Ужице </t>
  </si>
  <si>
    <t>RS211 -Zlatiborska oblast</t>
  </si>
  <si>
    <t xml:space="preserve">Услуге коришћења паркинг места-Јагодина и PP Јагодина </t>
  </si>
  <si>
    <t>RS215 -Pomoravska oblast</t>
  </si>
  <si>
    <t>Услуге коришћења паркинг места-Чачак</t>
  </si>
  <si>
    <t>Услуге коришћења паркинг места-Краљево</t>
  </si>
  <si>
    <t>RS217 -Raška oblast</t>
  </si>
  <si>
    <t>Услуге коришћења паркинг места-Бајина Башта</t>
  </si>
  <si>
    <t>70</t>
  </si>
  <si>
    <t>71</t>
  </si>
  <si>
    <t>72</t>
  </si>
  <si>
    <t>73</t>
  </si>
  <si>
    <t>74</t>
  </si>
  <si>
    <t>75</t>
  </si>
  <si>
    <t>76</t>
  </si>
  <si>
    <t>9111100-Ugalj</t>
  </si>
  <si>
    <t xml:space="preserve">Услуге текућег одржавања агрегата за расхлађивање и загревање пословних објеката Пореске управе за подручје гарад Београда </t>
  </si>
  <si>
    <t>50510000-Usluge popravke i održavanja pumpi, ventila, slavina i metalnih kontejnera</t>
  </si>
  <si>
    <t>Услуге одржавање фотокопир апарата за подручје града Београда</t>
  </si>
  <si>
    <t>Услуге одношења смећа из  магацина Пореске управе у Лештанима</t>
  </si>
  <si>
    <t>65000000-Komunalne usluge</t>
  </si>
  <si>
    <t>9323000-Centralno grejanje</t>
  </si>
  <si>
    <t>Услуге коришћења паркинг места - Шабац</t>
  </si>
  <si>
    <t>98351100-Usluge parkirališta</t>
  </si>
  <si>
    <t>Услуге коришћења паркинг места - Ваљево</t>
  </si>
  <si>
    <t>Услуге коришћења паркинг места - Ваљево пет возила</t>
  </si>
  <si>
    <t xml:space="preserve">Услуге коришћења паркинг места - Београд </t>
  </si>
  <si>
    <t>Услуге коришћења паркинг места - Београд (Врачар)</t>
  </si>
  <si>
    <t xml:space="preserve">Мерење буке </t>
  </si>
  <si>
    <t>90742100-Usluge kontrole buke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</si>
  <si>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</si>
  <si>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</si>
  <si>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</si>
  <si>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</si>
  <si>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</si>
  <si>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</si>
  <si>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</si>
  <si>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</si>
  <si>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</si>
  <si>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</si>
  <si>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</si>
  <si>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</si>
  <si>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Огревни материјал за потребе Пореске управе регионалног подручја Ниша</t>
  </si>
  <si>
    <t>Мрки угаљ</t>
  </si>
  <si>
    <t>8.2023.</t>
  </si>
  <si>
    <t>Огревно дрво</t>
  </si>
  <si>
    <t>3413000-Drvo za ogrev</t>
  </si>
  <si>
    <t>Дрвени пелет</t>
  </si>
  <si>
    <t>9111400-Goriva na bazi drveta</t>
  </si>
  <si>
    <t>Угаљ-Bg</t>
  </si>
  <si>
    <t>Услуга одржавања заједничких просторија у објекту ТПЦ Амбасадор у Нишу која подразумева чување и заштиту, чишћење одржавање и сл. Услуге</t>
  </si>
  <si>
    <t>Услуге одржавања хигијене и услуге чувања и заштите</t>
  </si>
  <si>
    <t>Услуге текућег /техничког/ одржавања електро, ВиК и других инсталација</t>
  </si>
  <si>
    <t>50000000-Usluge održavanja i popravki</t>
  </si>
  <si>
    <t>Услуга изношења смећа за потребе филијале Лесковац и одсека Лебане и Владичин Хан</t>
  </si>
  <si>
    <t>90511000-Usluge sakupljanja otpada</t>
  </si>
  <si>
    <t>Услуге текућег одржавања објеката Пореске управе Ниш, Прокупље и Пирот са припадајућим организационим деловима</t>
  </si>
  <si>
    <t xml:space="preserve">Услуге - текуће одржавање објеката Пореске управе Лесковац и Зајечар са припадајућим организационим јединицама </t>
  </si>
  <si>
    <t xml:space="preserve">Услуге - текуће одржавање објеката Пореске управе Врање са припадајућим организационим јединицама </t>
  </si>
  <si>
    <t>RS1 -Srbija - sever</t>
  </si>
  <si>
    <t>Одржавање и поправка клима уређаја</t>
  </si>
  <si>
    <t>50530000-Usluge popravke i održavanja uređaja</t>
  </si>
  <si>
    <t xml:space="preserve">Услуга прања возила </t>
  </si>
  <si>
    <t>50112300-Pranje automobila i slične usluge</t>
  </si>
  <si>
    <t>Услуга техничког прегледа</t>
  </si>
  <si>
    <t>Одржавање и поправка копир апарата Konika minolta</t>
  </si>
  <si>
    <t>Услуге паркиралишта - Ниш</t>
  </si>
  <si>
    <t>89</t>
  </si>
  <si>
    <t>90</t>
  </si>
  <si>
    <t>91</t>
  </si>
  <si>
    <t>92</t>
  </si>
  <si>
    <t>93</t>
  </si>
  <si>
    <t>95</t>
  </si>
  <si>
    <t>96</t>
  </si>
  <si>
    <t>97</t>
  </si>
  <si>
    <t>98</t>
  </si>
  <si>
    <t>99</t>
  </si>
  <si>
    <t>103</t>
  </si>
  <si>
    <t>104</t>
  </si>
  <si>
    <t>105</t>
  </si>
  <si>
    <t>Огрев (дрва и угаљ) за потребе објекта Пореске управе у Оџацима</t>
  </si>
  <si>
    <t>Закуп пословног простора за потребе Филијале Нови Сад 2</t>
  </si>
  <si>
    <t>Закуп гаражних места у Новом Саду</t>
  </si>
  <si>
    <t>Текуће одржавање опреме за јавну безбедност</t>
  </si>
  <si>
    <t>60000000-Usluge prevoza (izuzev prevoza otpada)</t>
  </si>
  <si>
    <t>50110000-Usluge popravki i održavanja motornih vozila i pripadajuće opreme</t>
  </si>
  <si>
    <t>Услуге техничког прегледа</t>
  </si>
  <si>
    <t>Аутомеханичарске и аутоелектричарске услуге</t>
  </si>
  <si>
    <t>Вулканизерске услуге</t>
  </si>
  <si>
    <t>Услуге техничког прегледа возила</t>
  </si>
  <si>
    <t>Услуге прања возила</t>
  </si>
  <si>
    <t>Текуће одржавање и поправка  моторних возила - аутомеханичарске и аутоелектричарске услуге,  са регистрационог подручја Панчево и Ковин</t>
  </si>
  <si>
    <t>Текуће одржавање и поправка моторних возила са регистрационог подручја Суботица  и Бачка Топола</t>
  </si>
  <si>
    <t xml:space="preserve">Услуге прања возила </t>
  </si>
  <si>
    <t>Текуће одржавање и поправка моторних возила са регистрационог подручја Кикинда и Сента</t>
  </si>
  <si>
    <t>Текуће одржавање и поправка  моторних возила са регионалног подручја Зрењанин и Бечеј</t>
  </si>
  <si>
    <t>Текуће одржавање и поправка моторних возила са регистрационог подручја Вршац</t>
  </si>
  <si>
    <t>Аутомеханичарске и аутелектричарске услуге</t>
  </si>
  <si>
    <t>Текуће одржавање и поправка моторних возила - пружање вулканизерских услуга са регистрационог подручја Нови Сад, Бачка Паланка и Врбас</t>
  </si>
  <si>
    <t>Текуће одржавање и поправка опреме за комуникацију (телефонских инсталација, фиксних телефона, мобилних телефона, телефакс апарата и телефонских централа) у организационим јединицама Пореске управе које припадају подручју Новог Сада</t>
  </si>
  <si>
    <t>50330000-Usluge održavanja telekomunikacione opreme</t>
  </si>
  <si>
    <t>Текуће одржавање и поправка фотокопир апарата у организационим јединицама Пореске управе које припадају подручју Новог Сада</t>
  </si>
  <si>
    <t>Коришћење паркиралишта у Новом Саду</t>
  </si>
  <si>
    <t>Коришћење паркиралишта у Панчеву</t>
  </si>
  <si>
    <t>Коришћење паркиралишта у Бечеју</t>
  </si>
  <si>
    <t>Коришћење паркиралишта у Шиду</t>
  </si>
  <si>
    <t>Коришћење паркиралишта у Суботици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</si>
  <si>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</si>
  <si>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</si>
  <si>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</si>
  <si>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</si>
  <si>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</si>
  <si>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</si>
  <si>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</si>
  <si>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</si>
  <si>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</si>
  <si>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</si>
  <si>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</si>
  <si>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</si>
  <si>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</si>
  <si>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 xml:space="preserve">Текуће одржавање и поправка моторних возила са регистрационог подручја Сремска Митровица, Стара Пазова, Рума и Шид </t>
  </si>
  <si>
    <t>Услуге техничког прегледа моторних возила са регистрационог подручја Нови Сад, Бачка Паланка и Врбас</t>
  </si>
  <si>
    <t>Набавка услуге -  поправке и одржавање зграде, услуге текућег одржавања лифтова, за потребе Пореске управе регионалног дела Нови Сад</t>
  </si>
  <si>
    <t>50750000-Usluge održavanja liftova</t>
  </si>
  <si>
    <t xml:space="preserve">Превоз, утовар и истовар документације, основних средстава и материјала за потребе филијала Пореске управе које организационо припадају подручју Нови Сад и Београд </t>
  </si>
  <si>
    <t>оквирни ПУ</t>
  </si>
  <si>
    <t>Централно грејање – Пореска управа</t>
  </si>
  <si>
    <t>421200</t>
  </si>
  <si>
    <t>Услуге водовода и канализације - Пореска управа</t>
  </si>
  <si>
    <t>421300</t>
  </si>
  <si>
    <t>Одвожење отпада, Пореска управа</t>
  </si>
  <si>
    <t>94</t>
  </si>
  <si>
    <t>100</t>
  </si>
  <si>
    <t>101</t>
  </si>
  <si>
    <t>102</t>
  </si>
  <si>
    <t>Услуге одношења смећа за потребе Филијале Кикинда</t>
  </si>
  <si>
    <t>чл.62 ст.1 тач1. под 3</t>
  </si>
  <si>
    <t>Oбнављање, надоградња и техничка подршка IBM лиценцe</t>
  </si>
  <si>
    <t>48218000-Programski paket za upravljanje dozvolama</t>
  </si>
  <si>
    <t>Обнављање, надоградња и техничка подршка ESET AV лиценце</t>
  </si>
  <si>
    <t>Обнављање, надоградња и техничка подршка СА лиценци</t>
  </si>
  <si>
    <t>Обнављање, надоградња и техничка подршка Sybase лиценци</t>
  </si>
  <si>
    <t xml:space="preserve">Обнављање, надоградња и техничка подршка лиценци за ИП телефонију </t>
  </si>
  <si>
    <t>48000000-Programski paketi i informacioni sistemi</t>
  </si>
  <si>
    <t xml:space="preserve">Развој нових функционалности ИИС ПУ </t>
  </si>
  <si>
    <t>Набавка рачунарске опреме - хардвер (сервери, сториџ) (5001)</t>
  </si>
  <si>
    <t>Обнављање, надоградња и техничка подршка ЕМС / Open text лиценци</t>
  </si>
  <si>
    <t>Oбнављање, надоградња и техничка подршка Cisco лиценце за мејл заштиту и лиценцe за Fortinet web заштиту (лиценца за хардвер) (Asseco SEE)</t>
  </si>
  <si>
    <t>Oбнављање, надоградња и техничка подршка Webex лиценци</t>
  </si>
  <si>
    <t>Унапређење система пореске полиције (САПС)</t>
  </si>
  <si>
    <t xml:space="preserve">АПП за утврђивање порекла имовине и посебног пореза </t>
  </si>
  <si>
    <t>Унапређење ДМС са интеграцијом писарнице и портала еПорези</t>
  </si>
  <si>
    <t>Инапређење ИИС ПУ паушал, стан на дан, ОСО за посебне категорије</t>
  </si>
  <si>
    <t>Унапређење система за ПАП и ПНП</t>
  </si>
  <si>
    <t xml:space="preserve">Унапређење система за пословно извештавање (ПДВ) са анализом ризика у систему наплате </t>
  </si>
  <si>
    <t>Унапређење АЛТИТУДЕ система са реконфигурацијом ИВР</t>
  </si>
  <si>
    <t>Обнављање, надоградња и техничка подршка за лиценце Софтвера за управљање МФУ</t>
  </si>
  <si>
    <t>39</t>
  </si>
  <si>
    <t xml:space="preserve">Механичке поправке опреме за саобраћај - поправка и одржавање моторних возила која нису у гарантног року </t>
  </si>
  <si>
    <t>ОКВИРНИ ПОРЕСКЕ УПРАВЕ</t>
  </si>
  <si>
    <t>45000000-Građevinski radovi</t>
  </si>
  <si>
    <t>RS225 -Nišavska oblast</t>
  </si>
  <si>
    <t>Реконструкција објекта ПУ у Нишу, Кнегиње Љубице бр. 1-7</t>
  </si>
  <si>
    <t>71242000-Izrada projekata i nacrta, procena troškova</t>
  </si>
  <si>
    <t>Израда пројектне документације за објекат у Лесковцу</t>
  </si>
  <si>
    <t>Надзор над радовима на реконструкцији  објекта ПУ у Нишу, Кнегиње Љубице бр. 1-7</t>
  </si>
  <si>
    <t xml:space="preserve">Канцеларијски намештај  - Београд -  опремање два објекта (Зелени венац 16 и  Царице Милице 2 у Београду) </t>
  </si>
  <si>
    <t>Мобилни телефони</t>
  </si>
  <si>
    <t>Фиксни телефони</t>
  </si>
  <si>
    <t>Клима уређаји (Сплит систем)</t>
  </si>
  <si>
    <t>Фен коил</t>
  </si>
  <si>
    <t>Архивске полице</t>
  </si>
  <si>
    <t>Венецијанери, тракасте завесе, апарати за домаћинство</t>
  </si>
  <si>
    <t>рачунарска опрема за ИКТ</t>
  </si>
  <si>
    <t>32250000-Mobilni telefoni</t>
  </si>
  <si>
    <t>64200000-Telekomunikacione usluge</t>
  </si>
  <si>
    <t>39717200-Uređaji za klimatizaciju</t>
  </si>
  <si>
    <t>39131100-Police za arhivu</t>
  </si>
  <si>
    <t>30200000-Računarska oprema i materijal</t>
  </si>
  <si>
    <t>39515430-Venecijaneri</t>
  </si>
  <si>
    <t>39130000-Kancelarijski nameštaj</t>
  </si>
  <si>
    <t>Набавка хидроцила за објекта ПУ Чукарица</t>
  </si>
  <si>
    <t>Набавка централе за дојаву пожара за објете ПУ у Београду, 27. марта 28-32 и Бул. Краља Александра 288, у Смедереву, Његошева 8 и у Коцељеви, Немањина 76</t>
  </si>
  <si>
    <t>Набавка апарата за гашење пожара за објекте Централе ПУ, одсека Београд и Ниш</t>
  </si>
  <si>
    <t>Чилери у ЦВПО</t>
  </si>
  <si>
    <t>44480000-Razna oprema za protivpožarnu zaštitu</t>
  </si>
  <si>
    <t>Поправка и одржавање електричних инсталација</t>
  </si>
  <si>
    <t>Поправка и одржавање комуникацијских инсталација</t>
  </si>
  <si>
    <t>IPTV - гледање телевизије преко телефонске линије (за 3 године)</t>
  </si>
  <si>
    <t>Фискалне пломбе</t>
  </si>
  <si>
    <t>22458000-Materijal štampan po narudžbini</t>
  </si>
  <si>
    <t>Набавка промотивног материјала и публикација са израдом дизајна.</t>
  </si>
  <si>
    <t>39294100-Proizvodi za informisanje i promociju</t>
  </si>
  <si>
    <t>Службене легитимације за овлашћена лица Пореске управе</t>
  </si>
  <si>
    <t>Значке за овлашћена лица ПУ</t>
  </si>
  <si>
    <t>35123400-Identifikacione značke</t>
  </si>
  <si>
    <t>Набавка печата, штамбиља и факсимила за потребе ПУ Централе</t>
  </si>
  <si>
    <t xml:space="preserve">Набавка телефонских централа са припадајућим инсталацијама и апаратима за потребе Филијале Крагујевац </t>
  </si>
  <si>
    <t>Канцеларијски намештај (осим Зеленог венца и Царице Милице)</t>
  </si>
  <si>
    <t>РАДОВИ</t>
  </si>
  <si>
    <t>за потребе Пореске управе подручја Ниша</t>
  </si>
  <si>
    <t>Шеф одсека -  Оливера Богдановић_____________________</t>
  </si>
  <si>
    <t>Парафира</t>
  </si>
  <si>
    <t>__________________________</t>
  </si>
  <si>
    <t>Начелник одељења - Светлана Вјештица   ________________</t>
  </si>
  <si>
    <t>ПОМОЋНИК ДИРЕКТОРА</t>
  </si>
  <si>
    <t>Видоје Јевремовић</t>
  </si>
  <si>
    <t>33140000-Medicinski potrošni materijal</t>
  </si>
  <si>
    <t>31161200-Gasni rashladni sistemi</t>
  </si>
  <si>
    <t>64212000-Usluge mobilne telefonije</t>
  </si>
  <si>
    <t>32551400-Telefonska mreža</t>
  </si>
  <si>
    <t>50711000-Usluge popravke i održavanja električnih instalacija u zgradama</t>
  </si>
  <si>
    <t>50334130-Usluge popravke i održavanja telefonskih komutacionih uređaja</t>
  </si>
  <si>
    <t>Огревни материјал за потребе Пореске управе регионалног подручја Београд (Угаљ)</t>
  </si>
  <si>
    <t xml:space="preserve">Набавка рачунарске опреме - хардвер (сервери, сториџ) </t>
  </si>
  <si>
    <t>9110000-Čvrsta goriva</t>
  </si>
  <si>
    <t>Контролисање и одржавање опреме за заштиту од пожара - стабилних инсталација за дојаву и гашење пожара, клапни отпорних на пожар, апарата за гашење пожара, хидрантске мреже, против паничне расвете, поправке и одржавања опреме и инсталација за заштиту од пожара</t>
  </si>
  <si>
    <t>Услуге текућег одржавања објеката Пореске управе Нишa, Прокупљa, Пиротa, Лесковаца, Зајечара и Врања са припадајућим организационим деловима</t>
  </si>
  <si>
    <t>Стручна литература за потребе Пореске управе</t>
  </si>
  <si>
    <t>Napomena
na portalu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</si>
  <si>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</si>
  <si>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</si>
  <si>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</si>
  <si>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</si>
  <si>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</si>
  <si>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</si>
  <si>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</si>
  <si>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</si>
  <si>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</si>
  <si>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</si>
  <si>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</si>
  <si>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</si>
  <si>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</si>
  <si>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</si>
  <si>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</si>
  <si>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</si>
  <si>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</si>
  <si>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</si>
  <si>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</si>
  <si>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</si>
  <si>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</si>
  <si>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</si>
  <si>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</si>
  <si>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</si>
  <si>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</si>
  <si>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</si>
  <si>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</si>
  <si>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</si>
  <si>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</si>
  <si>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</si>
  <si>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</si>
  <si>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</si>
  <si>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</si>
  <si>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</si>
  <si>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</si>
  <si>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</si>
  <si>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</si>
  <si>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</si>
  <si>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</si>
  <si>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</si>
  <si>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</si>
  <si>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</si>
  <si>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</si>
  <si>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</si>
  <si>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</si>
  <si>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</si>
  <si>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</si>
  <si>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</si>
  <si>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</si>
  <si>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</si>
  <si>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</si>
  <si>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</si>
  <si>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</si>
  <si>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</si>
  <si>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</si>
  <si>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</si>
  <si>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</si>
  <si>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</si>
  <si>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</si>
  <si>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</si>
  <si>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</si>
  <si>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</si>
  <si>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</si>
  <si>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</si>
  <si>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</si>
  <si>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</si>
  <si>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</si>
  <si>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</si>
  <si>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</si>
  <si>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</si>
  <si>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</si>
  <si>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</si>
  <si>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</si>
  <si>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</si>
  <si>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</si>
  <si>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</si>
  <si>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</si>
  <si>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</si>
  <si>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</si>
  <si>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</si>
  <si>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</si>
  <si>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</si>
  <si>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</si>
  <si>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</si>
  <si>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</si>
  <si>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</si>
  <si>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</si>
  <si>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</si>
  <si>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</si>
  <si>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</si>
  <si>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0094</t>
  </si>
  <si>
    <t>0095</t>
  </si>
  <si>
    <t>0096</t>
  </si>
  <si>
    <t>0097</t>
  </si>
  <si>
    <t>0098</t>
  </si>
  <si>
    <t>0099</t>
  </si>
  <si>
    <t>0100</t>
  </si>
  <si>
    <t>Statusi postupaka</t>
  </si>
  <si>
    <t>Planirana nabavka</t>
  </si>
  <si>
    <t>Pokrenut postupak</t>
  </si>
  <si>
    <t>Obustavljen postupak</t>
  </si>
  <si>
    <t>Zaključen ugovor</t>
  </si>
  <si>
    <t>Zaključen okvirni</t>
  </si>
  <si>
    <t>0048</t>
  </si>
  <si>
    <t>ОКВИРНИ ПОРЕСКЕ УПРАВЕ
0062</t>
  </si>
  <si>
    <t>0093</t>
  </si>
  <si>
    <t>0101</t>
  </si>
  <si>
    <t>0102</t>
  </si>
  <si>
    <t>0103</t>
  </si>
  <si>
    <t>0104</t>
  </si>
  <si>
    <t>0105</t>
  </si>
  <si>
    <t>0106</t>
  </si>
  <si>
    <t>оквирни ПУ
0107</t>
  </si>
  <si>
    <t>0108</t>
  </si>
  <si>
    <t>0109</t>
  </si>
  <si>
    <t>0110</t>
  </si>
  <si>
    <t>0111</t>
  </si>
  <si>
    <t>0112</t>
  </si>
  <si>
    <t>0113</t>
  </si>
  <si>
    <t>0114</t>
  </si>
  <si>
    <t>0115</t>
  </si>
  <si>
    <t xml:space="preserve">Oбнављање, надоградња и техничка подршка Cisco лиценце за мејл заштиту и лиценцe за Fortinet web заштиту (лиценца за хардвер) </t>
  </si>
  <si>
    <t>.</t>
  </si>
  <si>
    <t>Inicirana nabavka</t>
  </si>
  <si>
    <t>Prva izmena i dopuna :</t>
  </si>
  <si>
    <t>Услуге манипулације-превоз, утовар и истовар заплењене робе за потребе Пореске управе</t>
  </si>
  <si>
    <t>Организационе јединице које територијално припадају подручју Крагујевца и Ниша</t>
  </si>
  <si>
    <t>Организационе јединице које територијално припадају подручју Београда и Новог Сада</t>
  </si>
  <si>
    <t>Додаје се првом изменом и допуном ПЈН</t>
  </si>
  <si>
    <t>Брише се првом изменом и допуном</t>
  </si>
  <si>
    <t>Мења се првом изменом и допуном</t>
  </si>
  <si>
    <t>Трошкови службених путовања (са  смештајем, јавним превозом...) и услуге посредовања</t>
  </si>
  <si>
    <t xml:space="preserve">Огревни материјал за потребе Пореске управе </t>
  </si>
  <si>
    <t>Трошкови службених путовања у иностранству (са  смештајем, јавним превозом...) - БРИШЕ СЕ</t>
  </si>
  <si>
    <t>Котизација за семинаре, за стручна саветовања,  за учествовање на сајмовима  - И ОВО ОБЈЕДИНИТИ под ставком 13</t>
  </si>
  <si>
    <t>Услуге одржавање фотокопир апарата за подручје града Београда - БРИШЕ СЕ</t>
  </si>
  <si>
    <t>01.2023</t>
  </si>
  <si>
    <t xml:space="preserve">Котизација за семинаре, за стручна саветовања,  за учествовање на сајмовима  </t>
  </si>
  <si>
    <t>Трошкови службених путовања у иностранству (са  смештајем, јавним превозом...) - брише се</t>
  </si>
  <si>
    <t>Услуге посредовања - брише се</t>
  </si>
  <si>
    <t>Услуге одржавање фотокопир апарата за подручје града Београда - брише се</t>
  </si>
  <si>
    <t>Одржавање и поправка копир апарата Konika minolta - брише се</t>
  </si>
  <si>
    <t>Текуће одржавање и поправка фотокопир апарата у организационим јединицама Пореске управе које припадају подручју Новог Сада - брише се</t>
  </si>
  <si>
    <t>Текуће одржавање и поправка фотокопир апарата у организационим јединицама Пореске управе које припадају подручју Новог Сада - БРИШЕ СЕ</t>
  </si>
  <si>
    <t>Одржавање и поправка копир апарата Konika minolta - БРИШЕ СЕ</t>
  </si>
  <si>
    <t xml:space="preserve">Механичке поправке опреме за саобраћај - поправка и одржавање моторних возила Пореске управе </t>
  </si>
  <si>
    <t xml:space="preserve"> Технички преглед возила Пореске управе</t>
  </si>
  <si>
    <t>Услуга прања возила Пореске управе</t>
  </si>
  <si>
    <t>Услуга техничког прегледа НИША - брише се</t>
  </si>
  <si>
    <t>Услуге техничког прегледа моторних возила са регистрационог подручја Нови Сад, Бачка Паланка и Врбас - брише се</t>
  </si>
  <si>
    <t>Услуге прања возила и вулканизерске услуге за Регионално подручје Крагујевца, Јагодине и Крушевца - брише се</t>
  </si>
  <si>
    <t>Вулканизерске услуге за возила Пореске управе</t>
  </si>
  <si>
    <t>05.2022</t>
  </si>
  <si>
    <t xml:space="preserve">Услуга прања возила Пореске управе </t>
  </si>
  <si>
    <t>Огревни материјал за потребе Пореске управе регионалног подручја Београд (Угаљ) - брише се</t>
  </si>
  <si>
    <t>Огрев (дрва и угаљ) за потребе објекта Пореске управе у Оџацима - брише се</t>
  </si>
  <si>
    <t>0062</t>
  </si>
  <si>
    <t>Briše se</t>
  </si>
  <si>
    <t xml:space="preserve">Београд </t>
  </si>
  <si>
    <t>Централа</t>
  </si>
  <si>
    <t>Пореска управа</t>
  </si>
  <si>
    <t>Услуге складиштења дувана и дуванских прерађевина за потребе Пореске управеу количини до 100 тона</t>
  </si>
  <si>
    <t xml:space="preserve">Стручна литература за потребе Пореске управе - ''Каталог цена и номенклатура возила'' </t>
  </si>
  <si>
    <t xml:space="preserve"> 
РЕПУБЛИКА СРБИЈА
МИНИСТАРСТВО ФИНАНСИЈА 
ПОРЕСКА УПРАВА  
    Број:  401-00-24931/2021                                                                                                              Дана: 17.02.2022
Београд
</t>
  </si>
  <si>
    <r>
      <t xml:space="preserve">Котизација за семинаре, за стручна саветовања,  за учествовање на сајмовима - </t>
    </r>
    <r>
      <rPr>
        <sz val="10"/>
        <rFont val="Arial"/>
        <family val="2"/>
        <charset val="238"/>
      </rPr>
      <t>брише се</t>
    </r>
  </si>
  <si>
    <t>Napomena:</t>
  </si>
  <si>
    <t>Прва измена и допуна:</t>
  </si>
  <si>
    <r>
      <t xml:space="preserve">План јавних набавки за 2022.годину - Прва измена и допуна - </t>
    </r>
    <r>
      <rPr>
        <b/>
        <sz val="9"/>
        <rFont val="Arial"/>
        <family val="2"/>
        <charset val="238"/>
      </rPr>
      <t>ДОДАТЕ И ИЗМЕЊЕНЕ СТАВКЕ:</t>
    </r>
  </si>
  <si>
    <t>0116</t>
  </si>
  <si>
    <t>0117</t>
  </si>
  <si>
    <t>0118</t>
  </si>
  <si>
    <t>0119</t>
  </si>
  <si>
    <t xml:space="preserve"> 
РЕПУБЛИКА СРБИЈА
МИНИСТАРСТВО ФИНАНСИЈА 
ПОРЕСКА УПРАВА  
    Број:  401-00-24931/2021                                                                                                              Дана: 23.02.2022. године
Београд
</t>
  </si>
  <si>
    <t>Друга измена и допуна:</t>
  </si>
  <si>
    <t xml:space="preserve">План јавних набавки за 2022.годину - Друга измена и допуна </t>
  </si>
  <si>
    <t>Додаје се другом изменом и допуном ПЈН</t>
  </si>
  <si>
    <t>Израда пројектне документације ентеријера и опремање - пословна зграда Министарства финансија Пореске управе на локацији у Београду "Земунска капија"</t>
  </si>
  <si>
    <t>Мења се другом изменом и допуном ПЈН</t>
  </si>
  <si>
    <t>Трећа измена и допуна:</t>
  </si>
  <si>
    <t xml:space="preserve">План јавних набавки за 2022.годину - Трећа измена и допуна </t>
  </si>
  <si>
    <t>Додаје се 3. изм ПЈН</t>
  </si>
  <si>
    <t>Набавка мобилних ( преносивих )
 уређаја за штампање.</t>
  </si>
  <si>
    <t>Додаје се трећом изменом и допуном ПЈН</t>
  </si>
  <si>
    <t xml:space="preserve">Реконструкција крова, подрума, фасаде и дворишног атријума објекта ПУ у Београду, Зелени венац бр. 16 </t>
  </si>
  <si>
    <t>Набавка мобилних                            ( преносивих )
 уређаја за штампање</t>
  </si>
  <si>
    <t xml:space="preserve">Четврта измена и допуна: </t>
  </si>
  <si>
    <t xml:space="preserve">План јавних набавки за 2022.годину - Четврта измена и допуна </t>
  </si>
  <si>
    <t>Сачинала: Јелена Ивановић</t>
  </si>
  <si>
    <t>Демонтажа и монтажа клима уређаја</t>
  </si>
  <si>
    <t xml:space="preserve">Демонтажа и монтажа клима уређаја </t>
  </si>
  <si>
    <t>Обнављање, надоградња и техничка подршка Tableau лиценци</t>
  </si>
  <si>
    <t>Мења се четвртом изменом и допуном</t>
  </si>
  <si>
    <t>Додаје се 4. изм ПЈН</t>
  </si>
  <si>
    <t>6=7+8+9+10</t>
  </si>
  <si>
    <r>
      <t xml:space="preserve">Испитивање електричних и громобранских инсталација </t>
    </r>
    <r>
      <rPr>
        <sz val="9"/>
        <color theme="1"/>
        <rFont val="Times New Roman"/>
        <family val="1"/>
      </rPr>
      <t xml:space="preserve">  </t>
    </r>
  </si>
  <si>
    <t>Пета измена и допуна :</t>
  </si>
  <si>
    <t>Израда КД</t>
  </si>
  <si>
    <t>Израда Одлуке о пок  и КД</t>
  </si>
  <si>
    <t>Уговор на пот код доб</t>
  </si>
  <si>
    <t>Извештај о СОП</t>
  </si>
  <si>
    <t>Вериф КД</t>
  </si>
  <si>
    <t>Припрема КД</t>
  </si>
  <si>
    <t>Закључен уговор</t>
  </si>
  <si>
    <t>Отварање 06.06.2022</t>
  </si>
  <si>
    <t>Отварање 26.05.2022</t>
  </si>
  <si>
    <t>Одлука о спр. пос</t>
  </si>
  <si>
    <t>Потписан уговор бр. 148/2022 П1 КГ</t>
  </si>
  <si>
    <t>Припрема документације</t>
  </si>
  <si>
    <t xml:space="preserve">  Објављена документација 20.05.2022......   Отварање понуда 31.05.2022.......343/</t>
  </si>
  <si>
    <t>Нацрт уговора послат Добављачу ради потписивања</t>
  </si>
  <si>
    <t>Поднет захтева за допуну, подносиоцу захтева за покретање поступка јавне набавке</t>
  </si>
  <si>
    <t>Припрема нацрта одлуке о спровођењу поступка и конкурсне документације</t>
  </si>
  <si>
    <t>У току стручна оцена понуда</t>
  </si>
  <si>
    <t xml:space="preserve">Припрема документације о набавци </t>
  </si>
  <si>
    <t>КД у завршној фази</t>
  </si>
  <si>
    <t xml:space="preserve">КД </t>
  </si>
  <si>
    <t>Верификација Конкурсне документације и Одлуке</t>
  </si>
  <si>
    <t>Мења се првом изменом и допуном... Петом изменом се мења назив ... техничка измена</t>
  </si>
  <si>
    <t>Услугe посредовања при куповини авио карата и других карата, резервације хотелског смештаја у земљи и иностранству и уплати котизација за семинаре за потребе Пореске управе</t>
  </si>
  <si>
    <t>Брише се петом..техничка измена....додато  је трећом у пнзнп...под бр. 30...</t>
  </si>
  <si>
    <t xml:space="preserve"> 
РЕПУБЛИКА СРБИЈА
МИНИСТАРСТВО ФИНАНСИЈА 
ПОРЕСКА УПРАВА  
    Број:  401-00-24931/2021-5                                                                                                              Дана: 30.05.2022. године
Београд
</t>
  </si>
  <si>
    <t xml:space="preserve">План јавних набавки за 2022.годину - Пета измена и допуна </t>
  </si>
  <si>
    <t>Унапређење ДМС са интеграцијом писарнице и портала еПорези  са дигитализацијом ЗИГ обрасца у елетронском облику за пријем и обраду</t>
  </si>
  <si>
    <t>Мења се петом изменом и допуном</t>
  </si>
  <si>
    <t>Унапређење ИИС ПУ паушал, стан на дан, ОСО за посебне категорије, ПАП и ПНП</t>
  </si>
  <si>
    <t>Мења се назив предмета набавке</t>
  </si>
  <si>
    <t>Мења се процњена вредност</t>
  </si>
  <si>
    <t>Мења се процњена вредност и назив предмета јн</t>
  </si>
  <si>
    <t>Унапређење система за пословно извештавање са пореским подсетницима</t>
  </si>
  <si>
    <t>Брише сепетом изменом</t>
  </si>
  <si>
    <t>Унапређење регистрације и утврђивање пореске обавезе за физичка лица</t>
  </si>
  <si>
    <t>Додаје се петом изменом и допуном</t>
  </si>
  <si>
    <t>Набавка услуга одржавања отвореног простора за магацин у Лештанима (чишћење, кошење  сл.)</t>
  </si>
  <si>
    <t>77314000-Usluge održavanja terena</t>
  </si>
  <si>
    <t>Обрадила, Јелена Ивановић_____________</t>
  </si>
  <si>
    <t>Начелник одељења за комерцијалне послове , Светлана Вјештица _____________________</t>
  </si>
  <si>
    <t>Брише се петом изменом</t>
  </si>
  <si>
    <t xml:space="preserve"> Партија 3 - (Закључен уговор 24.05.2022 на 373.818,17)    Партија 4 - (Закључен уговор 23.05.2022 на 1.568.000,00); Уговор за Партију 2 ...193-2/2022 од 11.05.2022  на 1.940.400,00</t>
  </si>
  <si>
    <t>Шеста измена и допуна :</t>
  </si>
  <si>
    <t>План јавних набавки за 2022.годину - Шеста измена и допуна</t>
  </si>
  <si>
    <t>Pokrenuta nabavka se odnosila za OJ Pu NIŠ</t>
  </si>
  <si>
    <t xml:space="preserve"> 
РЕПУБЛИКА СРБИЈА
МИНИСТАРСТВО ФИНАНСИЈА 
ПОРЕСКА УПРАВА  
    Број:  401-00-24931/2021-6                                                                                                              Дана: 08.07.2022. године
Београд
</t>
  </si>
  <si>
    <t>Текуће одржавање опреме за јавну безбедност ( система видео надзора у филијали Лесковац )</t>
  </si>
  <si>
    <t>Додаје се шестом изменом и допуном</t>
  </si>
  <si>
    <t>Мења се шестом изменом и допуном</t>
  </si>
  <si>
    <t>Шеф Одсека:</t>
  </si>
  <si>
    <t>Оливера Богдановић _____________________</t>
  </si>
  <si>
    <t>Шеф Одсека:
Оливера Богдановић _____________________</t>
  </si>
  <si>
    <t>Начелник Одељења за комерцијалне послове
 Светлана Вјештица ______________________</t>
  </si>
  <si>
    <t>Шеста измена и допуна :08.07.2022</t>
  </si>
  <si>
    <t>УСЛУГЕ</t>
  </si>
  <si>
    <r>
      <t xml:space="preserve">КД у завршној фази.... Zahtev za pokretanje </t>
    </r>
    <r>
      <rPr>
        <b/>
        <sz val="9"/>
        <color rgb="FFFF0000"/>
        <rFont val="Arial"/>
        <family val="2"/>
        <charset val="238"/>
      </rPr>
      <t>Dragaš smanjio procenjenu vred. na 9.950.000,00</t>
    </r>
  </si>
  <si>
    <t>Седма измена и допуна :</t>
  </si>
  <si>
    <t>План јавних набавки за 2022.годину - Седма измена и допуна</t>
  </si>
  <si>
    <t>Услуге текућег одржавање опреме за јавну безбедност (система видео надзора) у објектима Пореске управе,  који организационо припадају подручју Београда, као и у филијалама Лесковац и  Крушевац</t>
  </si>
  <si>
    <t>Захтев  21.07.2022</t>
  </si>
  <si>
    <t>Мења се седмом изменом опис и проц. вред.</t>
  </si>
  <si>
    <t>Осма измена и допуна :</t>
  </si>
  <si>
    <t>План јавних набавки за 2022.годину - Осма измена и допуна</t>
  </si>
  <si>
    <t>Обрадила: Свјетлана Ракоњац</t>
  </si>
  <si>
    <t>Додаје се осмом изменом и допуном</t>
  </si>
  <si>
    <t>Пиће и намирнице за ресторан и кафе кухиње</t>
  </si>
  <si>
    <t xml:space="preserve"> </t>
  </si>
  <si>
    <t xml:space="preserve"> 
РЕПУБЛИКА СРБИЈА
МИНИСТАРСТВО ФИНАНСИЈА 
ПОРЕСКА УПРАВА  
    Број:  401-00-24931/2021-8                                                                                                              Дана: 10.08.2022. године
Београд
</t>
  </si>
  <si>
    <t>15000000-Hrana, piće, duvan i srodni proizvodi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</si>
</sst>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0\ _ _-;\-* #,##0.00\ _ _-;_-* &quot;-&quot;??\ _ _-;_-@_-"/>
    <numFmt numFmtId="166" formatCode="mm/yyyy"/>
    <numFmt numFmtId="167" formatCode="_-* #,##0.00&quot; &quot;_ _-;\-* #,##0.00&quot; &quot;_ _-;_-* &quot;-&quot;??&quot; &quot;_ _-;_-@_-"/>
    <numFmt numFmtId="168" formatCode="_-* #,##0.00&quot; &quot;_D_i_n_._-;\-* #,##0.00&quot; &quot;_D_i_n_._-;_-* &quot;-&quot;??&quot; &quot;_D_i_n_._-;_-@_-"/>
  </numFmts>
  <fonts count="8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imes New Roman"/>
      <family val="1"/>
      <charset val="238"/>
    </font>
    <font>
      <b/>
      <sz val="9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0"/>
      <color indexed="12"/>
      <name val="Arial"/>
      <family val="2"/>
      <charset val="238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name val="Arial"/>
      <family val="2"/>
      <charset val="238"/>
    </font>
    <font>
      <sz val="8"/>
      <name val="Arial"/>
      <family val="2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8"/>
      <name val="Arial"/>
      <family val="2"/>
    </font>
    <font>
      <sz val="9"/>
      <name val="Arial"/>
      <family val="2"/>
      <charset val="238"/>
    </font>
    <font>
      <sz val="12"/>
      <color theme="1"/>
      <name val="Times New Roman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i/>
      <sz val="8"/>
      <name val="Arial"/>
      <family val="2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7"/>
      <name val="Arial"/>
      <family val="2"/>
      <charset val="238"/>
    </font>
    <font>
      <b/>
      <sz val="7"/>
      <name val="Arial"/>
      <family val="2"/>
    </font>
    <font>
      <b/>
      <sz val="11"/>
      <name val="Calibri"/>
      <family val="2"/>
      <scheme val="minor"/>
    </font>
    <font>
      <b/>
      <sz val="7"/>
      <name val="Arial"/>
      <family val="2"/>
      <charset val="238"/>
    </font>
    <font>
      <b/>
      <sz val="10"/>
      <color rgb="FFFF0000"/>
      <name val="Times New Roman"/>
      <family val="1"/>
    </font>
    <font>
      <b/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charset val="238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i/>
      <sz val="8"/>
      <name val="Calibri"/>
      <family val="2"/>
      <charset val="238"/>
      <scheme val="minor"/>
    </font>
    <font>
      <i/>
      <sz val="9"/>
      <name val="Arial"/>
      <family val="2"/>
      <charset val="238"/>
    </font>
    <font>
      <sz val="9"/>
      <color theme="0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z val="8"/>
      <color rgb="FFFF0000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theme="1"/>
      <name val="Calibri"/>
      <family val="2"/>
      <charset val="238"/>
      <scheme val="minor"/>
    </font>
    <font>
      <i/>
      <sz val="9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i/>
      <sz val="8"/>
      <color theme="1"/>
      <name val="Calibri"/>
      <family val="2"/>
      <charset val="238"/>
      <scheme val="minor"/>
    </font>
    <font>
      <sz val="9"/>
      <color theme="1"/>
      <name val="Times New Roman"/>
      <family val="1"/>
    </font>
    <font>
      <b/>
      <sz val="9"/>
      <color rgb="FFFF0000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8"/>
      <color rgb="FFFF0000"/>
      <name val="Arial"/>
      <family val="2"/>
      <charset val="238"/>
    </font>
    <font>
      <b/>
      <sz val="8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0"/>
      <name val="Times New Roman"/>
      <family val="1"/>
      <charset val="238"/>
    </font>
    <font>
      <b/>
      <sz val="10"/>
      <color theme="1"/>
      <name val="Times New Roman"/>
      <family val="1"/>
      <charset val="238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94">
    <xf numFmtId="0" fontId="0" fillId="0" borderId="0"/>
    <xf numFmtId="0" fontId="17" fillId="0" borderId="0"/>
    <xf numFmtId="0" fontId="17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167" fontId="16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4" fillId="0" borderId="0"/>
    <xf numFmtId="0" fontId="18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0" applyProtection="0"/>
    <xf numFmtId="0" fontId="18" fillId="0" borderId="0"/>
    <xf numFmtId="0" fontId="16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 applyProtection="0"/>
    <xf numFmtId="0" fontId="16" fillId="0" borderId="0"/>
  </cellStyleXfs>
  <cellXfs count="1270">
    <xf numFmtId="0" fontId="0" fillId="0" borderId="0" xfId="0"/>
    <xf numFmtId="0" fontId="0" fillId="2" borderId="2" xfId="0" applyFont="1" applyFill="1" applyBorder="1"/>
    <xf numFmtId="0" fontId="0" fillId="2" borderId="3" xfId="0" applyFont="1" applyFill="1" applyBorder="1"/>
    <xf numFmtId="0" fontId="0" fillId="0" borderId="2" xfId="0" applyFont="1" applyBorder="1"/>
    <xf numFmtId="0" fontId="0" fillId="0" borderId="3" xfId="0" applyFont="1" applyBorder="1"/>
    <xf numFmtId="0" fontId="25" fillId="0" borderId="0" xfId="0" applyFont="1"/>
    <xf numFmtId="0" fontId="15" fillId="0" borderId="0" xfId="0" applyFont="1"/>
    <xf numFmtId="0" fontId="0" fillId="0" borderId="3" xfId="0" applyFont="1" applyFill="1" applyBorder="1"/>
    <xf numFmtId="0" fontId="0" fillId="0" borderId="3" xfId="0" applyFill="1" applyBorder="1"/>
    <xf numFmtId="0" fontId="0" fillId="2" borderId="3" xfId="0" applyFill="1" applyBorder="1"/>
    <xf numFmtId="0" fontId="0" fillId="0" borderId="3" xfId="0" applyBorder="1"/>
    <xf numFmtId="0" fontId="0" fillId="2" borderId="4" xfId="0" applyFont="1" applyFill="1" applyBorder="1"/>
    <xf numFmtId="0" fontId="0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0" fillId="2" borderId="7" xfId="0" applyFont="1" applyFill="1" applyBorder="1"/>
    <xf numFmtId="0" fontId="0" fillId="2" borderId="8" xfId="0" applyFont="1" applyFill="1" applyBorder="1"/>
    <xf numFmtId="0" fontId="0" fillId="2" borderId="9" xfId="0" applyFont="1" applyFill="1" applyBorder="1"/>
    <xf numFmtId="0" fontId="0" fillId="0" borderId="4" xfId="0" applyFont="1" applyBorder="1"/>
    <xf numFmtId="0" fontId="0" fillId="2" borderId="10" xfId="0" applyFont="1" applyFill="1" applyBorder="1"/>
    <xf numFmtId="0" fontId="0" fillId="2" borderId="0" xfId="0" applyFill="1" applyBorder="1"/>
    <xf numFmtId="0" fontId="28" fillId="0" borderId="5" xfId="1" applyFont="1" applyFill="1" applyBorder="1" applyAlignment="1">
      <alignment horizontal="right" vertical="center"/>
    </xf>
    <xf numFmtId="0" fontId="28" fillId="0" borderId="5" xfId="0" applyFont="1" applyFill="1" applyBorder="1"/>
    <xf numFmtId="49" fontId="28" fillId="0" borderId="25" xfId="1" applyNumberFormat="1" applyFont="1" applyFill="1" applyBorder="1" applyAlignment="1">
      <alignment horizontal="right"/>
    </xf>
    <xf numFmtId="0" fontId="28" fillId="0" borderId="25" xfId="0" applyFont="1" applyFill="1" applyBorder="1" applyAlignment="1">
      <alignment horizontal="center"/>
    </xf>
    <xf numFmtId="49" fontId="28" fillId="3" borderId="22" xfId="1" applyNumberFormat="1" applyFont="1" applyFill="1" applyBorder="1" applyAlignment="1">
      <alignment horizontal="right"/>
    </xf>
    <xf numFmtId="49" fontId="28" fillId="8" borderId="22" xfId="1" applyNumberFormat="1" applyFont="1" applyFill="1" applyBorder="1" applyAlignment="1">
      <alignment horizontal="right"/>
    </xf>
    <xf numFmtId="0" fontId="28" fillId="0" borderId="0" xfId="0" applyFont="1" applyFill="1"/>
    <xf numFmtId="0" fontId="26" fillId="0" borderId="5" xfId="1" applyFont="1" applyFill="1" applyBorder="1" applyAlignment="1">
      <alignment vertical="center"/>
    </xf>
    <xf numFmtId="0" fontId="28" fillId="0" borderId="5" xfId="1" applyFont="1" applyFill="1" applyBorder="1" applyAlignment="1">
      <alignment vertical="center"/>
    </xf>
    <xf numFmtId="0" fontId="28" fillId="0" borderId="6" xfId="0" applyFont="1" applyFill="1" applyBorder="1"/>
    <xf numFmtId="49" fontId="29" fillId="0" borderId="13" xfId="1" applyNumberFormat="1" applyFont="1" applyFill="1" applyBorder="1" applyAlignment="1">
      <alignment horizontal="center" textRotation="90" wrapText="1"/>
    </xf>
    <xf numFmtId="0" fontId="29" fillId="0" borderId="13" xfId="1" applyFont="1" applyFill="1" applyBorder="1" applyAlignment="1">
      <alignment horizontal="center" wrapText="1"/>
    </xf>
    <xf numFmtId="4" fontId="30" fillId="0" borderId="13" xfId="1" applyNumberFormat="1" applyFont="1" applyFill="1" applyBorder="1" applyAlignment="1">
      <alignment horizontal="center" wrapText="1"/>
    </xf>
    <xf numFmtId="49" fontId="30" fillId="0" borderId="13" xfId="1" applyNumberFormat="1" applyFont="1" applyFill="1" applyBorder="1" applyAlignment="1">
      <alignment horizontal="center" textRotation="90" wrapText="1"/>
    </xf>
    <xf numFmtId="4" fontId="29" fillId="0" borderId="13" xfId="1" applyNumberFormat="1" applyFont="1" applyFill="1" applyBorder="1" applyAlignment="1">
      <alignment horizontal="center" wrapText="1"/>
    </xf>
    <xf numFmtId="0" fontId="30" fillId="0" borderId="13" xfId="1" applyFont="1" applyFill="1" applyBorder="1" applyAlignment="1">
      <alignment horizontal="center" textRotation="90" wrapText="1"/>
    </xf>
    <xf numFmtId="0" fontId="30" fillId="0" borderId="13" xfId="1" applyFont="1" applyFill="1" applyBorder="1" applyAlignment="1">
      <alignment horizontal="center" wrapText="1"/>
    </xf>
    <xf numFmtId="0" fontId="30" fillId="0" borderId="14" xfId="1" applyFont="1" applyFill="1" applyBorder="1" applyAlignment="1">
      <alignment horizontal="center" wrapText="1"/>
    </xf>
    <xf numFmtId="0" fontId="29" fillId="0" borderId="0" xfId="0" applyFont="1" applyFill="1" applyAlignment="1">
      <alignment horizontal="center"/>
    </xf>
    <xf numFmtId="49" fontId="26" fillId="0" borderId="25" xfId="1" applyNumberFormat="1" applyFont="1" applyFill="1" applyBorder="1" applyAlignment="1">
      <alignment horizontal="center" vertical="center"/>
    </xf>
    <xf numFmtId="49" fontId="26" fillId="0" borderId="25" xfId="1" applyNumberFormat="1" applyFont="1" applyFill="1" applyBorder="1" applyAlignment="1">
      <alignment horizontal="center"/>
    </xf>
    <xf numFmtId="49" fontId="28" fillId="0" borderId="25" xfId="1" applyNumberFormat="1" applyFont="1" applyFill="1" applyBorder="1" applyAlignment="1">
      <alignment horizontal="center" vertical="center"/>
    </xf>
    <xf numFmtId="49" fontId="28" fillId="0" borderId="25" xfId="1" applyNumberFormat="1" applyFont="1" applyFill="1" applyBorder="1" applyAlignment="1">
      <alignment horizontal="center"/>
    </xf>
    <xf numFmtId="0" fontId="28" fillId="0" borderId="26" xfId="0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0" fontId="28" fillId="3" borderId="22" xfId="0" applyFont="1" applyFill="1" applyBorder="1" applyAlignment="1">
      <alignment horizontal="center"/>
    </xf>
    <xf numFmtId="49" fontId="28" fillId="3" borderId="22" xfId="1" applyNumberFormat="1" applyFont="1" applyFill="1" applyBorder="1" applyAlignment="1">
      <alignment horizontal="center" vertical="center"/>
    </xf>
    <xf numFmtId="4" fontId="26" fillId="3" borderId="22" xfId="1" applyNumberFormat="1" applyFont="1" applyFill="1" applyBorder="1" applyAlignment="1">
      <alignment horizontal="center" vertical="center"/>
    </xf>
    <xf numFmtId="49" fontId="28" fillId="3" borderId="22" xfId="1" applyNumberFormat="1" applyFont="1" applyFill="1" applyBorder="1" applyAlignment="1">
      <alignment horizontal="center"/>
    </xf>
    <xf numFmtId="0" fontId="28" fillId="3" borderId="23" xfId="0" applyFont="1" applyFill="1" applyBorder="1" applyAlignment="1">
      <alignment horizontal="center"/>
    </xf>
    <xf numFmtId="0" fontId="28" fillId="5" borderId="18" xfId="0" applyFont="1" applyFill="1" applyBorder="1" applyAlignment="1">
      <alignment horizontal="center"/>
    </xf>
    <xf numFmtId="49" fontId="28" fillId="5" borderId="18" xfId="1" applyNumberFormat="1" applyFont="1" applyFill="1" applyBorder="1" applyAlignment="1">
      <alignment horizontal="center" vertical="center"/>
    </xf>
    <xf numFmtId="4" fontId="26" fillId="5" borderId="18" xfId="1" applyNumberFormat="1" applyFont="1" applyFill="1" applyBorder="1" applyAlignment="1">
      <alignment horizontal="center" vertical="center"/>
    </xf>
    <xf numFmtId="49" fontId="28" fillId="5" borderId="18" xfId="1" applyNumberFormat="1" applyFont="1" applyFill="1" applyBorder="1" applyAlignment="1">
      <alignment horizontal="center"/>
    </xf>
    <xf numFmtId="0" fontId="28" fillId="5" borderId="19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49" fontId="28" fillId="5" borderId="1" xfId="1" applyNumberFormat="1" applyFont="1" applyFill="1" applyBorder="1" applyAlignment="1">
      <alignment horizontal="center" vertical="center"/>
    </xf>
    <xf numFmtId="49" fontId="28" fillId="5" borderId="1" xfId="1" applyNumberFormat="1" applyFont="1" applyFill="1" applyBorder="1" applyAlignment="1">
      <alignment horizontal="center"/>
    </xf>
    <xf numFmtId="0" fontId="28" fillId="5" borderId="16" xfId="0" applyFont="1" applyFill="1" applyBorder="1" applyAlignment="1">
      <alignment horizontal="center"/>
    </xf>
    <xf numFmtId="0" fontId="28" fillId="5" borderId="25" xfId="0" applyFont="1" applyFill="1" applyBorder="1" applyAlignment="1">
      <alignment horizontal="center"/>
    </xf>
    <xf numFmtId="49" fontId="28" fillId="5" borderId="25" xfId="1" applyNumberFormat="1" applyFont="1" applyFill="1" applyBorder="1" applyAlignment="1">
      <alignment horizontal="center" vertical="center"/>
    </xf>
    <xf numFmtId="49" fontId="28" fillId="5" borderId="25" xfId="1" applyNumberFormat="1" applyFont="1" applyFill="1" applyBorder="1" applyAlignment="1">
      <alignment horizontal="center"/>
    </xf>
    <xf numFmtId="0" fontId="28" fillId="5" borderId="26" xfId="0" applyFont="1" applyFill="1" applyBorder="1" applyAlignment="1">
      <alignment horizontal="center"/>
    </xf>
    <xf numFmtId="0" fontId="26" fillId="8" borderId="21" xfId="0" applyFont="1" applyFill="1" applyBorder="1" applyAlignment="1">
      <alignment vertical="center"/>
    </xf>
    <xf numFmtId="0" fontId="26" fillId="8" borderId="21" xfId="0" applyFont="1" applyFill="1" applyBorder="1" applyAlignment="1">
      <alignment horizontal="left" vertical="center"/>
    </xf>
    <xf numFmtId="0" fontId="28" fillId="8" borderId="22" xfId="0" applyFont="1" applyFill="1" applyBorder="1" applyAlignment="1">
      <alignment horizontal="center"/>
    </xf>
    <xf numFmtId="49" fontId="28" fillId="8" borderId="22" xfId="1" applyNumberFormat="1" applyFont="1" applyFill="1" applyBorder="1" applyAlignment="1">
      <alignment horizontal="center" vertical="center"/>
    </xf>
    <xf numFmtId="4" fontId="26" fillId="8" borderId="22" xfId="1" applyNumberFormat="1" applyFont="1" applyFill="1" applyBorder="1" applyAlignment="1">
      <alignment horizontal="center" vertical="center"/>
    </xf>
    <xf numFmtId="49" fontId="28" fillId="8" borderId="22" xfId="1" applyNumberFormat="1" applyFont="1" applyFill="1" applyBorder="1" applyAlignment="1">
      <alignment horizontal="center"/>
    </xf>
    <xf numFmtId="0" fontId="28" fillId="8" borderId="23" xfId="0" applyFont="1" applyFill="1" applyBorder="1" applyAlignment="1">
      <alignment horizontal="center"/>
    </xf>
    <xf numFmtId="0" fontId="28" fillId="0" borderId="0" xfId="0" applyFont="1" applyFill="1" applyAlignment="1">
      <alignment horizontal="right"/>
    </xf>
    <xf numFmtId="0" fontId="27" fillId="0" borderId="0" xfId="0" applyFont="1" applyAlignment="1">
      <alignment wrapText="1"/>
    </xf>
    <xf numFmtId="49" fontId="28" fillId="5" borderId="18" xfId="1" applyNumberFormat="1" applyFont="1" applyFill="1" applyBorder="1" applyAlignment="1">
      <alignment horizontal="right"/>
    </xf>
    <xf numFmtId="4" fontId="26" fillId="5" borderId="1" xfId="1" applyNumberFormat="1" applyFont="1" applyFill="1" applyBorder="1" applyAlignment="1">
      <alignment horizontal="center" vertical="center"/>
    </xf>
    <xf numFmtId="49" fontId="28" fillId="5" borderId="1" xfId="1" applyNumberFormat="1" applyFont="1" applyFill="1" applyBorder="1" applyAlignment="1">
      <alignment horizontal="right"/>
    </xf>
    <xf numFmtId="4" fontId="26" fillId="5" borderId="25" xfId="1" applyNumberFormat="1" applyFont="1" applyFill="1" applyBorder="1" applyAlignment="1">
      <alignment horizontal="center" vertical="center"/>
    </xf>
    <xf numFmtId="49" fontId="28" fillId="5" borderId="25" xfId="1" applyNumberFormat="1" applyFont="1" applyFill="1" applyBorder="1" applyAlignment="1">
      <alignment horizontal="right"/>
    </xf>
    <xf numFmtId="49" fontId="26" fillId="0" borderId="5" xfId="1" applyNumberFormat="1" applyFont="1" applyFill="1" applyBorder="1" applyAlignment="1">
      <alignment horizontal="center" vertical="center"/>
    </xf>
    <xf numFmtId="49" fontId="26" fillId="8" borderId="21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Alignment="1">
      <alignment horizontal="center" vertical="center"/>
    </xf>
    <xf numFmtId="49" fontId="29" fillId="0" borderId="13" xfId="1" applyNumberFormat="1" applyFont="1" applyFill="1" applyBorder="1" applyAlignment="1">
      <alignment horizontal="center" vertical="center" textRotation="90" wrapText="1"/>
    </xf>
    <xf numFmtId="49" fontId="33" fillId="0" borderId="1" xfId="0" applyNumberFormat="1" applyFont="1" applyFill="1" applyBorder="1" applyAlignment="1">
      <alignment horizontal="center" vertical="center"/>
    </xf>
    <xf numFmtId="4" fontId="33" fillId="0" borderId="1" xfId="1" applyNumberFormat="1" applyFont="1" applyFill="1" applyBorder="1" applyAlignment="1">
      <alignment horizontal="center" vertical="center" wrapText="1"/>
    </xf>
    <xf numFmtId="49" fontId="33" fillId="0" borderId="1" xfId="1" applyNumberFormat="1" applyFont="1" applyFill="1" applyBorder="1" applyAlignment="1">
      <alignment horizontal="center" vertical="center" wrapText="1"/>
    </xf>
    <xf numFmtId="49" fontId="33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0" borderId="1" xfId="1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4" fontId="33" fillId="0" borderId="1" xfId="1" applyNumberFormat="1" applyFont="1" applyFill="1" applyBorder="1" applyAlignment="1">
      <alignment horizontal="right" vertical="center" wrapText="1"/>
    </xf>
    <xf numFmtId="0" fontId="33" fillId="0" borderId="0" xfId="0" applyFont="1" applyFill="1"/>
    <xf numFmtId="0" fontId="33" fillId="0" borderId="16" xfId="0" applyFont="1" applyFill="1" applyBorder="1"/>
    <xf numFmtId="49" fontId="33" fillId="0" borderId="1" xfId="1" applyNumberFormat="1" applyFont="1" applyFill="1" applyBorder="1" applyAlignment="1">
      <alignment vertical="center"/>
    </xf>
    <xf numFmtId="0" fontId="33" fillId="6" borderId="25" xfId="1" applyFont="1" applyFill="1" applyBorder="1" applyAlignment="1">
      <alignment horizontal="center" vertical="center" wrapText="1"/>
    </xf>
    <xf numFmtId="0" fontId="33" fillId="6" borderId="1" xfId="1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 wrapText="1"/>
    </xf>
    <xf numFmtId="4" fontId="38" fillId="6" borderId="1" xfId="46" applyNumberFormat="1" applyFont="1" applyFill="1" applyBorder="1" applyAlignment="1">
      <alignment horizontal="right" vertical="center"/>
    </xf>
    <xf numFmtId="0" fontId="33" fillId="6" borderId="1" xfId="1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wrapText="1"/>
    </xf>
    <xf numFmtId="0" fontId="35" fillId="6" borderId="1" xfId="0" applyFont="1" applyFill="1" applyBorder="1" applyAlignment="1">
      <alignment horizontal="center" wrapText="1"/>
    </xf>
    <xf numFmtId="49" fontId="32" fillId="0" borderId="0" xfId="0" applyNumberFormat="1" applyFont="1" applyFill="1" applyAlignment="1">
      <alignment horizontal="center" vertical="center"/>
    </xf>
    <xf numFmtId="49" fontId="32" fillId="0" borderId="11" xfId="1" applyNumberFormat="1" applyFont="1" applyFill="1" applyBorder="1" applyAlignment="1">
      <alignment horizontal="center" vertical="center"/>
    </xf>
    <xf numFmtId="49" fontId="39" fillId="0" borderId="12" xfId="1" applyNumberFormat="1" applyFont="1" applyFill="1" applyBorder="1" applyAlignment="1">
      <alignment horizontal="center" vertical="center" textRotation="90" wrapText="1"/>
    </xf>
    <xf numFmtId="49" fontId="32" fillId="0" borderId="24" xfId="1" applyNumberFormat="1" applyFont="1" applyFill="1" applyBorder="1" applyAlignment="1">
      <alignment horizontal="center" vertical="center"/>
    </xf>
    <xf numFmtId="49" fontId="32" fillId="8" borderId="20" xfId="0" applyNumberFormat="1" applyFont="1" applyFill="1" applyBorder="1" applyAlignment="1">
      <alignment horizontal="center" vertical="center"/>
    </xf>
    <xf numFmtId="49" fontId="40" fillId="0" borderId="15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vertical="center"/>
    </xf>
    <xf numFmtId="0" fontId="19" fillId="6" borderId="1" xfId="1" applyFont="1" applyFill="1" applyBorder="1" applyAlignment="1">
      <alignment horizontal="center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6" xfId="0" applyFont="1" applyFill="1" applyBorder="1"/>
    <xf numFmtId="0" fontId="19" fillId="0" borderId="0" xfId="0" applyFont="1" applyFill="1"/>
    <xf numFmtId="0" fontId="19" fillId="0" borderId="0" xfId="0" applyFont="1" applyFill="1" applyAlignment="1">
      <alignment horizontal="center" vertical="center"/>
    </xf>
    <xf numFmtId="4" fontId="40" fillId="0" borderId="1" xfId="1" applyNumberFormat="1" applyFont="1" applyFill="1" applyBorder="1" applyAlignment="1">
      <alignment horizontal="right" vertical="center" wrapText="1"/>
    </xf>
    <xf numFmtId="166" fontId="40" fillId="0" borderId="1" xfId="1" applyNumberFormat="1" applyFont="1" applyFill="1" applyBorder="1" applyAlignment="1">
      <alignment horizontal="center" vertical="center" wrapText="1"/>
    </xf>
    <xf numFmtId="0" fontId="40" fillId="6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49" fontId="4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6" fillId="6" borderId="0" xfId="24" applyFont="1" applyFill="1" applyBorder="1" applyAlignment="1">
      <alignment horizontal="center" wrapText="1"/>
    </xf>
    <xf numFmtId="0" fontId="46" fillId="0" borderId="1" xfId="0" applyFont="1" applyFill="1" applyBorder="1" applyAlignment="1">
      <alignment horizontal="center" vertical="center" wrapText="1"/>
    </xf>
    <xf numFmtId="0" fontId="45" fillId="0" borderId="18" xfId="0" applyFont="1" applyFill="1" applyBorder="1"/>
    <xf numFmtId="0" fontId="19" fillId="6" borderId="18" xfId="1" applyFont="1" applyFill="1" applyBorder="1" applyAlignment="1">
      <alignment horizontal="center" vertical="center" wrapText="1"/>
    </xf>
    <xf numFmtId="49" fontId="40" fillId="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wrapText="1"/>
    </xf>
    <xf numFmtId="0" fontId="0" fillId="0" borderId="0" xfId="0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28" fillId="0" borderId="0" xfId="0" applyFont="1" applyFill="1"/>
    <xf numFmtId="0" fontId="45" fillId="0" borderId="1" xfId="0" applyFont="1" applyFill="1" applyBorder="1" applyAlignment="1">
      <alignment horizontal="center" vertical="center"/>
    </xf>
    <xf numFmtId="4" fontId="48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0" fontId="46" fillId="0" borderId="16" xfId="0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0" borderId="30" xfId="0" applyFont="1" applyFill="1" applyBorder="1" applyAlignment="1">
      <alignment horizontal="center" vertical="center"/>
    </xf>
    <xf numFmtId="0" fontId="46" fillId="0" borderId="16" xfId="0" applyFont="1" applyFill="1" applyBorder="1" applyAlignment="1">
      <alignment wrapText="1"/>
    </xf>
    <xf numFmtId="0" fontId="45" fillId="6" borderId="0" xfId="0" applyFont="1" applyFill="1" applyBorder="1" applyAlignment="1">
      <alignment horizontal="left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19" fillId="0" borderId="0" xfId="0" applyFont="1" applyFill="1"/>
    <xf numFmtId="0" fontId="45" fillId="6" borderId="0" xfId="0" applyFont="1" applyFill="1" applyBorder="1" applyAlignment="1">
      <alignment horizontal="left" vertical="center" wrapText="1"/>
    </xf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4" fontId="19" fillId="6" borderId="18" xfId="1" applyNumberFormat="1" applyFont="1" applyFill="1" applyBorder="1" applyAlignment="1">
      <alignment horizontal="center" vertical="center" wrapText="1"/>
    </xf>
    <xf numFmtId="0" fontId="19" fillId="0" borderId="0" xfId="0" applyFont="1" applyFill="1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19" fillId="0" borderId="0" xfId="0" applyFont="1" applyFill="1"/>
    <xf numFmtId="0" fontId="19" fillId="0" borderId="0" xfId="0" applyFont="1" applyFill="1"/>
    <xf numFmtId="0" fontId="19" fillId="0" borderId="0" xfId="0" applyFont="1" applyFill="1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19" fillId="0" borderId="0" xfId="0" applyFont="1" applyFill="1"/>
    <xf numFmtId="0" fontId="19" fillId="0" borderId="0" xfId="0" applyFont="1" applyFill="1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166" fontId="19" fillId="0" borderId="1" xfId="1" applyNumberFormat="1" applyFont="1" applyFill="1" applyBorder="1" applyAlignment="1">
      <alignment horizontal="center" vertical="center" wrapText="1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4" fontId="40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wrapText="1"/>
    </xf>
    <xf numFmtId="49" fontId="19" fillId="0" borderId="18" xfId="1" applyNumberFormat="1" applyFont="1" applyFill="1" applyBorder="1" applyAlignment="1">
      <alignment vertical="center"/>
    </xf>
    <xf numFmtId="49" fontId="19" fillId="0" borderId="18" xfId="1" applyNumberFormat="1" applyFont="1" applyFill="1" applyBorder="1" applyAlignment="1">
      <alignment horizontal="center" vertical="center" wrapText="1"/>
    </xf>
    <xf numFmtId="4" fontId="19" fillId="0" borderId="18" xfId="1" applyNumberFormat="1" applyFont="1" applyFill="1" applyBorder="1" applyAlignment="1">
      <alignment horizontal="right" vertical="center" wrapText="1"/>
    </xf>
    <xf numFmtId="4" fontId="40" fillId="0" borderId="18" xfId="1" applyNumberFormat="1" applyFont="1" applyFill="1" applyBorder="1" applyAlignment="1">
      <alignment horizontal="right" vertical="center" wrapText="1"/>
    </xf>
    <xf numFmtId="49" fontId="19" fillId="0" borderId="18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8" xfId="1" applyNumberFormat="1" applyFont="1" applyFill="1" applyBorder="1" applyAlignment="1">
      <alignment horizontal="center" vertical="center" wrapText="1"/>
    </xf>
    <xf numFmtId="0" fontId="50" fillId="0" borderId="18" xfId="0" applyFont="1" applyFill="1" applyBorder="1" applyAlignment="1">
      <alignment horizontal="right" vertical="center" wrapText="1"/>
    </xf>
    <xf numFmtId="49" fontId="32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8" xfId="0" applyFont="1" applyFill="1" applyBorder="1" applyAlignment="1">
      <alignment horizontal="center" vertical="center"/>
    </xf>
    <xf numFmtId="0" fontId="45" fillId="0" borderId="18" xfId="0" applyFont="1" applyFill="1" applyBorder="1" applyAlignment="1">
      <alignment horizontal="center" vertical="center"/>
    </xf>
    <xf numFmtId="0" fontId="28" fillId="0" borderId="16" xfId="0" applyFont="1" applyFill="1" applyBorder="1"/>
    <xf numFmtId="49" fontId="27" fillId="0" borderId="1" xfId="1" applyNumberFormat="1" applyFont="1" applyFill="1" applyBorder="1" applyAlignment="1">
      <alignment vertical="center"/>
    </xf>
    <xf numFmtId="0" fontId="27" fillId="0" borderId="19" xfId="0" applyFont="1" applyFill="1" applyBorder="1" applyAlignment="1">
      <alignment vertical="center" wrapText="1"/>
    </xf>
    <xf numFmtId="166" fontId="27" fillId="0" borderId="18" xfId="1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right" wrapText="1"/>
    </xf>
    <xf numFmtId="0" fontId="27" fillId="0" borderId="1" xfId="0" applyFont="1" applyFill="1" applyBorder="1" applyAlignment="1">
      <alignment horizontal="center" vertical="center"/>
    </xf>
    <xf numFmtId="49" fontId="27" fillId="0" borderId="18" xfId="0" applyNumberFormat="1" applyFont="1" applyFill="1" applyBorder="1" applyAlignment="1">
      <alignment horizontal="center" vertical="center"/>
    </xf>
    <xf numFmtId="4" fontId="27" fillId="0" borderId="18" xfId="1" applyNumberFormat="1" applyFont="1" applyFill="1" applyBorder="1" applyAlignment="1">
      <alignment horizontal="right" vertical="center" wrapText="1"/>
    </xf>
    <xf numFmtId="0" fontId="27" fillId="0" borderId="1" xfId="1" applyFont="1" applyFill="1" applyBorder="1" applyAlignment="1">
      <alignment horizontal="left" vertical="center" wrapText="1"/>
    </xf>
    <xf numFmtId="49" fontId="28" fillId="0" borderId="1" xfId="1" applyNumberFormat="1" applyFont="1" applyFill="1" applyBorder="1" applyAlignment="1">
      <alignment vertical="center"/>
    </xf>
    <xf numFmtId="49" fontId="27" fillId="0" borderId="18" xfId="1" applyNumberFormat="1" applyFont="1" applyFill="1" applyBorder="1" applyAlignment="1">
      <alignment horizontal="center" vertical="center" wrapText="1"/>
    </xf>
    <xf numFmtId="4" fontId="27" fillId="0" borderId="18" xfId="1" applyNumberFormat="1" applyFont="1" applyFill="1" applyBorder="1" applyAlignment="1">
      <alignment horizontal="center" vertical="center" wrapText="1"/>
    </xf>
    <xf numFmtId="4" fontId="27" fillId="0" borderId="18" xfId="0" applyNumberFormat="1" applyFont="1" applyFill="1" applyBorder="1" applyAlignment="1">
      <alignment vertical="center"/>
    </xf>
    <xf numFmtId="0" fontId="27" fillId="0" borderId="18" xfId="0" applyFont="1" applyFill="1" applyBorder="1" applyAlignment="1">
      <alignment horizontal="right" vertical="center" wrapText="1"/>
    </xf>
    <xf numFmtId="49" fontId="27" fillId="0" borderId="18" xfId="1" applyNumberFormat="1" applyFont="1" applyFill="1" applyBorder="1" applyAlignment="1" applyProtection="1">
      <alignment horizontal="center" vertical="center" wrapText="1"/>
      <protection locked="0"/>
    </xf>
    <xf numFmtId="166" fontId="27" fillId="0" borderId="1" xfId="1" applyNumberFormat="1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26" fillId="0" borderId="0" xfId="0" applyFont="1" applyFill="1"/>
    <xf numFmtId="0" fontId="28" fillId="0" borderId="0" xfId="0" applyFont="1" applyFill="1" applyAlignment="1">
      <alignment horizontal="center" vertical="center"/>
    </xf>
    <xf numFmtId="4" fontId="32" fillId="0" borderId="1" xfId="1" applyNumberFormat="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 vertical="center"/>
    </xf>
    <xf numFmtId="49" fontId="27" fillId="0" borderId="0" xfId="0" applyNumberFormat="1" applyFont="1" applyFill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33" fillId="0" borderId="16" xfId="0" applyFont="1" applyFill="1" applyBorder="1"/>
    <xf numFmtId="49" fontId="40" fillId="0" borderId="15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vertical="center"/>
    </xf>
    <xf numFmtId="0" fontId="19" fillId="6" borderId="1" xfId="1" applyFont="1" applyFill="1" applyBorder="1" applyAlignment="1">
      <alignment horizontal="center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horizontal="center" vertical="center" wrapText="1"/>
    </xf>
    <xf numFmtId="4" fontId="19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0" fontId="19" fillId="0" borderId="16" xfId="0" applyFont="1" applyFill="1" applyBorder="1"/>
    <xf numFmtId="4" fontId="40" fillId="0" borderId="1" xfId="1" applyNumberFormat="1" applyFont="1" applyFill="1" applyBorder="1" applyAlignment="1">
      <alignment horizontal="right" vertical="center" wrapText="1"/>
    </xf>
    <xf numFmtId="166" fontId="40" fillId="0" borderId="1" xfId="1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49" fontId="40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2" fillId="0" borderId="15" xfId="0" applyNumberFormat="1" applyFont="1" applyFill="1" applyBorder="1" applyAlignment="1">
      <alignment horizontal="center" vertical="center"/>
    </xf>
    <xf numFmtId="4" fontId="42" fillId="0" borderId="1" xfId="1" applyNumberFormat="1" applyFont="1" applyFill="1" applyBorder="1" applyAlignment="1">
      <alignment horizontal="right" vertical="center" wrapText="1"/>
    </xf>
    <xf numFmtId="4" fontId="42" fillId="0" borderId="1" xfId="1" applyNumberFormat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5" fillId="0" borderId="18" xfId="0" applyFont="1" applyFill="1" applyBorder="1"/>
    <xf numFmtId="0" fontId="19" fillId="6" borderId="18" xfId="1" applyFont="1" applyFill="1" applyBorder="1" applyAlignment="1">
      <alignment horizontal="center" vertical="center" wrapText="1"/>
    </xf>
    <xf numFmtId="49" fontId="40" fillId="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wrapText="1"/>
    </xf>
    <xf numFmtId="0" fontId="45" fillId="0" borderId="1" xfId="0" applyFont="1" applyFill="1" applyBorder="1" applyAlignment="1">
      <alignment horizontal="center" vertical="center"/>
    </xf>
    <xf numFmtId="49" fontId="40" fillId="0" borderId="1" xfId="1" applyNumberFormat="1" applyFont="1" applyFill="1" applyBorder="1" applyAlignment="1">
      <alignment vertical="center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right" vertical="center" wrapText="1"/>
    </xf>
    <xf numFmtId="0" fontId="45" fillId="0" borderId="30" xfId="0" applyFont="1" applyFill="1" applyBorder="1" applyAlignment="1">
      <alignment horizontal="center" vertical="center"/>
    </xf>
    <xf numFmtId="49" fontId="19" fillId="0" borderId="29" xfId="1" applyNumberFormat="1" applyFont="1" applyFill="1" applyBorder="1" applyAlignment="1">
      <alignment vertical="center"/>
    </xf>
    <xf numFmtId="4" fontId="48" fillId="0" borderId="1" xfId="1" applyNumberFormat="1" applyFont="1" applyFill="1" applyBorder="1" applyAlignment="1">
      <alignment horizontal="center" vertical="center" wrapText="1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46" fillId="0" borderId="16" xfId="0" applyFont="1" applyFill="1" applyBorder="1" applyAlignment="1">
      <alignment horizontal="center" vertical="center" wrapText="1"/>
    </xf>
    <xf numFmtId="0" fontId="46" fillId="0" borderId="16" xfId="0" applyFont="1" applyFill="1" applyBorder="1" applyAlignment="1">
      <alignment wrapText="1"/>
    </xf>
    <xf numFmtId="4" fontId="40" fillId="0" borderId="1" xfId="1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right" vertical="center" wrapText="1"/>
    </xf>
    <xf numFmtId="4" fontId="19" fillId="6" borderId="18" xfId="1" applyNumberFormat="1" applyFont="1" applyFill="1" applyBorder="1" applyAlignment="1">
      <alignment horizontal="center" vertical="center" wrapText="1"/>
    </xf>
    <xf numFmtId="49" fontId="40" fillId="0" borderId="1" xfId="1" applyNumberFormat="1" applyFont="1" applyFill="1" applyBorder="1" applyAlignment="1">
      <alignment horizontal="center" vertical="center" wrapText="1"/>
    </xf>
    <xf numFmtId="4" fontId="19" fillId="0" borderId="18" xfId="1" applyNumberFormat="1" applyFont="1" applyFill="1" applyBorder="1" applyAlignment="1">
      <alignment horizontal="center" vertical="center" wrapText="1"/>
    </xf>
    <xf numFmtId="0" fontId="19" fillId="0" borderId="18" xfId="1" applyFont="1" applyFill="1" applyBorder="1" applyAlignment="1">
      <alignment horizontal="center" vertical="center" wrapText="1"/>
    </xf>
    <xf numFmtId="49" fontId="40" fillId="0" borderId="17" xfId="0" applyNumberFormat="1" applyFont="1" applyFill="1" applyBorder="1" applyAlignment="1">
      <alignment horizontal="center" vertical="center"/>
    </xf>
    <xf numFmtId="49" fontId="19" fillId="0" borderId="18" xfId="0" applyNumberFormat="1" applyFont="1" applyFill="1" applyBorder="1" applyAlignment="1">
      <alignment horizontal="center" vertical="center"/>
    </xf>
    <xf numFmtId="49" fontId="32" fillId="4" borderId="20" xfId="0" applyNumberFormat="1" applyFont="1" applyFill="1" applyBorder="1" applyAlignment="1">
      <alignment horizontal="center" vertical="center"/>
    </xf>
    <xf numFmtId="49" fontId="26" fillId="4" borderId="21" xfId="0" applyNumberFormat="1" applyFont="1" applyFill="1" applyBorder="1" applyAlignment="1">
      <alignment horizontal="center" vertical="center"/>
    </xf>
    <xf numFmtId="0" fontId="26" fillId="4" borderId="21" xfId="0" applyFont="1" applyFill="1" applyBorder="1" applyAlignment="1">
      <alignment vertical="center"/>
    </xf>
    <xf numFmtId="0" fontId="26" fillId="4" borderId="21" xfId="0" applyFont="1" applyFill="1" applyBorder="1" applyAlignment="1">
      <alignment horizontal="center" vertical="center"/>
    </xf>
    <xf numFmtId="49" fontId="28" fillId="4" borderId="22" xfId="1" applyNumberFormat="1" applyFont="1" applyFill="1" applyBorder="1" applyAlignment="1">
      <alignment horizontal="center" vertical="center"/>
    </xf>
    <xf numFmtId="4" fontId="26" fillId="4" borderId="22" xfId="1" applyNumberFormat="1" applyFont="1" applyFill="1" applyBorder="1" applyAlignment="1">
      <alignment horizontal="center" vertical="center"/>
    </xf>
    <xf numFmtId="49" fontId="28" fillId="4" borderId="22" xfId="1" applyNumberFormat="1" applyFont="1" applyFill="1" applyBorder="1" applyAlignment="1">
      <alignment horizontal="center"/>
    </xf>
    <xf numFmtId="49" fontId="28" fillId="4" borderId="22" xfId="1" applyNumberFormat="1" applyFont="1" applyFill="1" applyBorder="1" applyAlignment="1">
      <alignment horizontal="right"/>
    </xf>
    <xf numFmtId="0" fontId="28" fillId="4" borderId="22" xfId="0" applyFont="1" applyFill="1" applyBorder="1" applyAlignment="1">
      <alignment horizontal="center"/>
    </xf>
    <xf numFmtId="0" fontId="28" fillId="4" borderId="23" xfId="0" applyFont="1" applyFill="1" applyBorder="1" applyAlignment="1">
      <alignment horizontal="center"/>
    </xf>
    <xf numFmtId="0" fontId="46" fillId="0" borderId="30" xfId="0" applyFont="1" applyFill="1" applyBorder="1" applyAlignment="1">
      <alignment wrapText="1"/>
    </xf>
    <xf numFmtId="49" fontId="40" fillId="0" borderId="12" xfId="0" applyNumberFormat="1" applyFont="1" applyFill="1" applyBorder="1" applyAlignment="1">
      <alignment horizontal="center" vertical="center"/>
    </xf>
    <xf numFmtId="49" fontId="19" fillId="0" borderId="13" xfId="0" applyNumberFormat="1" applyFont="1" applyFill="1" applyBorder="1" applyAlignment="1">
      <alignment horizontal="center" vertical="center"/>
    </xf>
    <xf numFmtId="49" fontId="19" fillId="0" borderId="13" xfId="1" applyNumberFormat="1" applyFont="1" applyFill="1" applyBorder="1" applyAlignment="1">
      <alignment vertical="center"/>
    </xf>
    <xf numFmtId="0" fontId="19" fillId="6" borderId="13" xfId="1" applyFont="1" applyFill="1" applyBorder="1" applyAlignment="1">
      <alignment horizontal="center" vertical="center" wrapText="1"/>
    </xf>
    <xf numFmtId="4" fontId="19" fillId="6" borderId="13" xfId="1" applyNumberFormat="1" applyFont="1" applyFill="1" applyBorder="1" applyAlignment="1">
      <alignment horizontal="center" vertical="center" wrapText="1"/>
    </xf>
    <xf numFmtId="49" fontId="19" fillId="0" borderId="13" xfId="1" applyNumberFormat="1" applyFont="1" applyFill="1" applyBorder="1" applyAlignment="1">
      <alignment horizontal="center" vertical="center" wrapText="1"/>
    </xf>
    <xf numFmtId="4" fontId="40" fillId="0" borderId="13" xfId="1" applyNumberFormat="1" applyFont="1" applyFill="1" applyBorder="1" applyAlignment="1">
      <alignment horizontal="right" vertical="center" wrapText="1"/>
    </xf>
    <xf numFmtId="4" fontId="43" fillId="6" borderId="13" xfId="46" applyNumberFormat="1" applyFont="1" applyFill="1" applyBorder="1" applyAlignment="1">
      <alignment horizontal="right" vertical="center"/>
    </xf>
    <xf numFmtId="4" fontId="19" fillId="0" borderId="13" xfId="1" applyNumberFormat="1" applyFont="1" applyFill="1" applyBorder="1" applyAlignment="1">
      <alignment horizontal="center" vertical="center" wrapText="1"/>
    </xf>
    <xf numFmtId="49" fontId="19" fillId="0" borderId="13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3" xfId="1" applyNumberFormat="1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166" fontId="40" fillId="0" borderId="13" xfId="1" applyNumberFormat="1" applyFont="1" applyFill="1" applyBorder="1" applyAlignment="1">
      <alignment horizontal="center" vertical="center" wrapText="1"/>
    </xf>
    <xf numFmtId="49" fontId="40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40" fillId="0" borderId="13" xfId="0" applyFont="1" applyFill="1" applyBorder="1" applyAlignment="1">
      <alignment horizontal="center" vertical="center"/>
    </xf>
    <xf numFmtId="0" fontId="19" fillId="0" borderId="14" xfId="0" applyFont="1" applyFill="1" applyBorder="1"/>
    <xf numFmtId="0" fontId="26" fillId="6" borderId="16" xfId="0" applyFont="1" applyFill="1" applyBorder="1" applyAlignment="1">
      <alignment wrapText="1"/>
    </xf>
    <xf numFmtId="0" fontId="40" fillId="0" borderId="16" xfId="0" applyFont="1" applyFill="1" applyBorder="1" applyAlignment="1">
      <alignment horizontal="center" vertical="center"/>
    </xf>
    <xf numFmtId="49" fontId="40" fillId="0" borderId="16" xfId="1" applyNumberFormat="1" applyFont="1" applyFill="1" applyBorder="1" applyAlignment="1" applyProtection="1">
      <alignment horizontal="center" vertical="center" wrapText="1"/>
      <protection locked="0"/>
    </xf>
    <xf numFmtId="166" fontId="40" fillId="0" borderId="16" xfId="1" applyNumberFormat="1" applyFont="1" applyFill="1" applyBorder="1" applyAlignment="1">
      <alignment horizontal="center" vertical="center" wrapText="1"/>
    </xf>
    <xf numFmtId="0" fontId="46" fillId="9" borderId="16" xfId="0" applyFont="1" applyFill="1" applyBorder="1" applyAlignment="1">
      <alignment horizontal="center" vertical="center" wrapText="1"/>
    </xf>
    <xf numFmtId="49" fontId="19" fillId="0" borderId="18" xfId="1" applyNumberFormat="1" applyFont="1" applyFill="1" applyBorder="1" applyAlignment="1">
      <alignment horizontal="center" vertical="center"/>
    </xf>
    <xf numFmtId="0" fontId="40" fillId="0" borderId="18" xfId="1" applyFont="1" applyFill="1" applyBorder="1" applyAlignment="1">
      <alignment horizontal="center" vertical="center" wrapText="1"/>
    </xf>
    <xf numFmtId="4" fontId="41" fillId="0" borderId="18" xfId="0" applyNumberFormat="1" applyFont="1" applyFill="1" applyBorder="1" applyAlignment="1">
      <alignment horizontal="right" vertical="center"/>
    </xf>
    <xf numFmtId="0" fontId="19" fillId="6" borderId="18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49" fontId="28" fillId="0" borderId="15" xfId="0" applyNumberFormat="1" applyFont="1" applyFill="1" applyBorder="1" applyAlignment="1">
      <alignment horizontal="center" vertical="center"/>
    </xf>
    <xf numFmtId="49" fontId="32" fillId="0" borderId="1" xfId="0" applyNumberFormat="1" applyFont="1" applyFill="1" applyBorder="1" applyAlignment="1">
      <alignment horizontal="center" vertical="center"/>
    </xf>
    <xf numFmtId="49" fontId="32" fillId="0" borderId="1" xfId="1" applyNumberFormat="1" applyFont="1" applyFill="1" applyBorder="1" applyAlignment="1">
      <alignment vertical="center"/>
    </xf>
    <xf numFmtId="49" fontId="32" fillId="0" borderId="1" xfId="1" applyNumberFormat="1" applyFont="1" applyFill="1" applyBorder="1" applyAlignment="1">
      <alignment horizontal="center" vertical="center" wrapText="1"/>
    </xf>
    <xf numFmtId="4" fontId="32" fillId="0" borderId="1" xfId="1" applyNumberFormat="1" applyFont="1" applyFill="1" applyBorder="1" applyAlignment="1">
      <alignment horizontal="center" vertical="center" wrapText="1"/>
    </xf>
    <xf numFmtId="166" fontId="32" fillId="0" borderId="1" xfId="1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49" fontId="26" fillId="0" borderId="15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right" vertical="center" wrapText="1"/>
    </xf>
    <xf numFmtId="49" fontId="32" fillId="0" borderId="15" xfId="0" applyNumberFormat="1" applyFont="1" applyFill="1" applyBorder="1" applyAlignment="1">
      <alignment horizontal="center" vertical="center"/>
    </xf>
    <xf numFmtId="49" fontId="32" fillId="0" borderId="31" xfId="0" applyNumberFormat="1" applyFont="1" applyFill="1" applyBorder="1" applyAlignment="1">
      <alignment horizontal="center" vertical="center"/>
    </xf>
    <xf numFmtId="4" fontId="32" fillId="0" borderId="31" xfId="1" applyNumberFormat="1" applyFont="1" applyFill="1" applyBorder="1" applyAlignment="1">
      <alignment horizontal="right" vertical="center" wrapText="1"/>
    </xf>
    <xf numFmtId="49" fontId="32" fillId="0" borderId="31" xfId="1" applyNumberFormat="1" applyFont="1" applyFill="1" applyBorder="1" applyAlignment="1">
      <alignment horizontal="center" vertical="center" wrapText="1"/>
    </xf>
    <xf numFmtId="4" fontId="40" fillId="0" borderId="31" xfId="1" applyNumberFormat="1" applyFont="1" applyFill="1" applyBorder="1" applyAlignment="1">
      <alignment horizontal="right" vertical="center" wrapText="1"/>
    </xf>
    <xf numFmtId="4" fontId="32" fillId="0" borderId="31" xfId="1" applyNumberFormat="1" applyFont="1" applyFill="1" applyBorder="1" applyAlignment="1">
      <alignment horizontal="center" vertical="center" wrapText="1"/>
    </xf>
    <xf numFmtId="49" fontId="32" fillId="0" borderId="31" xfId="1" applyNumberFormat="1" applyFont="1" applyFill="1" applyBorder="1" applyAlignment="1" applyProtection="1">
      <alignment horizontal="center" vertical="center" wrapText="1"/>
      <protection locked="0"/>
    </xf>
    <xf numFmtId="166" fontId="32" fillId="0" borderId="31" xfId="1" applyNumberFormat="1" applyFont="1" applyFill="1" applyBorder="1" applyAlignment="1">
      <alignment horizontal="center" vertical="center" wrapText="1"/>
    </xf>
    <xf numFmtId="0" fontId="32" fillId="0" borderId="31" xfId="0" applyFont="1" applyFill="1" applyBorder="1" applyAlignment="1">
      <alignment horizontal="center" vertical="center"/>
    </xf>
    <xf numFmtId="0" fontId="19" fillId="0" borderId="1" xfId="1" applyFont="1" applyFill="1" applyBorder="1" applyAlignment="1">
      <alignment horizontal="center" vertical="center" wrapText="1"/>
    </xf>
    <xf numFmtId="9" fontId="28" fillId="0" borderId="0" xfId="0" applyNumberFormat="1" applyFont="1" applyFill="1" applyAlignment="1">
      <alignment horizontal="center" vertical="center"/>
    </xf>
    <xf numFmtId="0" fontId="33" fillId="0" borderId="0" xfId="0" applyFont="1" applyFill="1"/>
    <xf numFmtId="0" fontId="19" fillId="0" borderId="0" xfId="0" applyFont="1" applyFill="1"/>
    <xf numFmtId="4" fontId="33" fillId="0" borderId="1" xfId="1" applyNumberFormat="1" applyFont="1" applyFill="1" applyBorder="1" applyAlignment="1">
      <alignment horizontal="right" vertical="center" wrapText="1"/>
    </xf>
    <xf numFmtId="0" fontId="28" fillId="0" borderId="0" xfId="0" applyFont="1" applyFill="1"/>
    <xf numFmtId="4" fontId="28" fillId="0" borderId="1" xfId="1" applyNumberFormat="1" applyFont="1" applyFill="1" applyBorder="1" applyAlignment="1">
      <alignment horizontal="right" vertical="center" wrapText="1"/>
    </xf>
    <xf numFmtId="49" fontId="28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0" borderId="1" xfId="1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right" vertical="center" wrapText="1"/>
    </xf>
    <xf numFmtId="0" fontId="28" fillId="0" borderId="1" xfId="0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 wrapText="1"/>
    </xf>
    <xf numFmtId="49" fontId="33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0" borderId="1" xfId="1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vertical="center"/>
    </xf>
    <xf numFmtId="0" fontId="26" fillId="0" borderId="0" xfId="0" applyFont="1" applyFill="1" applyAlignment="1">
      <alignment horizontal="center"/>
    </xf>
    <xf numFmtId="49" fontId="28" fillId="0" borderId="1" xfId="1" applyNumberFormat="1" applyFont="1" applyFill="1" applyBorder="1" applyAlignment="1">
      <alignment horizontal="center" vertical="center" wrapText="1"/>
    </xf>
    <xf numFmtId="4" fontId="28" fillId="0" borderId="1" xfId="1" applyNumberFormat="1" applyFont="1" applyFill="1" applyBorder="1" applyAlignment="1">
      <alignment horizontal="center" vertical="center" wrapText="1"/>
    </xf>
    <xf numFmtId="4" fontId="27" fillId="0" borderId="1" xfId="1" applyNumberFormat="1" applyFont="1" applyFill="1" applyBorder="1" applyAlignment="1">
      <alignment horizontal="right" vertical="center" wrapText="1"/>
    </xf>
    <xf numFmtId="0" fontId="28" fillId="0" borderId="1" xfId="1" applyFont="1" applyFill="1" applyBorder="1" applyAlignment="1">
      <alignment horizontal="left" vertical="center" wrapText="1"/>
    </xf>
    <xf numFmtId="49" fontId="28" fillId="0" borderId="1" xfId="0" applyNumberFormat="1" applyFont="1" applyFill="1" applyBorder="1" applyAlignment="1">
      <alignment horizontal="center" vertical="center"/>
    </xf>
    <xf numFmtId="49" fontId="33" fillId="0" borderId="1" xfId="0" applyNumberFormat="1" applyFont="1" applyFill="1" applyBorder="1" applyAlignment="1">
      <alignment horizontal="center" vertical="center"/>
    </xf>
    <xf numFmtId="0" fontId="28" fillId="0" borderId="31" xfId="0" applyFont="1" applyFill="1" applyBorder="1" applyAlignment="1">
      <alignment horizontal="right" vertical="center" wrapText="1"/>
    </xf>
    <xf numFmtId="4" fontId="19" fillId="6" borderId="18" xfId="1" applyNumberFormat="1" applyFont="1" applyFill="1" applyBorder="1" applyAlignment="1">
      <alignment horizontal="right" vertical="center" wrapText="1"/>
    </xf>
    <xf numFmtId="4" fontId="42" fillId="6" borderId="18" xfId="1" applyNumberFormat="1" applyFont="1" applyFill="1" applyBorder="1" applyAlignment="1">
      <alignment horizontal="right" vertical="center" wrapText="1"/>
    </xf>
    <xf numFmtId="4" fontId="40" fillId="0" borderId="33" xfId="1" applyNumberFormat="1" applyFont="1" applyFill="1" applyBorder="1" applyAlignment="1">
      <alignment horizontal="right" vertical="center" wrapText="1"/>
    </xf>
    <xf numFmtId="49" fontId="32" fillId="0" borderId="33" xfId="1" applyNumberFormat="1" applyFont="1" applyFill="1" applyBorder="1" applyAlignment="1" applyProtection="1">
      <alignment horizontal="center" vertical="center" wrapText="1"/>
      <protection locked="0"/>
    </xf>
    <xf numFmtId="49" fontId="32" fillId="0" borderId="25" xfId="0" applyNumberFormat="1" applyFont="1" applyFill="1" applyBorder="1" applyAlignment="1">
      <alignment horizontal="center" vertical="center"/>
    </xf>
    <xf numFmtId="0" fontId="19" fillId="0" borderId="1" xfId="292" applyFont="1" applyFill="1" applyBorder="1" applyAlignment="1" applyProtection="1">
      <alignment horizontal="left" vertical="center" wrapText="1"/>
    </xf>
    <xf numFmtId="4" fontId="26" fillId="0" borderId="1" xfId="1" applyNumberFormat="1" applyFont="1" applyFill="1" applyBorder="1" applyAlignment="1">
      <alignment horizontal="right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left" vertical="center" wrapText="1"/>
    </xf>
    <xf numFmtId="49" fontId="56" fillId="0" borderId="1" xfId="1" applyNumberFormat="1" applyFont="1" applyFill="1" applyBorder="1" applyAlignment="1">
      <alignment horizontal="center" vertical="center" wrapText="1"/>
    </xf>
    <xf numFmtId="166" fontId="40" fillId="0" borderId="18" xfId="1" applyNumberFormat="1" applyFont="1" applyFill="1" applyBorder="1" applyAlignment="1">
      <alignment horizontal="center" vertical="center" wrapText="1"/>
    </xf>
    <xf numFmtId="49" fontId="40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40" fillId="0" borderId="18" xfId="0" applyFont="1" applyFill="1" applyBorder="1" applyAlignment="1">
      <alignment horizontal="center" vertical="center"/>
    </xf>
    <xf numFmtId="0" fontId="46" fillId="0" borderId="19" xfId="0" applyFont="1" applyFill="1" applyBorder="1" applyAlignment="1">
      <alignment wrapText="1"/>
    </xf>
    <xf numFmtId="0" fontId="33" fillId="0" borderId="1" xfId="1" applyFont="1" applyFill="1" applyBorder="1" applyAlignment="1">
      <alignment horizontal="center" vertical="center" wrapText="1"/>
    </xf>
    <xf numFmtId="4" fontId="38" fillId="0" borderId="1" xfId="46" applyNumberFormat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wrapText="1"/>
    </xf>
    <xf numFmtId="0" fontId="35" fillId="0" borderId="1" xfId="0" applyFont="1" applyFill="1" applyBorder="1" applyAlignment="1">
      <alignment horizontal="center" wrapText="1"/>
    </xf>
    <xf numFmtId="4" fontId="43" fillId="0" borderId="1" xfId="46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41" fillId="0" borderId="18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49" fontId="19" fillId="0" borderId="33" xfId="1" applyNumberFormat="1" applyFont="1" applyFill="1" applyBorder="1" applyAlignment="1">
      <alignment vertical="center"/>
    </xf>
    <xf numFmtId="4" fontId="19" fillId="6" borderId="33" xfId="1" applyNumberFormat="1" applyFont="1" applyFill="1" applyBorder="1" applyAlignment="1">
      <alignment horizontal="center" vertical="center" wrapText="1"/>
    </xf>
    <xf numFmtId="49" fontId="19" fillId="0" borderId="33" xfId="1" applyNumberFormat="1" applyFont="1" applyFill="1" applyBorder="1" applyAlignment="1">
      <alignment horizontal="center" vertical="center" wrapText="1"/>
    </xf>
    <xf numFmtId="4" fontId="19" fillId="0" borderId="33" xfId="1" applyNumberFormat="1" applyFont="1" applyFill="1" applyBorder="1" applyAlignment="1">
      <alignment horizontal="right" vertical="center" wrapText="1"/>
    </xf>
    <xf numFmtId="49" fontId="19" fillId="0" borderId="33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33" xfId="1" applyNumberFormat="1" applyFont="1" applyFill="1" applyBorder="1" applyAlignment="1">
      <alignment horizontal="center" vertical="center" wrapText="1"/>
    </xf>
    <xf numFmtId="0" fontId="50" fillId="0" borderId="33" xfId="0" applyFont="1" applyFill="1" applyBorder="1" applyAlignment="1">
      <alignment horizontal="right" vertical="center" wrapText="1"/>
    </xf>
    <xf numFmtId="49" fontId="40" fillId="0" borderId="24" xfId="0" applyNumberFormat="1" applyFont="1" applyFill="1" applyBorder="1" applyAlignment="1">
      <alignment horizontal="center" vertical="center"/>
    </xf>
    <xf numFmtId="166" fontId="19" fillId="0" borderId="25" xfId="1" applyNumberFormat="1" applyFont="1" applyFill="1" applyBorder="1" applyAlignment="1">
      <alignment horizontal="center" vertical="center" wrapText="1"/>
    </xf>
    <xf numFmtId="49" fontId="32" fillId="7" borderId="34" xfId="0" applyNumberFormat="1" applyFont="1" applyFill="1" applyBorder="1" applyAlignment="1">
      <alignment horizontal="center" vertical="center"/>
    </xf>
    <xf numFmtId="49" fontId="26" fillId="7" borderId="32" xfId="0" applyNumberFormat="1" applyFont="1" applyFill="1" applyBorder="1" applyAlignment="1">
      <alignment horizontal="center" vertical="center"/>
    </xf>
    <xf numFmtId="0" fontId="26" fillId="7" borderId="32" xfId="0" applyFont="1" applyFill="1" applyBorder="1" applyAlignment="1">
      <alignment vertical="center"/>
    </xf>
    <xf numFmtId="0" fontId="26" fillId="7" borderId="32" xfId="0" applyFont="1" applyFill="1" applyBorder="1" applyAlignment="1">
      <alignment horizontal="center" vertical="center"/>
    </xf>
    <xf numFmtId="49" fontId="28" fillId="7" borderId="32" xfId="1" applyNumberFormat="1" applyFont="1" applyFill="1" applyBorder="1" applyAlignment="1">
      <alignment horizontal="center" vertical="center"/>
    </xf>
    <xf numFmtId="4" fontId="26" fillId="7" borderId="32" xfId="1" applyNumberFormat="1" applyFont="1" applyFill="1" applyBorder="1" applyAlignment="1">
      <alignment horizontal="center" vertical="center"/>
    </xf>
    <xf numFmtId="49" fontId="28" fillId="7" borderId="32" xfId="1" applyNumberFormat="1" applyFont="1" applyFill="1" applyBorder="1" applyAlignment="1">
      <alignment horizontal="center"/>
    </xf>
    <xf numFmtId="49" fontId="28" fillId="7" borderId="32" xfId="1" applyNumberFormat="1" applyFont="1" applyFill="1" applyBorder="1" applyAlignment="1">
      <alignment horizontal="right"/>
    </xf>
    <xf numFmtId="0" fontId="28" fillId="7" borderId="32" xfId="0" applyFont="1" applyFill="1" applyBorder="1" applyAlignment="1">
      <alignment horizontal="center"/>
    </xf>
    <xf numFmtId="0" fontId="28" fillId="7" borderId="35" xfId="0" applyFont="1" applyFill="1" applyBorder="1" applyAlignment="1">
      <alignment horizontal="center"/>
    </xf>
    <xf numFmtId="0" fontId="26" fillId="0" borderId="16" xfId="0" applyFont="1" applyFill="1" applyBorder="1" applyAlignment="1">
      <alignment wrapText="1"/>
    </xf>
    <xf numFmtId="0" fontId="0" fillId="0" borderId="0" xfId="0" applyFill="1"/>
    <xf numFmtId="49" fontId="42" fillId="0" borderId="28" xfId="0" applyNumberFormat="1" applyFont="1" applyFill="1" applyBorder="1" applyAlignment="1">
      <alignment horizontal="center" vertical="center"/>
    </xf>
    <xf numFmtId="0" fontId="58" fillId="0" borderId="18" xfId="0" applyFont="1" applyFill="1" applyBorder="1"/>
    <xf numFmtId="49" fontId="33" fillId="0" borderId="18" xfId="1" applyNumberFormat="1" applyFont="1" applyFill="1" applyBorder="1" applyAlignment="1">
      <alignment vertical="center"/>
    </xf>
    <xf numFmtId="0" fontId="33" fillId="6" borderId="18" xfId="1" applyFont="1" applyFill="1" applyBorder="1" applyAlignment="1">
      <alignment horizontal="center" vertical="center" wrapText="1"/>
    </xf>
    <xf numFmtId="4" fontId="33" fillId="6" borderId="18" xfId="1" applyNumberFormat="1" applyFont="1" applyFill="1" applyBorder="1" applyAlignment="1">
      <alignment horizontal="center" vertical="center" wrapText="1"/>
    </xf>
    <xf numFmtId="49" fontId="33" fillId="0" borderId="18" xfId="1" applyNumberFormat="1" applyFont="1" applyFill="1" applyBorder="1" applyAlignment="1">
      <alignment horizontal="center" vertical="center" wrapText="1"/>
    </xf>
    <xf numFmtId="4" fontId="33" fillId="0" borderId="18" xfId="1" applyNumberFormat="1" applyFont="1" applyFill="1" applyBorder="1" applyAlignment="1">
      <alignment horizontal="right" vertical="center" wrapText="1"/>
    </xf>
    <xf numFmtId="4" fontId="42" fillId="0" borderId="18" xfId="1" applyNumberFormat="1" applyFont="1" applyFill="1" applyBorder="1" applyAlignment="1">
      <alignment horizontal="right" vertical="center" wrapText="1"/>
    </xf>
    <xf numFmtId="49" fontId="33" fillId="0" borderId="18" xfId="1" applyNumberFormat="1" applyFont="1" applyFill="1" applyBorder="1" applyAlignment="1" applyProtection="1">
      <alignment horizontal="center" vertical="center" wrapText="1"/>
      <protection locked="0"/>
    </xf>
    <xf numFmtId="166" fontId="33" fillId="0" borderId="18" xfId="1" applyNumberFormat="1" applyFont="1" applyFill="1" applyBorder="1" applyAlignment="1">
      <alignment horizontal="center" vertical="center" wrapText="1"/>
    </xf>
    <xf numFmtId="0" fontId="47" fillId="0" borderId="18" xfId="0" applyFont="1" applyFill="1" applyBorder="1" applyAlignment="1">
      <alignment horizontal="right" vertical="center" wrapText="1"/>
    </xf>
    <xf numFmtId="0" fontId="59" fillId="0" borderId="18" xfId="0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center" vertical="center"/>
    </xf>
    <xf numFmtId="0" fontId="58" fillId="6" borderId="0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/>
    </xf>
    <xf numFmtId="0" fontId="28" fillId="0" borderId="5" xfId="1" applyFont="1" applyFill="1" applyBorder="1" applyAlignment="1">
      <alignment horizontal="center" vertical="center"/>
    </xf>
    <xf numFmtId="4" fontId="40" fillId="0" borderId="18" xfId="1" applyNumberFormat="1" applyFont="1" applyFill="1" applyBorder="1" applyAlignment="1">
      <alignment horizontal="center" vertical="center" wrapText="1"/>
    </xf>
    <xf numFmtId="4" fontId="42" fillId="0" borderId="18" xfId="1" applyNumberFormat="1" applyFont="1" applyFill="1" applyBorder="1" applyAlignment="1">
      <alignment horizontal="center" vertical="center" wrapText="1"/>
    </xf>
    <xf numFmtId="4" fontId="40" fillId="0" borderId="33" xfId="1" applyNumberFormat="1" applyFont="1" applyFill="1" applyBorder="1" applyAlignment="1">
      <alignment horizontal="center" vertical="center" wrapText="1"/>
    </xf>
    <xf numFmtId="4" fontId="40" fillId="0" borderId="31" xfId="1" applyNumberFormat="1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vertical="center" wrapText="1"/>
    </xf>
    <xf numFmtId="0" fontId="52" fillId="0" borderId="16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center" vertical="center"/>
    </xf>
    <xf numFmtId="49" fontId="19" fillId="0" borderId="31" xfId="1" applyNumberFormat="1" applyFont="1" applyFill="1" applyBorder="1" applyAlignment="1">
      <alignment vertical="center"/>
    </xf>
    <xf numFmtId="0" fontId="19" fillId="0" borderId="31" xfId="1" applyFont="1" applyFill="1" applyBorder="1" applyAlignment="1">
      <alignment horizontal="center" vertical="center" wrapText="1"/>
    </xf>
    <xf numFmtId="0" fontId="27" fillId="0" borderId="36" xfId="0" applyFont="1" applyFill="1" applyBorder="1" applyAlignment="1">
      <alignment vertical="center" wrapText="1"/>
    </xf>
    <xf numFmtId="49" fontId="32" fillId="0" borderId="27" xfId="0" applyNumberFormat="1" applyFont="1" applyFill="1" applyBorder="1" applyAlignment="1">
      <alignment horizontal="center" vertical="center"/>
    </xf>
    <xf numFmtId="49" fontId="32" fillId="0" borderId="22" xfId="0" applyNumberFormat="1" applyFont="1" applyFill="1" applyBorder="1" applyAlignment="1">
      <alignment horizontal="center" vertical="center"/>
    </xf>
    <xf numFmtId="49" fontId="19" fillId="0" borderId="22" xfId="1" applyNumberFormat="1" applyFont="1" applyFill="1" applyBorder="1" applyAlignment="1">
      <alignment vertical="center"/>
    </xf>
    <xf numFmtId="0" fontId="19" fillId="0" borderId="22" xfId="1" applyFont="1" applyFill="1" applyBorder="1" applyAlignment="1">
      <alignment horizontal="center" vertical="center" wrapText="1"/>
    </xf>
    <xf numFmtId="4" fontId="32" fillId="0" borderId="22" xfId="1" applyNumberFormat="1" applyFont="1" applyFill="1" applyBorder="1" applyAlignment="1">
      <alignment horizontal="right" vertical="center" wrapText="1"/>
    </xf>
    <xf numFmtId="49" fontId="32" fillId="0" borderId="22" xfId="1" applyNumberFormat="1" applyFont="1" applyFill="1" applyBorder="1" applyAlignment="1">
      <alignment horizontal="center" vertical="center" wrapText="1"/>
    </xf>
    <xf numFmtId="4" fontId="40" fillId="0" borderId="22" xfId="1" applyNumberFormat="1" applyFont="1" applyFill="1" applyBorder="1" applyAlignment="1">
      <alignment horizontal="right" vertical="center" wrapText="1"/>
    </xf>
    <xf numFmtId="4" fontId="40" fillId="0" borderId="22" xfId="1" applyNumberFormat="1" applyFont="1" applyFill="1" applyBorder="1" applyAlignment="1">
      <alignment horizontal="center" vertical="center" wrapText="1"/>
    </xf>
    <xf numFmtId="4" fontId="32" fillId="0" borderId="22" xfId="1" applyNumberFormat="1" applyFont="1" applyFill="1" applyBorder="1" applyAlignment="1">
      <alignment horizontal="center" vertical="center" wrapText="1"/>
    </xf>
    <xf numFmtId="49" fontId="32" fillId="0" borderId="22" xfId="1" applyNumberFormat="1" applyFont="1" applyFill="1" applyBorder="1" applyAlignment="1" applyProtection="1">
      <alignment horizontal="center" vertical="center" wrapText="1"/>
      <protection locked="0"/>
    </xf>
    <xf numFmtId="166" fontId="32" fillId="0" borderId="22" xfId="1" applyNumberFormat="1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right" vertical="center" wrapText="1"/>
    </xf>
    <xf numFmtId="0" fontId="32" fillId="0" borderId="22" xfId="0" applyFont="1" applyFill="1" applyBorder="1" applyAlignment="1">
      <alignment horizontal="center" vertical="center"/>
    </xf>
    <xf numFmtId="0" fontId="27" fillId="0" borderId="23" xfId="0" applyFont="1" applyFill="1" applyBorder="1" applyAlignment="1">
      <alignment vertical="center" wrapText="1"/>
    </xf>
    <xf numFmtId="0" fontId="33" fillId="0" borderId="18" xfId="1" applyFont="1" applyFill="1" applyBorder="1" applyAlignment="1">
      <alignment horizontal="center" vertical="center" wrapText="1"/>
    </xf>
    <xf numFmtId="4" fontId="33" fillId="0" borderId="18" xfId="1" applyNumberFormat="1" applyFont="1" applyFill="1" applyBorder="1" applyAlignment="1">
      <alignment horizontal="center" vertical="center" wrapText="1"/>
    </xf>
    <xf numFmtId="166" fontId="42" fillId="0" borderId="1" xfId="1" applyNumberFormat="1" applyFont="1" applyFill="1" applyBorder="1" applyAlignment="1">
      <alignment horizontal="center" vertical="center" wrapText="1"/>
    </xf>
    <xf numFmtId="49" fontId="2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9" fillId="0" borderId="1" xfId="0" applyFont="1" applyFill="1" applyBorder="1" applyAlignment="1">
      <alignment horizontal="center" vertical="center"/>
    </xf>
    <xf numFmtId="49" fontId="42" fillId="0" borderId="17" xfId="0" applyNumberFormat="1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vertical="center"/>
    </xf>
    <xf numFmtId="49" fontId="33" fillId="0" borderId="29" xfId="1" applyNumberFormat="1" applyFont="1" applyFill="1" applyBorder="1" applyAlignment="1">
      <alignment vertical="center"/>
    </xf>
    <xf numFmtId="0" fontId="31" fillId="0" borderId="16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wrapText="1"/>
    </xf>
    <xf numFmtId="49" fontId="42" fillId="0" borderId="1" xfId="0" applyNumberFormat="1" applyFont="1" applyFill="1" applyBorder="1" applyAlignment="1">
      <alignment horizontal="center" vertical="center"/>
    </xf>
    <xf numFmtId="49" fontId="42" fillId="0" borderId="1" xfId="1" applyNumberFormat="1" applyFont="1" applyFill="1" applyBorder="1" applyAlignment="1">
      <alignment vertical="center"/>
    </xf>
    <xf numFmtId="0" fontId="42" fillId="6" borderId="1" xfId="1" applyFont="1" applyFill="1" applyBorder="1" applyAlignment="1">
      <alignment horizontal="center" vertical="center" wrapText="1"/>
    </xf>
    <xf numFmtId="4" fontId="42" fillId="6" borderId="18" xfId="1" applyNumberFormat="1" applyFont="1" applyFill="1" applyBorder="1" applyAlignment="1">
      <alignment horizontal="center" vertical="center" wrapText="1"/>
    </xf>
    <xf numFmtId="49" fontId="42" fillId="0" borderId="1" xfId="1" applyNumberFormat="1" applyFont="1" applyFill="1" applyBorder="1" applyAlignment="1">
      <alignment horizontal="center" vertical="center" wrapText="1"/>
    </xf>
    <xf numFmtId="49" fontId="4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2" fillId="6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/>
    </xf>
    <xf numFmtId="0" fontId="42" fillId="0" borderId="16" xfId="0" applyFont="1" applyFill="1" applyBorder="1"/>
    <xf numFmtId="0" fontId="42" fillId="0" borderId="0" xfId="0" applyFont="1" applyFill="1"/>
    <xf numFmtId="49" fontId="26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26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>
      <alignment horizontal="center" vertical="center"/>
    </xf>
    <xf numFmtId="4" fontId="26" fillId="0" borderId="1" xfId="1" applyNumberFormat="1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4" fontId="28" fillId="0" borderId="0" xfId="0" applyNumberFormat="1" applyFont="1" applyFill="1"/>
    <xf numFmtId="4" fontId="31" fillId="0" borderId="1" xfId="46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right"/>
    </xf>
    <xf numFmtId="0" fontId="31" fillId="0" borderId="0" xfId="0" applyFont="1" applyFill="1"/>
    <xf numFmtId="49" fontId="31" fillId="5" borderId="1" xfId="1" applyNumberFormat="1" applyFont="1" applyFill="1" applyBorder="1" applyAlignment="1">
      <alignment horizontal="right"/>
    </xf>
    <xf numFmtId="0" fontId="55" fillId="6" borderId="1" xfId="0" applyFont="1" applyFill="1" applyBorder="1" applyAlignment="1">
      <alignment horizontal="center" wrapText="1"/>
    </xf>
    <xf numFmtId="0" fontId="55" fillId="0" borderId="1" xfId="0" applyFont="1" applyFill="1" applyBorder="1" applyAlignment="1">
      <alignment horizontal="center" wrapText="1"/>
    </xf>
    <xf numFmtId="0" fontId="33" fillId="0" borderId="0" xfId="0" applyFont="1" applyAlignment="1">
      <alignment wrapText="1"/>
    </xf>
    <xf numFmtId="0" fontId="38" fillId="0" borderId="0" xfId="0" applyFont="1"/>
    <xf numFmtId="0" fontId="31" fillId="0" borderId="1" xfId="1" applyFont="1" applyFill="1" applyBorder="1" applyAlignment="1">
      <alignment horizontal="right" vertical="center"/>
    </xf>
    <xf numFmtId="0" fontId="60" fillId="0" borderId="1" xfId="1" applyFont="1" applyFill="1" applyBorder="1" applyAlignment="1">
      <alignment horizontal="center" wrapText="1"/>
    </xf>
    <xf numFmtId="49" fontId="31" fillId="0" borderId="1" xfId="1" applyNumberFormat="1" applyFont="1" applyFill="1" applyBorder="1" applyAlignment="1">
      <alignment horizontal="right"/>
    </xf>
    <xf numFmtId="49" fontId="31" fillId="3" borderId="1" xfId="1" applyNumberFormat="1" applyFont="1" applyFill="1" applyBorder="1" applyAlignment="1">
      <alignment horizontal="right"/>
    </xf>
    <xf numFmtId="49" fontId="31" fillId="8" borderId="1" xfId="1" applyNumberFormat="1" applyFont="1" applyFill="1" applyBorder="1" applyAlignment="1">
      <alignment horizontal="right"/>
    </xf>
    <xf numFmtId="49" fontId="31" fillId="4" borderId="1" xfId="1" applyNumberFormat="1" applyFont="1" applyFill="1" applyBorder="1" applyAlignment="1">
      <alignment horizontal="right"/>
    </xf>
    <xf numFmtId="0" fontId="33" fillId="0" borderId="1" xfId="0" applyFont="1" applyFill="1" applyBorder="1"/>
    <xf numFmtId="49" fontId="31" fillId="7" borderId="1" xfId="1" applyNumberFormat="1" applyFont="1" applyFill="1" applyBorder="1" applyAlignment="1">
      <alignment horizontal="right"/>
    </xf>
    <xf numFmtId="4" fontId="19" fillId="4" borderId="1" xfId="1" applyNumberFormat="1" applyFont="1" applyFill="1" applyBorder="1" applyAlignment="1">
      <alignment horizontal="center" vertical="center"/>
    </xf>
    <xf numFmtId="0" fontId="33" fillId="0" borderId="1" xfId="1" applyFont="1" applyFill="1" applyBorder="1" applyAlignment="1">
      <alignment vertical="center"/>
    </xf>
    <xf numFmtId="0" fontId="61" fillId="0" borderId="1" xfId="1" applyFont="1" applyFill="1" applyBorder="1" applyAlignment="1">
      <alignment horizontal="center" wrapText="1"/>
    </xf>
    <xf numFmtId="49" fontId="33" fillId="0" borderId="1" xfId="1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49" fontId="33" fillId="3" borderId="1" xfId="1" applyNumberFormat="1" applyFont="1" applyFill="1" applyBorder="1" applyAlignment="1">
      <alignment horizontal="center"/>
    </xf>
    <xf numFmtId="0" fontId="33" fillId="3" borderId="1" xfId="0" applyFont="1" applyFill="1" applyBorder="1" applyAlignment="1">
      <alignment horizontal="center"/>
    </xf>
    <xf numFmtId="49" fontId="33" fillId="5" borderId="1" xfId="1" applyNumberFormat="1" applyFont="1" applyFill="1" applyBorder="1" applyAlignment="1">
      <alignment horizontal="center"/>
    </xf>
    <xf numFmtId="0" fontId="33" fillId="5" borderId="1" xfId="0" applyFont="1" applyFill="1" applyBorder="1" applyAlignment="1">
      <alignment horizontal="center"/>
    </xf>
    <xf numFmtId="49" fontId="33" fillId="8" borderId="1" xfId="1" applyNumberFormat="1" applyFont="1" applyFill="1" applyBorder="1" applyAlignment="1">
      <alignment horizontal="center"/>
    </xf>
    <xf numFmtId="0" fontId="33" fillId="8" borderId="1" xfId="0" applyFont="1" applyFill="1" applyBorder="1" applyAlignment="1">
      <alignment horizontal="center"/>
    </xf>
    <xf numFmtId="49" fontId="33" fillId="4" borderId="1" xfId="1" applyNumberFormat="1" applyFont="1" applyFill="1" applyBorder="1" applyAlignment="1">
      <alignment horizontal="center"/>
    </xf>
    <xf numFmtId="0" fontId="33" fillId="4" borderId="1" xfId="0" applyFont="1" applyFill="1" applyBorder="1" applyAlignment="1">
      <alignment horizontal="center"/>
    </xf>
    <xf numFmtId="49" fontId="33" fillId="7" borderId="1" xfId="1" applyNumberFormat="1" applyFont="1" applyFill="1" applyBorder="1" applyAlignment="1">
      <alignment horizontal="center"/>
    </xf>
    <xf numFmtId="0" fontId="33" fillId="7" borderId="1" xfId="0" applyFont="1" applyFill="1" applyBorder="1" applyAlignment="1">
      <alignment horizontal="center"/>
    </xf>
    <xf numFmtId="0" fontId="33" fillId="0" borderId="0" xfId="0" applyFont="1" applyFill="1" applyAlignment="1">
      <alignment horizontal="center"/>
    </xf>
    <xf numFmtId="0" fontId="33" fillId="0" borderId="1" xfId="1" applyFont="1" applyFill="1" applyBorder="1" applyAlignment="1">
      <alignment horizontal="center" vertical="center"/>
    </xf>
    <xf numFmtId="49" fontId="61" fillId="0" borderId="1" xfId="1" applyNumberFormat="1" applyFont="1" applyFill="1" applyBorder="1" applyAlignment="1">
      <alignment horizontal="center" textRotation="90" wrapText="1"/>
    </xf>
    <xf numFmtId="0" fontId="61" fillId="0" borderId="1" xfId="1" applyFont="1" applyFill="1" applyBorder="1" applyAlignment="1">
      <alignment horizontal="center" textRotation="90" wrapText="1"/>
    </xf>
    <xf numFmtId="49" fontId="33" fillId="0" borderId="1" xfId="1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left" vertical="center"/>
    </xf>
    <xf numFmtId="49" fontId="19" fillId="7" borderId="1" xfId="0" applyNumberFormat="1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center" vertical="center"/>
    </xf>
    <xf numFmtId="49" fontId="3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left"/>
    </xf>
    <xf numFmtId="0" fontId="33" fillId="7" borderId="1" xfId="0" applyFont="1" applyFill="1" applyBorder="1" applyAlignment="1">
      <alignment horizontal="center" wrapText="1"/>
    </xf>
    <xf numFmtId="0" fontId="33" fillId="4" borderId="1" xfId="0" applyFont="1" applyFill="1" applyBorder="1" applyAlignment="1">
      <alignment horizontal="center" wrapText="1"/>
    </xf>
    <xf numFmtId="49" fontId="33" fillId="7" borderId="1" xfId="0" applyNumberFormat="1" applyFont="1" applyFill="1" applyBorder="1" applyAlignment="1">
      <alignment horizontal="center"/>
    </xf>
    <xf numFmtId="49" fontId="33" fillId="4" borderId="1" xfId="0" applyNumberFormat="1" applyFont="1" applyFill="1" applyBorder="1" applyAlignment="1">
      <alignment horizontal="center"/>
    </xf>
    <xf numFmtId="4" fontId="33" fillId="5" borderId="1" xfId="1" applyNumberFormat="1" applyFont="1" applyFill="1" applyBorder="1" applyAlignment="1">
      <alignment horizontal="center" vertical="center" wrapText="1"/>
    </xf>
    <xf numFmtId="4" fontId="33" fillId="5" borderId="1" xfId="1" applyNumberFormat="1" applyFont="1" applyFill="1" applyBorder="1" applyAlignment="1">
      <alignment horizontal="right" vertical="center" wrapText="1"/>
    </xf>
    <xf numFmtId="49" fontId="33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5" borderId="1" xfId="1" applyNumberFormat="1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right" vertical="center" wrapText="1"/>
    </xf>
    <xf numFmtId="166" fontId="31" fillId="5" borderId="1" xfId="1" applyNumberFormat="1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right" vertical="center" wrapText="1"/>
    </xf>
    <xf numFmtId="0" fontId="33" fillId="5" borderId="1" xfId="0" applyFont="1" applyFill="1" applyBorder="1" applyAlignment="1">
      <alignment wrapText="1"/>
    </xf>
    <xf numFmtId="0" fontId="33" fillId="5" borderId="0" xfId="0" applyFont="1" applyFill="1"/>
    <xf numFmtId="0" fontId="38" fillId="5" borderId="1" xfId="0" applyFont="1" applyFill="1" applyBorder="1" applyAlignment="1">
      <alignment vertical="center"/>
    </xf>
    <xf numFmtId="0" fontId="33" fillId="10" borderId="0" xfId="0" applyFont="1" applyFill="1" applyAlignment="1">
      <alignment wrapText="1"/>
    </xf>
    <xf numFmtId="49" fontId="33" fillId="10" borderId="1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0" applyFont="1"/>
    <xf numFmtId="4" fontId="33" fillId="3" borderId="1" xfId="1" applyNumberFormat="1" applyFont="1" applyFill="1" applyBorder="1" applyAlignment="1">
      <alignment horizontal="center" vertical="center"/>
    </xf>
    <xf numFmtId="4" fontId="33" fillId="5" borderId="1" xfId="1" applyNumberFormat="1" applyFont="1" applyFill="1" applyBorder="1" applyAlignment="1">
      <alignment horizontal="center" vertical="center"/>
    </xf>
    <xf numFmtId="4" fontId="33" fillId="8" borderId="1" xfId="1" applyNumberFormat="1" applyFont="1" applyFill="1" applyBorder="1" applyAlignment="1">
      <alignment horizontal="center" vertical="center"/>
    </xf>
    <xf numFmtId="4" fontId="33" fillId="4" borderId="1" xfId="1" applyNumberFormat="1" applyFont="1" applyFill="1" applyBorder="1" applyAlignment="1">
      <alignment horizontal="center" vertical="center"/>
    </xf>
    <xf numFmtId="0" fontId="33" fillId="6" borderId="0" xfId="24" applyFont="1" applyFill="1" applyBorder="1" applyAlignment="1">
      <alignment horizontal="center" wrapText="1"/>
    </xf>
    <xf numFmtId="0" fontId="28" fillId="0" borderId="0" xfId="0" applyFont="1" applyAlignment="1">
      <alignment horizontal="left" wrapText="1"/>
    </xf>
    <xf numFmtId="0" fontId="33" fillId="0" borderId="0" xfId="0" applyFont="1" applyAlignment="1">
      <alignment horizontal="left" wrapText="1"/>
    </xf>
    <xf numFmtId="14" fontId="28" fillId="0" borderId="0" xfId="0" applyNumberFormat="1" applyFont="1" applyAlignment="1">
      <alignment horizontal="left" wrapText="1"/>
    </xf>
    <xf numFmtId="49" fontId="61" fillId="0" borderId="1" xfId="1" applyNumberFormat="1" applyFont="1" applyFill="1" applyBorder="1" applyAlignment="1">
      <alignment horizontal="center" vertical="center" textRotation="90" wrapText="1"/>
    </xf>
    <xf numFmtId="0" fontId="61" fillId="0" borderId="1" xfId="1" applyFont="1" applyFill="1" applyBorder="1" applyAlignment="1">
      <alignment horizontal="left" wrapText="1"/>
    </xf>
    <xf numFmtId="0" fontId="61" fillId="0" borderId="0" xfId="0" applyFont="1" applyFill="1" applyAlignment="1">
      <alignment horizontal="center"/>
    </xf>
    <xf numFmtId="49" fontId="33" fillId="0" borderId="1" xfId="1" applyNumberFormat="1" applyFont="1" applyFill="1" applyBorder="1" applyAlignment="1">
      <alignment horizontal="left"/>
    </xf>
    <xf numFmtId="49" fontId="33" fillId="8" borderId="1" xfId="0" applyNumberFormat="1" applyFont="1" applyFill="1" applyBorder="1" applyAlignment="1">
      <alignment horizontal="center" vertical="center"/>
    </xf>
    <xf numFmtId="0" fontId="33" fillId="8" borderId="1" xfId="0" applyFont="1" applyFill="1" applyBorder="1" applyAlignment="1">
      <alignment vertical="center"/>
    </xf>
    <xf numFmtId="0" fontId="33" fillId="8" borderId="1" xfId="0" applyFont="1" applyFill="1" applyBorder="1" applyAlignment="1">
      <alignment horizontal="left" vertical="center"/>
    </xf>
    <xf numFmtId="49" fontId="33" fillId="4" borderId="1" xfId="0" applyNumberFormat="1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vertical="center"/>
    </xf>
    <xf numFmtId="0" fontId="33" fillId="4" borderId="1" xfId="0" applyFont="1" applyFill="1" applyBorder="1" applyAlignment="1">
      <alignment horizontal="left" vertical="center"/>
    </xf>
    <xf numFmtId="49" fontId="33" fillId="5" borderId="1" xfId="0" applyNumberFormat="1" applyFont="1" applyFill="1" applyBorder="1" applyAlignment="1">
      <alignment horizontal="center" vertical="center"/>
    </xf>
    <xf numFmtId="0" fontId="38" fillId="5" borderId="1" xfId="0" applyFont="1" applyFill="1" applyBorder="1"/>
    <xf numFmtId="49" fontId="33" fillId="5" borderId="1" xfId="1" applyNumberFormat="1" applyFont="1" applyFill="1" applyBorder="1" applyAlignment="1">
      <alignment vertical="center"/>
    </xf>
    <xf numFmtId="0" fontId="33" fillId="5" borderId="1" xfId="1" applyFont="1" applyFill="1" applyBorder="1" applyAlignment="1">
      <alignment horizontal="left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/>
    </xf>
    <xf numFmtId="49" fontId="38" fillId="5" borderId="1" xfId="0" applyNumberFormat="1" applyFont="1" applyFill="1" applyBorder="1" applyAlignment="1">
      <alignment horizontal="center" vertical="center" wrapText="1"/>
    </xf>
    <xf numFmtId="49" fontId="33" fillId="7" borderId="1" xfId="0" applyNumberFormat="1" applyFont="1" applyFill="1" applyBorder="1" applyAlignment="1">
      <alignment horizontal="center" vertical="center"/>
    </xf>
    <xf numFmtId="0" fontId="33" fillId="7" borderId="1" xfId="0" applyFont="1" applyFill="1" applyBorder="1" applyAlignment="1">
      <alignment vertical="center"/>
    </xf>
    <xf numFmtId="0" fontId="33" fillId="7" borderId="1" xfId="0" applyFont="1" applyFill="1" applyBorder="1" applyAlignment="1">
      <alignment horizontal="left" vertical="center"/>
    </xf>
    <xf numFmtId="0" fontId="33" fillId="7" borderId="1" xfId="0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 vertical="center"/>
    </xf>
    <xf numFmtId="0" fontId="35" fillId="5" borderId="1" xfId="0" applyFont="1" applyFill="1" applyBorder="1" applyAlignment="1">
      <alignment horizontal="center" vertical="center" wrapText="1"/>
    </xf>
    <xf numFmtId="49" fontId="31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10" borderId="1" xfId="0" applyFont="1" applyFill="1" applyBorder="1" applyAlignment="1">
      <alignment horizontal="center" vertical="center"/>
    </xf>
    <xf numFmtId="49" fontId="38" fillId="10" borderId="1" xfId="0" applyNumberFormat="1" applyFont="1" applyFill="1" applyBorder="1" applyAlignment="1">
      <alignment horizontal="center" vertical="center" wrapText="1"/>
    </xf>
    <xf numFmtId="0" fontId="62" fillId="0" borderId="0" xfId="0" applyFont="1" applyAlignment="1">
      <alignment horizontal="left"/>
    </xf>
    <xf numFmtId="3" fontId="33" fillId="0" borderId="0" xfId="0" applyNumberFormat="1" applyFont="1" applyFill="1"/>
    <xf numFmtId="3" fontId="61" fillId="0" borderId="1" xfId="1" applyNumberFormat="1" applyFont="1" applyFill="1" applyBorder="1" applyAlignment="1">
      <alignment horizontal="center" wrapText="1"/>
    </xf>
    <xf numFmtId="3" fontId="33" fillId="0" borderId="1" xfId="1" applyNumberFormat="1" applyFont="1" applyFill="1" applyBorder="1" applyAlignment="1">
      <alignment horizontal="center"/>
    </xf>
    <xf numFmtId="3" fontId="33" fillId="3" borderId="1" xfId="1" applyNumberFormat="1" applyFont="1" applyFill="1" applyBorder="1" applyAlignment="1">
      <alignment horizontal="center" vertical="center"/>
    </xf>
    <xf numFmtId="3" fontId="33" fillId="3" borderId="1" xfId="1" applyNumberFormat="1" applyFont="1" applyFill="1" applyBorder="1" applyAlignment="1">
      <alignment horizontal="center"/>
    </xf>
    <xf numFmtId="3" fontId="33" fillId="5" borderId="1" xfId="1" applyNumberFormat="1" applyFont="1" applyFill="1" applyBorder="1" applyAlignment="1">
      <alignment horizontal="center" vertical="center"/>
    </xf>
    <xf numFmtId="3" fontId="33" fillId="5" borderId="1" xfId="1" applyNumberFormat="1" applyFont="1" applyFill="1" applyBorder="1" applyAlignment="1">
      <alignment horizontal="center"/>
    </xf>
    <xf numFmtId="3" fontId="33" fillId="8" borderId="1" xfId="1" applyNumberFormat="1" applyFont="1" applyFill="1" applyBorder="1" applyAlignment="1">
      <alignment horizontal="center" vertical="center"/>
    </xf>
    <xf numFmtId="3" fontId="33" fillId="8" borderId="1" xfId="1" applyNumberFormat="1" applyFont="1" applyFill="1" applyBorder="1" applyAlignment="1">
      <alignment horizontal="center"/>
    </xf>
    <xf numFmtId="3" fontId="33" fillId="4" borderId="1" xfId="1" applyNumberFormat="1" applyFont="1" applyFill="1" applyBorder="1" applyAlignment="1">
      <alignment horizontal="center" vertical="center"/>
    </xf>
    <xf numFmtId="3" fontId="33" fillId="4" borderId="1" xfId="1" applyNumberFormat="1" applyFont="1" applyFill="1" applyBorder="1" applyAlignment="1">
      <alignment horizontal="center"/>
    </xf>
    <xf numFmtId="3" fontId="33" fillId="5" borderId="1" xfId="1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/>
    <xf numFmtId="3" fontId="33" fillId="7" borderId="1" xfId="1" applyNumberFormat="1" applyFont="1" applyFill="1" applyBorder="1" applyAlignment="1">
      <alignment horizontal="center" vertical="center"/>
    </xf>
    <xf numFmtId="3" fontId="33" fillId="7" borderId="1" xfId="1" applyNumberFormat="1" applyFont="1" applyFill="1" applyBorder="1" applyAlignment="1">
      <alignment horizontal="center"/>
    </xf>
    <xf numFmtId="3" fontId="38" fillId="0" borderId="0" xfId="0" applyNumberFormat="1" applyFont="1"/>
    <xf numFmtId="0" fontId="33" fillId="0" borderId="0" xfId="0" applyFont="1" applyFill="1" applyAlignment="1">
      <alignment wrapText="1"/>
    </xf>
    <xf numFmtId="0" fontId="33" fillId="0" borderId="1" xfId="0" applyFont="1" applyFill="1" applyBorder="1" applyAlignment="1">
      <alignment wrapText="1"/>
    </xf>
    <xf numFmtId="0" fontId="33" fillId="0" borderId="1" xfId="0" applyFont="1" applyFill="1" applyBorder="1" applyAlignment="1">
      <alignment horizontal="center" wrapText="1"/>
    </xf>
    <xf numFmtId="0" fontId="33" fillId="3" borderId="1" xfId="0" applyFont="1" applyFill="1" applyBorder="1" applyAlignment="1">
      <alignment horizontal="center" wrapText="1"/>
    </xf>
    <xf numFmtId="0" fontId="33" fillId="5" borderId="1" xfId="0" applyFont="1" applyFill="1" applyBorder="1" applyAlignment="1">
      <alignment horizontal="center" wrapText="1"/>
    </xf>
    <xf numFmtId="0" fontId="33" fillId="8" borderId="1" xfId="0" applyFont="1" applyFill="1" applyBorder="1" applyAlignment="1">
      <alignment horizontal="center" wrapText="1"/>
    </xf>
    <xf numFmtId="0" fontId="38" fillId="5" borderId="1" xfId="0" applyFont="1" applyFill="1" applyBorder="1" applyAlignment="1">
      <alignment horizontal="center" vertical="center" wrapText="1"/>
    </xf>
    <xf numFmtId="49" fontId="30" fillId="0" borderId="1" xfId="1" applyNumberFormat="1" applyFont="1" applyFill="1" applyBorder="1" applyAlignment="1">
      <alignment horizontal="center" textRotation="90" wrapText="1"/>
    </xf>
    <xf numFmtId="49" fontId="28" fillId="0" borderId="1" xfId="1" applyNumberFormat="1" applyFont="1" applyFill="1" applyBorder="1" applyAlignment="1">
      <alignment horizontal="center" vertical="center"/>
    </xf>
    <xf numFmtId="49" fontId="28" fillId="3" borderId="1" xfId="1" applyNumberFormat="1" applyFont="1" applyFill="1" applyBorder="1" applyAlignment="1">
      <alignment horizontal="center" vertical="center"/>
    </xf>
    <xf numFmtId="49" fontId="28" fillId="8" borderId="1" xfId="1" applyNumberFormat="1" applyFont="1" applyFill="1" applyBorder="1" applyAlignment="1">
      <alignment horizontal="center" vertical="center"/>
    </xf>
    <xf numFmtId="4" fontId="28" fillId="4" borderId="1" xfId="1" applyNumberFormat="1" applyFont="1" applyFill="1" applyBorder="1" applyAlignment="1">
      <alignment horizontal="center" vertical="center"/>
    </xf>
    <xf numFmtId="49" fontId="28" fillId="5" borderId="1" xfId="1" applyNumberFormat="1" applyFont="1" applyFill="1" applyBorder="1" applyAlignment="1">
      <alignment horizontal="center" vertical="center" wrapText="1"/>
    </xf>
    <xf numFmtId="49" fontId="28" fillId="7" borderId="1" xfId="1" applyNumberFormat="1" applyFont="1" applyFill="1" applyBorder="1" applyAlignment="1">
      <alignment horizontal="center" vertical="center"/>
    </xf>
    <xf numFmtId="49" fontId="28" fillId="4" borderId="1" xfId="1" applyNumberFormat="1" applyFont="1" applyFill="1" applyBorder="1" applyAlignment="1">
      <alignment horizontal="center" vertical="center"/>
    </xf>
    <xf numFmtId="0" fontId="31" fillId="0" borderId="0" xfId="0" applyFont="1"/>
    <xf numFmtId="0" fontId="28" fillId="0" borderId="0" xfId="0" applyFont="1" applyFill="1" applyAlignment="1">
      <alignment horizontal="center" wrapText="1"/>
    </xf>
    <xf numFmtId="0" fontId="28" fillId="0" borderId="1" xfId="1" applyFont="1" applyFill="1" applyBorder="1" applyAlignment="1">
      <alignment horizontal="center" vertical="center" wrapText="1"/>
    </xf>
    <xf numFmtId="0" fontId="30" fillId="0" borderId="1" xfId="1" applyFont="1" applyFill="1" applyBorder="1" applyAlignment="1">
      <alignment horizontal="center" textRotation="90" wrapText="1"/>
    </xf>
    <xf numFmtId="49" fontId="28" fillId="0" borderId="1" xfId="1" applyNumberFormat="1" applyFont="1" applyFill="1" applyBorder="1" applyAlignment="1">
      <alignment horizontal="center" wrapText="1"/>
    </xf>
    <xf numFmtId="49" fontId="28" fillId="3" borderId="1" xfId="1" applyNumberFormat="1" applyFont="1" applyFill="1" applyBorder="1" applyAlignment="1">
      <alignment horizontal="center" wrapText="1"/>
    </xf>
    <xf numFmtId="49" fontId="28" fillId="5" borderId="1" xfId="1" applyNumberFormat="1" applyFont="1" applyFill="1" applyBorder="1" applyAlignment="1">
      <alignment horizontal="center" wrapText="1"/>
    </xf>
    <xf numFmtId="49" fontId="28" fillId="8" borderId="1" xfId="1" applyNumberFormat="1" applyFont="1" applyFill="1" applyBorder="1" applyAlignment="1">
      <alignment horizontal="center" wrapText="1"/>
    </xf>
    <xf numFmtId="49" fontId="28" fillId="4" borderId="1" xfId="1" applyNumberFormat="1" applyFont="1" applyFill="1" applyBorder="1" applyAlignment="1">
      <alignment horizontal="center" wrapText="1"/>
    </xf>
    <xf numFmtId="4" fontId="28" fillId="5" borderId="1" xfId="1" applyNumberFormat="1" applyFont="1" applyFill="1" applyBorder="1" applyAlignment="1">
      <alignment horizontal="center" vertical="center" wrapText="1"/>
    </xf>
    <xf numFmtId="49" fontId="28" fillId="7" borderId="1" xfId="1" applyNumberFormat="1" applyFont="1" applyFill="1" applyBorder="1" applyAlignment="1">
      <alignment horizontal="center" wrapText="1"/>
    </xf>
    <xf numFmtId="0" fontId="31" fillId="0" borderId="0" xfId="0" applyFont="1" applyAlignment="1">
      <alignment wrapText="1"/>
    </xf>
    <xf numFmtId="3" fontId="19" fillId="4" borderId="1" xfId="1" applyNumberFormat="1" applyFont="1" applyFill="1" applyBorder="1" applyAlignment="1">
      <alignment horizontal="center" vertical="center"/>
    </xf>
    <xf numFmtId="3" fontId="19" fillId="7" borderId="1" xfId="1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vertical="center"/>
    </xf>
    <xf numFmtId="0" fontId="28" fillId="7" borderId="1" xfId="0" applyFont="1" applyFill="1" applyBorder="1" applyAlignment="1">
      <alignment vertical="center"/>
    </xf>
    <xf numFmtId="49" fontId="38" fillId="0" borderId="1" xfId="0" applyNumberFormat="1" applyFont="1" applyFill="1" applyBorder="1" applyAlignment="1">
      <alignment horizontal="center" vertical="center" wrapText="1"/>
    </xf>
    <xf numFmtId="0" fontId="55" fillId="6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wrapText="1"/>
    </xf>
    <xf numFmtId="0" fontId="30" fillId="0" borderId="1" xfId="1" applyFont="1" applyFill="1" applyBorder="1" applyAlignment="1">
      <alignment horizontal="center" wrapText="1"/>
    </xf>
    <xf numFmtId="49" fontId="28" fillId="0" borderId="1" xfId="1" applyNumberFormat="1" applyFont="1" applyFill="1" applyBorder="1" applyAlignment="1">
      <alignment horizontal="center"/>
    </xf>
    <xf numFmtId="49" fontId="28" fillId="4" borderId="1" xfId="1" applyNumberFormat="1" applyFont="1" applyFill="1" applyBorder="1" applyAlignment="1">
      <alignment horizontal="center"/>
    </xf>
    <xf numFmtId="49" fontId="28" fillId="7" borderId="1" xfId="1" applyNumberFormat="1" applyFont="1" applyFill="1" applyBorder="1" applyAlignment="1">
      <alignment horizontal="center"/>
    </xf>
    <xf numFmtId="0" fontId="35" fillId="6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vertical="center"/>
    </xf>
    <xf numFmtId="4" fontId="26" fillId="4" borderId="1" xfId="1" applyNumberFormat="1" applyFont="1" applyFill="1" applyBorder="1" applyAlignment="1">
      <alignment horizontal="center" vertical="center"/>
    </xf>
    <xf numFmtId="3" fontId="19" fillId="4" borderId="1" xfId="1" applyNumberFormat="1" applyFont="1" applyFill="1" applyBorder="1" applyAlignment="1">
      <alignment horizontal="center"/>
    </xf>
    <xf numFmtId="49" fontId="19" fillId="4" borderId="1" xfId="1" applyNumberFormat="1" applyFont="1" applyFill="1" applyBorder="1" applyAlignment="1">
      <alignment horizontal="center"/>
    </xf>
    <xf numFmtId="49" fontId="26" fillId="4" borderId="1" xfId="1" applyNumberFormat="1" applyFont="1" applyFill="1" applyBorder="1" applyAlignment="1">
      <alignment horizontal="center"/>
    </xf>
    <xf numFmtId="49" fontId="46" fillId="4" borderId="1" xfId="1" applyNumberFormat="1" applyFont="1" applyFill="1" applyBorder="1" applyAlignment="1">
      <alignment horizontal="right"/>
    </xf>
    <xf numFmtId="0" fontId="19" fillId="4" borderId="1" xfId="0" applyFont="1" applyFill="1" applyBorder="1" applyAlignment="1">
      <alignment horizontal="center"/>
    </xf>
    <xf numFmtId="0" fontId="26" fillId="7" borderId="1" xfId="0" applyFont="1" applyFill="1" applyBorder="1" applyAlignment="1">
      <alignment vertical="center"/>
    </xf>
    <xf numFmtId="49" fontId="26" fillId="7" borderId="1" xfId="1" applyNumberFormat="1" applyFont="1" applyFill="1" applyBorder="1" applyAlignment="1">
      <alignment horizontal="center" vertical="center"/>
    </xf>
    <xf numFmtId="3" fontId="19" fillId="7" borderId="1" xfId="1" applyNumberFormat="1" applyFont="1" applyFill="1" applyBorder="1" applyAlignment="1">
      <alignment horizontal="center"/>
    </xf>
    <xf numFmtId="49" fontId="19" fillId="7" borderId="1" xfId="1" applyNumberFormat="1" applyFont="1" applyFill="1" applyBorder="1" applyAlignment="1">
      <alignment horizontal="center"/>
    </xf>
    <xf numFmtId="49" fontId="26" fillId="7" borderId="1" xfId="1" applyNumberFormat="1" applyFont="1" applyFill="1" applyBorder="1" applyAlignment="1">
      <alignment horizontal="center"/>
    </xf>
    <xf numFmtId="49" fontId="46" fillId="7" borderId="1" xfId="1" applyNumberFormat="1" applyFont="1" applyFill="1" applyBorder="1" applyAlignment="1">
      <alignment horizontal="right"/>
    </xf>
    <xf numFmtId="49" fontId="26" fillId="4" borderId="1" xfId="1" applyNumberFormat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vertical="center"/>
    </xf>
    <xf numFmtId="0" fontId="46" fillId="0" borderId="1" xfId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/>
    <xf numFmtId="0" fontId="46" fillId="0" borderId="0" xfId="0" applyFont="1"/>
    <xf numFmtId="0" fontId="33" fillId="5" borderId="1" xfId="0" applyFont="1" applyFill="1" applyBorder="1" applyAlignment="1">
      <alignment horizontal="center" vertical="center"/>
    </xf>
    <xf numFmtId="3" fontId="33" fillId="5" borderId="1" xfId="0" applyNumberFormat="1" applyFont="1" applyFill="1" applyBorder="1" applyAlignment="1">
      <alignment vertical="center"/>
    </xf>
    <xf numFmtId="49" fontId="33" fillId="10" borderId="1" xfId="0" applyNumberFormat="1" applyFont="1" applyFill="1" applyBorder="1" applyAlignment="1">
      <alignment horizontal="center" vertical="center"/>
    </xf>
    <xf numFmtId="0" fontId="38" fillId="10" borderId="1" xfId="0" applyFont="1" applyFill="1" applyBorder="1"/>
    <xf numFmtId="49" fontId="33" fillId="10" borderId="1" xfId="1" applyNumberFormat="1" applyFont="1" applyFill="1" applyBorder="1" applyAlignment="1">
      <alignment vertical="center"/>
    </xf>
    <xf numFmtId="0" fontId="33" fillId="10" borderId="1" xfId="1" applyFont="1" applyFill="1" applyBorder="1" applyAlignment="1">
      <alignment horizontal="left" vertical="center" wrapText="1"/>
    </xf>
    <xf numFmtId="49" fontId="28" fillId="10" borderId="1" xfId="1" applyNumberFormat="1" applyFont="1" applyFill="1" applyBorder="1" applyAlignment="1">
      <alignment horizontal="center" vertical="center" wrapText="1"/>
    </xf>
    <xf numFmtId="3" fontId="33" fillId="10" borderId="1" xfId="1" applyNumberFormat="1" applyFont="1" applyFill="1" applyBorder="1" applyAlignment="1">
      <alignment horizontal="right" vertical="center" wrapText="1"/>
    </xf>
    <xf numFmtId="4" fontId="28" fillId="10" borderId="1" xfId="1" applyNumberFormat="1" applyFont="1" applyFill="1" applyBorder="1" applyAlignment="1">
      <alignment horizontal="center" vertical="center" wrapText="1"/>
    </xf>
    <xf numFmtId="166" fontId="33" fillId="10" borderId="1" xfId="1" applyNumberFormat="1" applyFont="1" applyFill="1" applyBorder="1" applyAlignment="1">
      <alignment horizontal="center" vertical="center" wrapText="1"/>
    </xf>
    <xf numFmtId="0" fontId="31" fillId="10" borderId="1" xfId="0" applyFont="1" applyFill="1" applyBorder="1" applyAlignment="1">
      <alignment horizontal="right" vertical="center" wrapText="1"/>
    </xf>
    <xf numFmtId="0" fontId="33" fillId="10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wrapText="1"/>
    </xf>
    <xf numFmtId="0" fontId="38" fillId="10" borderId="1" xfId="0" applyFont="1" applyFill="1" applyBorder="1" applyAlignment="1">
      <alignment horizontal="center" vertical="center" wrapText="1"/>
    </xf>
    <xf numFmtId="3" fontId="33" fillId="10" borderId="1" xfId="0" applyNumberFormat="1" applyFont="1" applyFill="1" applyBorder="1" applyAlignment="1">
      <alignment vertical="center"/>
    </xf>
    <xf numFmtId="0" fontId="33" fillId="10" borderId="1" xfId="0" applyFont="1" applyFill="1" applyBorder="1" applyAlignment="1">
      <alignment horizontal="center" vertical="center"/>
    </xf>
    <xf numFmtId="4" fontId="33" fillId="10" borderId="1" xfId="1" applyNumberFormat="1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right" vertical="center" wrapText="1"/>
    </xf>
    <xf numFmtId="0" fontId="19" fillId="5" borderId="0" xfId="0" applyFont="1" applyFill="1"/>
    <xf numFmtId="0" fontId="43" fillId="11" borderId="1" xfId="0" applyFont="1" applyFill="1" applyBorder="1"/>
    <xf numFmtId="49" fontId="19" fillId="11" borderId="1" xfId="1" applyNumberFormat="1" applyFont="1" applyFill="1" applyBorder="1" applyAlignment="1">
      <alignment vertical="center"/>
    </xf>
    <xf numFmtId="0" fontId="19" fillId="11" borderId="1" xfId="1" applyFont="1" applyFill="1" applyBorder="1" applyAlignment="1">
      <alignment horizontal="left" vertical="center" wrapText="1"/>
    </xf>
    <xf numFmtId="4" fontId="19" fillId="11" borderId="1" xfId="1" applyNumberFormat="1" applyFont="1" applyFill="1" applyBorder="1" applyAlignment="1">
      <alignment horizontal="center" vertical="center" wrapText="1"/>
    </xf>
    <xf numFmtId="49" fontId="26" fillId="11" borderId="1" xfId="1" applyNumberFormat="1" applyFont="1" applyFill="1" applyBorder="1" applyAlignment="1">
      <alignment horizontal="center" vertical="center" wrapText="1"/>
    </xf>
    <xf numFmtId="3" fontId="19" fillId="11" borderId="1" xfId="1" applyNumberFormat="1" applyFont="1" applyFill="1" applyBorder="1" applyAlignment="1">
      <alignment horizontal="right" vertical="center" wrapText="1"/>
    </xf>
    <xf numFmtId="166" fontId="19" fillId="11" borderId="1" xfId="1" applyNumberFormat="1" applyFont="1" applyFill="1" applyBorder="1" applyAlignment="1">
      <alignment horizontal="center" vertical="center" wrapText="1"/>
    </xf>
    <xf numFmtId="0" fontId="43" fillId="11" borderId="1" xfId="0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 wrapText="1"/>
    </xf>
    <xf numFmtId="0" fontId="38" fillId="11" borderId="1" xfId="0" applyFont="1" applyFill="1" applyBorder="1"/>
    <xf numFmtId="49" fontId="33" fillId="11" borderId="1" xfId="1" applyNumberFormat="1" applyFont="1" applyFill="1" applyBorder="1" applyAlignment="1">
      <alignment vertical="center"/>
    </xf>
    <xf numFmtId="0" fontId="33" fillId="11" borderId="1" xfId="1" applyFont="1" applyFill="1" applyBorder="1" applyAlignment="1">
      <alignment horizontal="left" vertical="center" wrapText="1"/>
    </xf>
    <xf numFmtId="4" fontId="33" fillId="11" borderId="1" xfId="1" applyNumberFormat="1" applyFont="1" applyFill="1" applyBorder="1" applyAlignment="1">
      <alignment horizontal="center" vertical="center" wrapText="1"/>
    </xf>
    <xf numFmtId="49" fontId="28" fillId="11" borderId="1" xfId="1" applyNumberFormat="1" applyFont="1" applyFill="1" applyBorder="1" applyAlignment="1">
      <alignment horizontal="center" vertical="center" wrapText="1"/>
    </xf>
    <xf numFmtId="3" fontId="33" fillId="11" borderId="1" xfId="1" applyNumberFormat="1" applyFont="1" applyFill="1" applyBorder="1" applyAlignment="1">
      <alignment horizontal="right" vertical="center" wrapText="1"/>
    </xf>
    <xf numFmtId="49" fontId="33" fillId="11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11" borderId="1" xfId="0" applyFont="1" applyFill="1" applyBorder="1" applyAlignment="1">
      <alignment horizontal="center" vertical="center" wrapText="1"/>
    </xf>
    <xf numFmtId="49" fontId="19" fillId="11" borderId="1" xfId="0" applyNumberFormat="1" applyFont="1" applyFill="1" applyBorder="1" applyAlignment="1">
      <alignment horizontal="center" vertical="center"/>
    </xf>
    <xf numFmtId="4" fontId="19" fillId="11" borderId="1" xfId="1" applyNumberFormat="1" applyFont="1" applyFill="1" applyBorder="1" applyAlignment="1">
      <alignment horizontal="right" vertical="center" wrapText="1"/>
    </xf>
    <xf numFmtId="0" fontId="33" fillId="11" borderId="1" xfId="0" applyFont="1" applyFill="1" applyBorder="1" applyAlignment="1">
      <alignment horizontal="right" vertical="center" wrapText="1"/>
    </xf>
    <xf numFmtId="0" fontId="33" fillId="11" borderId="1" xfId="0" applyFont="1" applyFill="1" applyBorder="1" applyAlignment="1">
      <alignment horizontal="center" vertical="center"/>
    </xf>
    <xf numFmtId="0" fontId="38" fillId="11" borderId="1" xfId="0" applyFont="1" applyFill="1" applyBorder="1" applyAlignment="1">
      <alignment vertical="center"/>
    </xf>
    <xf numFmtId="4" fontId="33" fillId="11" borderId="1" xfId="1" applyNumberFormat="1" applyFont="1" applyFill="1" applyBorder="1" applyAlignment="1">
      <alignment horizontal="right" vertical="center" wrapText="1"/>
    </xf>
    <xf numFmtId="49" fontId="33" fillId="12" borderId="1" xfId="0" applyNumberFormat="1" applyFont="1" applyFill="1" applyBorder="1" applyAlignment="1">
      <alignment horizontal="center" vertical="center"/>
    </xf>
    <xf numFmtId="49" fontId="33" fillId="12" borderId="1" xfId="1" applyNumberFormat="1" applyFont="1" applyFill="1" applyBorder="1" applyAlignment="1">
      <alignment vertical="center"/>
    </xf>
    <xf numFmtId="0" fontId="33" fillId="12" borderId="1" xfId="1" applyFont="1" applyFill="1" applyBorder="1" applyAlignment="1">
      <alignment horizontal="left" vertical="center" wrapText="1"/>
    </xf>
    <xf numFmtId="0" fontId="33" fillId="12" borderId="0" xfId="0" applyFont="1" applyFill="1" applyAlignment="1">
      <alignment wrapText="1"/>
    </xf>
    <xf numFmtId="49" fontId="28" fillId="12" borderId="1" xfId="1" applyNumberFormat="1" applyFont="1" applyFill="1" applyBorder="1" applyAlignment="1">
      <alignment horizontal="center" vertical="center" wrapText="1"/>
    </xf>
    <xf numFmtId="3" fontId="33" fillId="12" borderId="1" xfId="1" applyNumberFormat="1" applyFont="1" applyFill="1" applyBorder="1" applyAlignment="1">
      <alignment horizontal="right" vertical="center" wrapText="1"/>
    </xf>
    <xf numFmtId="3" fontId="33" fillId="12" borderId="1" xfId="0" applyNumberFormat="1" applyFont="1" applyFill="1" applyBorder="1" applyAlignment="1">
      <alignment vertical="center"/>
    </xf>
    <xf numFmtId="4" fontId="28" fillId="12" borderId="1" xfId="1" applyNumberFormat="1" applyFont="1" applyFill="1" applyBorder="1" applyAlignment="1">
      <alignment horizontal="center" vertical="center" wrapText="1"/>
    </xf>
    <xf numFmtId="49" fontId="33" fillId="12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12" borderId="1" xfId="1" applyNumberFormat="1" applyFont="1" applyFill="1" applyBorder="1" applyAlignment="1">
      <alignment horizontal="center" vertical="center" wrapText="1"/>
    </xf>
    <xf numFmtId="0" fontId="31" fillId="12" borderId="1" xfId="0" applyFont="1" applyFill="1" applyBorder="1" applyAlignment="1">
      <alignment horizontal="right" vertical="center" wrapText="1"/>
    </xf>
    <xf numFmtId="0" fontId="33" fillId="12" borderId="1" xfId="0" applyFont="1" applyFill="1" applyBorder="1" applyAlignment="1">
      <alignment horizontal="center" vertical="center"/>
    </xf>
    <xf numFmtId="0" fontId="33" fillId="12" borderId="1" xfId="0" applyFont="1" applyFill="1" applyBorder="1" applyAlignment="1">
      <alignment horizontal="center" vertical="center" wrapText="1"/>
    </xf>
    <xf numFmtId="49" fontId="38" fillId="12" borderId="1" xfId="0" applyNumberFormat="1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wrapText="1"/>
    </xf>
    <xf numFmtId="4" fontId="33" fillId="12" borderId="1" xfId="1" applyNumberFormat="1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right" vertical="center" wrapText="1"/>
    </xf>
    <xf numFmtId="0" fontId="19" fillId="0" borderId="1" xfId="1" applyFont="1" applyFill="1" applyBorder="1" applyAlignment="1">
      <alignment horizontal="center" vertical="center"/>
    </xf>
    <xf numFmtId="0" fontId="33" fillId="6" borderId="0" xfId="24" applyFont="1" applyFill="1" applyBorder="1" applyAlignment="1">
      <alignment horizontal="center" wrapText="1"/>
    </xf>
    <xf numFmtId="49" fontId="33" fillId="13" borderId="1" xfId="0" applyNumberFormat="1" applyFont="1" applyFill="1" applyBorder="1" applyAlignment="1">
      <alignment horizontal="center" vertical="center"/>
    </xf>
    <xf numFmtId="49" fontId="28" fillId="13" borderId="1" xfId="1" applyNumberFormat="1" applyFont="1" applyFill="1" applyBorder="1" applyAlignment="1">
      <alignment vertical="center"/>
    </xf>
    <xf numFmtId="0" fontId="33" fillId="13" borderId="1" xfId="1" applyFont="1" applyFill="1" applyBorder="1" applyAlignment="1">
      <alignment horizontal="left" vertical="center" wrapText="1"/>
    </xf>
    <xf numFmtId="4" fontId="33" fillId="13" borderId="1" xfId="1" applyNumberFormat="1" applyFont="1" applyFill="1" applyBorder="1" applyAlignment="1">
      <alignment horizontal="right" vertical="center" wrapText="1"/>
    </xf>
    <xf numFmtId="49" fontId="28" fillId="13" borderId="1" xfId="1" applyNumberFormat="1" applyFont="1" applyFill="1" applyBorder="1" applyAlignment="1">
      <alignment horizontal="center" vertical="center" wrapText="1"/>
    </xf>
    <xf numFmtId="3" fontId="33" fillId="13" borderId="1" xfId="1" applyNumberFormat="1" applyFont="1" applyFill="1" applyBorder="1" applyAlignment="1">
      <alignment horizontal="right" vertical="center" wrapText="1"/>
    </xf>
    <xf numFmtId="4" fontId="33" fillId="13" borderId="1" xfId="1" applyNumberFormat="1" applyFont="1" applyFill="1" applyBorder="1" applyAlignment="1">
      <alignment horizontal="center" vertical="center" wrapText="1"/>
    </xf>
    <xf numFmtId="4" fontId="28" fillId="13" borderId="1" xfId="1" applyNumberFormat="1" applyFont="1" applyFill="1" applyBorder="1" applyAlignment="1">
      <alignment horizontal="center" vertical="center" wrapText="1"/>
    </xf>
    <xf numFmtId="49" fontId="28" fillId="13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13" borderId="1" xfId="1" applyNumberFormat="1" applyFont="1" applyFill="1" applyBorder="1" applyAlignment="1">
      <alignment horizontal="center" vertical="center" wrapText="1"/>
    </xf>
    <xf numFmtId="166" fontId="31" fillId="13" borderId="1" xfId="1" applyNumberFormat="1" applyFont="1" applyFill="1" applyBorder="1" applyAlignment="1">
      <alignment horizontal="center" vertical="center" wrapText="1"/>
    </xf>
    <xf numFmtId="0" fontId="28" fillId="13" borderId="1" xfId="0" applyFont="1" applyFill="1" applyBorder="1" applyAlignment="1">
      <alignment horizontal="right" vertical="center" wrapText="1"/>
    </xf>
    <xf numFmtId="49" fontId="33" fillId="13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13" borderId="1" xfId="0" applyFont="1" applyFill="1" applyBorder="1" applyAlignment="1">
      <alignment horizontal="center" vertical="center"/>
    </xf>
    <xf numFmtId="49" fontId="38" fillId="13" borderId="1" xfId="0" applyNumberFormat="1" applyFont="1" applyFill="1" applyBorder="1" applyAlignment="1">
      <alignment horizontal="center" vertical="center" wrapText="1"/>
    </xf>
    <xf numFmtId="0" fontId="33" fillId="13" borderId="1" xfId="0" applyFont="1" applyFill="1" applyBorder="1" applyAlignment="1">
      <alignment horizontal="center" vertical="center" wrapText="1"/>
    </xf>
    <xf numFmtId="0" fontId="33" fillId="13" borderId="1" xfId="0" applyFont="1" applyFill="1" applyBorder="1" applyAlignment="1">
      <alignment wrapText="1"/>
    </xf>
    <xf numFmtId="0" fontId="33" fillId="13" borderId="0" xfId="0" applyFont="1" applyFill="1"/>
    <xf numFmtId="49" fontId="33" fillId="14" borderId="1" xfId="0" applyNumberFormat="1" applyFont="1" applyFill="1" applyBorder="1" applyAlignment="1">
      <alignment horizontal="center" vertical="center"/>
    </xf>
    <xf numFmtId="49" fontId="28" fillId="14" borderId="1" xfId="1" applyNumberFormat="1" applyFont="1" applyFill="1" applyBorder="1" applyAlignment="1">
      <alignment vertical="center"/>
    </xf>
    <xf numFmtId="0" fontId="33" fillId="14" borderId="1" xfId="1" applyFont="1" applyFill="1" applyBorder="1" applyAlignment="1">
      <alignment horizontal="left" vertical="center" wrapText="1"/>
    </xf>
    <xf numFmtId="4" fontId="33" fillId="14" borderId="1" xfId="1" applyNumberFormat="1" applyFont="1" applyFill="1" applyBorder="1" applyAlignment="1">
      <alignment horizontal="right" vertical="center" wrapText="1"/>
    </xf>
    <xf numFmtId="49" fontId="28" fillId="14" borderId="1" xfId="1" applyNumberFormat="1" applyFont="1" applyFill="1" applyBorder="1" applyAlignment="1">
      <alignment horizontal="center" vertical="center" wrapText="1"/>
    </xf>
    <xf numFmtId="3" fontId="33" fillId="14" borderId="1" xfId="1" applyNumberFormat="1" applyFont="1" applyFill="1" applyBorder="1" applyAlignment="1">
      <alignment horizontal="right" vertical="center" wrapText="1"/>
    </xf>
    <xf numFmtId="4" fontId="33" fillId="14" borderId="1" xfId="1" applyNumberFormat="1" applyFont="1" applyFill="1" applyBorder="1" applyAlignment="1">
      <alignment horizontal="center" vertical="center" wrapText="1"/>
    </xf>
    <xf numFmtId="4" fontId="28" fillId="14" borderId="1" xfId="1" applyNumberFormat="1" applyFont="1" applyFill="1" applyBorder="1" applyAlignment="1">
      <alignment horizontal="center" vertical="center" wrapText="1"/>
    </xf>
    <xf numFmtId="49" fontId="28" fillId="14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14" borderId="1" xfId="1" applyNumberFormat="1" applyFont="1" applyFill="1" applyBorder="1" applyAlignment="1">
      <alignment horizontal="center" vertical="center" wrapText="1"/>
    </xf>
    <xf numFmtId="166" fontId="31" fillId="14" borderId="1" xfId="1" applyNumberFormat="1" applyFont="1" applyFill="1" applyBorder="1" applyAlignment="1">
      <alignment horizontal="center" vertical="center" wrapText="1"/>
    </xf>
    <xf numFmtId="0" fontId="28" fillId="14" borderId="1" xfId="0" applyFont="1" applyFill="1" applyBorder="1" applyAlignment="1">
      <alignment horizontal="right" vertical="center" wrapText="1"/>
    </xf>
    <xf numFmtId="166" fontId="33" fillId="14" borderId="1" xfId="1" applyNumberFormat="1" applyFont="1" applyFill="1" applyBorder="1" applyAlignment="1">
      <alignment horizontal="center" vertical="center" wrapText="1"/>
    </xf>
    <xf numFmtId="49" fontId="33" fillId="14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14" borderId="1" xfId="0" applyFont="1" applyFill="1" applyBorder="1" applyAlignment="1">
      <alignment horizontal="center" vertical="center"/>
    </xf>
    <xf numFmtId="49" fontId="38" fillId="14" borderId="1" xfId="0" applyNumberFormat="1" applyFont="1" applyFill="1" applyBorder="1" applyAlignment="1">
      <alignment horizontal="center" vertical="center" wrapText="1"/>
    </xf>
    <xf numFmtId="0" fontId="33" fillId="14" borderId="1" xfId="0" applyFont="1" applyFill="1" applyBorder="1" applyAlignment="1">
      <alignment horizontal="center" vertical="center" wrapText="1"/>
    </xf>
    <xf numFmtId="0" fontId="33" fillId="14" borderId="0" xfId="0" applyFont="1" applyFill="1"/>
    <xf numFmtId="0" fontId="19" fillId="4" borderId="1" xfId="0" applyFont="1" applyFill="1" applyBorder="1" applyAlignment="1">
      <alignment horizontal="left" vertical="center" wrapText="1"/>
    </xf>
    <xf numFmtId="0" fontId="64" fillId="0" borderId="0" xfId="0" applyFont="1" applyAlignment="1">
      <alignment horizontal="left"/>
    </xf>
    <xf numFmtId="0" fontId="64" fillId="0" borderId="0" xfId="0" applyFont="1" applyAlignment="1">
      <alignment wrapText="1"/>
    </xf>
    <xf numFmtId="0" fontId="68" fillId="7" borderId="0" xfId="0" applyFont="1" applyFill="1"/>
    <xf numFmtId="49" fontId="64" fillId="6" borderId="1" xfId="0" applyNumberFormat="1" applyFont="1" applyFill="1" applyBorder="1" applyAlignment="1">
      <alignment horizontal="center" vertical="center"/>
    </xf>
    <xf numFmtId="49" fontId="66" fillId="6" borderId="1" xfId="1" applyNumberFormat="1" applyFont="1" applyFill="1" applyBorder="1" applyAlignment="1">
      <alignment vertical="center"/>
    </xf>
    <xf numFmtId="4" fontId="64" fillId="6" borderId="1" xfId="1" applyNumberFormat="1" applyFont="1" applyFill="1" applyBorder="1" applyAlignment="1">
      <alignment horizontal="center" vertical="center" wrapText="1"/>
    </xf>
    <xf numFmtId="49" fontId="66" fillId="6" borderId="1" xfId="1" applyNumberFormat="1" applyFont="1" applyFill="1" applyBorder="1" applyAlignment="1">
      <alignment horizontal="center" vertical="center" wrapText="1"/>
    </xf>
    <xf numFmtId="3" fontId="64" fillId="6" borderId="1" xfId="1" applyNumberFormat="1" applyFont="1" applyFill="1" applyBorder="1" applyAlignment="1">
      <alignment horizontal="right" vertical="center" wrapText="1"/>
    </xf>
    <xf numFmtId="49" fontId="66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66" fillId="6" borderId="1" xfId="1" applyNumberFormat="1" applyFont="1" applyFill="1" applyBorder="1" applyAlignment="1">
      <alignment horizontal="center" vertical="center" wrapText="1"/>
    </xf>
    <xf numFmtId="0" fontId="67" fillId="6" borderId="1" xfId="0" applyFont="1" applyFill="1" applyBorder="1" applyAlignment="1">
      <alignment horizontal="center" vertical="center" wrapText="1"/>
    </xf>
    <xf numFmtId="49" fontId="64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64" fillId="6" borderId="1" xfId="0" applyFont="1" applyFill="1" applyBorder="1" applyAlignment="1">
      <alignment horizontal="center" vertical="center"/>
    </xf>
    <xf numFmtId="0" fontId="64" fillId="6" borderId="1" xfId="0" applyFont="1" applyFill="1" applyBorder="1" applyAlignment="1">
      <alignment horizontal="center" vertical="center" wrapText="1"/>
    </xf>
    <xf numFmtId="49" fontId="65" fillId="6" borderId="1" xfId="0" applyNumberFormat="1" applyFont="1" applyFill="1" applyBorder="1" applyAlignment="1">
      <alignment horizontal="center" vertical="center" wrapText="1"/>
    </xf>
    <xf numFmtId="0" fontId="64" fillId="6" borderId="0" xfId="0" applyFont="1" applyFill="1"/>
    <xf numFmtId="0" fontId="69" fillId="0" borderId="0" xfId="0" applyFont="1" applyAlignment="1">
      <alignment horizontal="justify" vertical="center"/>
    </xf>
    <xf numFmtId="4" fontId="66" fillId="6" borderId="1" xfId="1" applyNumberFormat="1" applyFont="1" applyFill="1" applyBorder="1" applyAlignment="1">
      <alignment horizontal="center" vertical="center" wrapText="1"/>
    </xf>
    <xf numFmtId="166" fontId="67" fillId="6" borderId="1" xfId="1" applyNumberFormat="1" applyFont="1" applyFill="1" applyBorder="1" applyAlignment="1">
      <alignment horizontal="center" vertical="center" wrapText="1"/>
    </xf>
    <xf numFmtId="0" fontId="66" fillId="6" borderId="1" xfId="0" applyFont="1" applyFill="1" applyBorder="1" applyAlignment="1">
      <alignment horizontal="right" vertical="center" wrapText="1"/>
    </xf>
    <xf numFmtId="166" fontId="64" fillId="6" borderId="1" xfId="1" applyNumberFormat="1" applyFont="1" applyFill="1" applyBorder="1" applyAlignment="1">
      <alignment horizontal="center" vertical="center" wrapText="1"/>
    </xf>
    <xf numFmtId="0" fontId="64" fillId="6" borderId="1" xfId="0" applyFont="1" applyFill="1" applyBorder="1" applyAlignment="1">
      <alignment wrapText="1"/>
    </xf>
    <xf numFmtId="0" fontId="64" fillId="6" borderId="1" xfId="0" applyFont="1" applyFill="1" applyBorder="1" applyAlignment="1">
      <alignment vertical="center" wrapText="1"/>
    </xf>
    <xf numFmtId="49" fontId="19" fillId="7" borderId="18" xfId="0" applyNumberFormat="1" applyFont="1" applyFill="1" applyBorder="1" applyAlignment="1">
      <alignment horizontal="center" vertical="center"/>
    </xf>
    <xf numFmtId="0" fontId="26" fillId="7" borderId="18" xfId="0" applyFont="1" applyFill="1" applyBorder="1" applyAlignment="1">
      <alignment vertical="center"/>
    </xf>
    <xf numFmtId="0" fontId="19" fillId="7" borderId="18" xfId="0" applyFont="1" applyFill="1" applyBorder="1" applyAlignment="1">
      <alignment horizontal="center" vertical="center"/>
    </xf>
    <xf numFmtId="49" fontId="26" fillId="7" borderId="18" xfId="1" applyNumberFormat="1" applyFont="1" applyFill="1" applyBorder="1" applyAlignment="1">
      <alignment horizontal="center" vertical="center"/>
    </xf>
    <xf numFmtId="3" fontId="19" fillId="7" borderId="18" xfId="1" applyNumberFormat="1" applyFont="1" applyFill="1" applyBorder="1" applyAlignment="1">
      <alignment horizontal="center" vertical="center"/>
    </xf>
    <xf numFmtId="3" fontId="19" fillId="7" borderId="18" xfId="1" applyNumberFormat="1" applyFont="1" applyFill="1" applyBorder="1" applyAlignment="1">
      <alignment horizontal="center"/>
    </xf>
    <xf numFmtId="49" fontId="19" fillId="7" borderId="18" xfId="1" applyNumberFormat="1" applyFont="1" applyFill="1" applyBorder="1" applyAlignment="1">
      <alignment horizontal="center"/>
    </xf>
    <xf numFmtId="49" fontId="26" fillId="7" borderId="18" xfId="1" applyNumberFormat="1" applyFont="1" applyFill="1" applyBorder="1" applyAlignment="1">
      <alignment horizontal="center"/>
    </xf>
    <xf numFmtId="49" fontId="46" fillId="7" borderId="18" xfId="1" applyNumberFormat="1" applyFont="1" applyFill="1" applyBorder="1" applyAlignment="1">
      <alignment horizontal="right"/>
    </xf>
    <xf numFmtId="0" fontId="19" fillId="0" borderId="1" xfId="1" applyFont="1" applyFill="1" applyBorder="1" applyAlignment="1">
      <alignment horizontal="center" vertical="center"/>
    </xf>
    <xf numFmtId="0" fontId="64" fillId="0" borderId="1" xfId="0" applyFont="1" applyBorder="1" applyAlignment="1">
      <alignment horizontal="left" vertical="center" wrapText="1"/>
    </xf>
    <xf numFmtId="0" fontId="38" fillId="13" borderId="1" xfId="0" applyFont="1" applyFill="1" applyBorder="1"/>
    <xf numFmtId="0" fontId="31" fillId="13" borderId="1" xfId="0" applyFont="1" applyFill="1" applyBorder="1" applyAlignment="1">
      <alignment horizontal="right" vertical="center" wrapText="1"/>
    </xf>
    <xf numFmtId="166" fontId="33" fillId="13" borderId="1" xfId="1" applyNumberFormat="1" applyFont="1" applyFill="1" applyBorder="1" applyAlignment="1">
      <alignment horizontal="center" vertical="center" wrapText="1"/>
    </xf>
    <xf numFmtId="0" fontId="38" fillId="13" borderId="1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 wrapText="1"/>
    </xf>
    <xf numFmtId="14" fontId="31" fillId="0" borderId="0" xfId="0" applyNumberFormat="1" applyFont="1" applyFill="1" applyAlignment="1">
      <alignment horizontal="left"/>
    </xf>
    <xf numFmtId="0" fontId="19" fillId="0" borderId="1" xfId="1" applyFont="1" applyFill="1" applyBorder="1" applyAlignment="1">
      <alignment horizontal="center" vertical="center"/>
    </xf>
    <xf numFmtId="0" fontId="33" fillId="6" borderId="0" xfId="24" applyFont="1" applyFill="1" applyBorder="1" applyAlignment="1">
      <alignment horizontal="center" wrapText="1"/>
    </xf>
    <xf numFmtId="49" fontId="33" fillId="15" borderId="1" xfId="0" applyNumberFormat="1" applyFont="1" applyFill="1" applyBorder="1" applyAlignment="1">
      <alignment horizontal="center" vertical="center"/>
    </xf>
    <xf numFmtId="0" fontId="38" fillId="15" borderId="1" xfId="0" applyFont="1" applyFill="1" applyBorder="1"/>
    <xf numFmtId="49" fontId="28" fillId="15" borderId="1" xfId="1" applyNumberFormat="1" applyFont="1" applyFill="1" applyBorder="1" applyAlignment="1">
      <alignment vertical="center"/>
    </xf>
    <xf numFmtId="0" fontId="33" fillId="15" borderId="1" xfId="1" applyFont="1" applyFill="1" applyBorder="1" applyAlignment="1">
      <alignment horizontal="left" vertical="center" wrapText="1"/>
    </xf>
    <xf numFmtId="4" fontId="33" fillId="15" borderId="1" xfId="1" applyNumberFormat="1" applyFont="1" applyFill="1" applyBorder="1" applyAlignment="1">
      <alignment horizontal="center" vertical="center" wrapText="1"/>
    </xf>
    <xf numFmtId="49" fontId="28" fillId="15" borderId="1" xfId="1" applyNumberFormat="1" applyFont="1" applyFill="1" applyBorder="1" applyAlignment="1">
      <alignment horizontal="center" vertical="center" wrapText="1"/>
    </xf>
    <xf numFmtId="3" fontId="33" fillId="15" borderId="1" xfId="1" applyNumberFormat="1" applyFont="1" applyFill="1" applyBorder="1" applyAlignment="1">
      <alignment horizontal="right" vertical="center" wrapText="1"/>
    </xf>
    <xf numFmtId="49" fontId="28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15" borderId="1" xfId="1" applyNumberFormat="1" applyFont="1" applyFill="1" applyBorder="1" applyAlignment="1">
      <alignment horizontal="center" vertical="center" wrapText="1"/>
    </xf>
    <xf numFmtId="49" fontId="31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15" borderId="1" xfId="1" applyNumberFormat="1" applyFont="1" applyFill="1" applyBorder="1" applyAlignment="1">
      <alignment horizontal="center" vertical="center" wrapText="1"/>
    </xf>
    <xf numFmtId="0" fontId="35" fillId="15" borderId="1" xfId="0" applyFont="1" applyFill="1" applyBorder="1" applyAlignment="1">
      <alignment horizontal="center" vertical="center" wrapText="1"/>
    </xf>
    <xf numFmtId="49" fontId="33" fillId="15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15" borderId="1" xfId="0" applyFont="1" applyFill="1" applyBorder="1" applyAlignment="1">
      <alignment horizontal="center" vertical="center"/>
    </xf>
    <xf numFmtId="49" fontId="38" fillId="15" borderId="1" xfId="0" applyNumberFormat="1" applyFont="1" applyFill="1" applyBorder="1" applyAlignment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0" fontId="33" fillId="15" borderId="0" xfId="0" applyFont="1" applyFill="1"/>
    <xf numFmtId="0" fontId="31" fillId="15" borderId="1" xfId="0" applyFont="1" applyFill="1" applyBorder="1" applyAlignment="1">
      <alignment horizontal="right" vertical="center" wrapText="1"/>
    </xf>
    <xf numFmtId="0" fontId="28" fillId="15" borderId="1" xfId="0" applyFont="1" applyFill="1" applyBorder="1" applyAlignment="1">
      <alignment horizontal="right" vertical="center" wrapText="1"/>
    </xf>
    <xf numFmtId="166" fontId="66" fillId="15" borderId="1" xfId="1" applyNumberFormat="1" applyFont="1" applyFill="1" applyBorder="1" applyAlignment="1">
      <alignment horizontal="center" vertical="center" wrapText="1"/>
    </xf>
    <xf numFmtId="0" fontId="64" fillId="15" borderId="0" xfId="0" applyFont="1" applyFill="1" applyAlignment="1">
      <alignment wrapText="1"/>
    </xf>
    <xf numFmtId="0" fontId="64" fillId="15" borderId="0" xfId="0" applyFont="1" applyFill="1"/>
    <xf numFmtId="49" fontId="64" fillId="15" borderId="1" xfId="0" applyNumberFormat="1" applyFont="1" applyFill="1" applyBorder="1" applyAlignment="1">
      <alignment horizontal="center" vertical="center"/>
    </xf>
    <xf numFmtId="49" fontId="66" fillId="15" borderId="1" xfId="1" applyNumberFormat="1" applyFont="1" applyFill="1" applyBorder="1" applyAlignment="1">
      <alignment vertical="center"/>
    </xf>
    <xf numFmtId="0" fontId="64" fillId="15" borderId="1" xfId="0" applyFont="1" applyFill="1" applyBorder="1" applyAlignment="1">
      <alignment horizontal="justify" vertical="center" wrapText="1"/>
    </xf>
    <xf numFmtId="4" fontId="64" fillId="15" borderId="1" xfId="1" applyNumberFormat="1" applyFont="1" applyFill="1" applyBorder="1" applyAlignment="1">
      <alignment horizontal="center" vertical="center" wrapText="1"/>
    </xf>
    <xf numFmtId="49" fontId="66" fillId="15" borderId="1" xfId="1" applyNumberFormat="1" applyFont="1" applyFill="1" applyBorder="1" applyAlignment="1">
      <alignment horizontal="center" vertical="center" wrapText="1"/>
    </xf>
    <xf numFmtId="3" fontId="64" fillId="15" borderId="1" xfId="1" applyNumberFormat="1" applyFont="1" applyFill="1" applyBorder="1" applyAlignment="1">
      <alignment horizontal="right" vertical="center" wrapText="1"/>
    </xf>
    <xf numFmtId="49" fontId="66" fillId="15" borderId="1" xfId="1" applyNumberFormat="1" applyFont="1" applyFill="1" applyBorder="1" applyAlignment="1" applyProtection="1">
      <alignment horizontal="center" vertical="center" wrapText="1"/>
      <protection locked="0"/>
    </xf>
    <xf numFmtId="49" fontId="70" fillId="6" borderId="1" xfId="0" applyNumberFormat="1" applyFont="1" applyFill="1" applyBorder="1" applyAlignment="1">
      <alignment horizontal="center" vertical="center"/>
    </xf>
    <xf numFmtId="49" fontId="71" fillId="6" borderId="1" xfId="1" applyNumberFormat="1" applyFont="1" applyFill="1" applyBorder="1" applyAlignment="1">
      <alignment vertical="center"/>
    </xf>
    <xf numFmtId="0" fontId="70" fillId="0" borderId="1" xfId="0" applyFont="1" applyBorder="1" applyAlignment="1">
      <alignment horizontal="justify" vertical="center" wrapText="1"/>
    </xf>
    <xf numFmtId="4" fontId="70" fillId="6" borderId="1" xfId="1" applyNumberFormat="1" applyFont="1" applyFill="1" applyBorder="1" applyAlignment="1">
      <alignment horizontal="center" vertical="center" wrapText="1"/>
    </xf>
    <xf numFmtId="49" fontId="71" fillId="6" borderId="1" xfId="1" applyNumberFormat="1" applyFont="1" applyFill="1" applyBorder="1" applyAlignment="1">
      <alignment horizontal="center" vertical="center" wrapText="1"/>
    </xf>
    <xf numFmtId="3" fontId="70" fillId="6" borderId="1" xfId="1" applyNumberFormat="1" applyFont="1" applyFill="1" applyBorder="1" applyAlignment="1">
      <alignment horizontal="right" vertical="center" wrapText="1"/>
    </xf>
    <xf numFmtId="49" fontId="71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71" fillId="6" borderId="1" xfId="1" applyNumberFormat="1" applyFont="1" applyFill="1" applyBorder="1" applyAlignment="1">
      <alignment horizontal="center" vertical="center" wrapText="1"/>
    </xf>
    <xf numFmtId="49" fontId="70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70" fillId="6" borderId="1" xfId="0" applyFont="1" applyFill="1" applyBorder="1" applyAlignment="1">
      <alignment horizontal="center" vertical="center"/>
    </xf>
    <xf numFmtId="0" fontId="70" fillId="6" borderId="1" xfId="0" applyFont="1" applyFill="1" applyBorder="1" applyAlignment="1">
      <alignment horizontal="center" vertical="center" wrapText="1"/>
    </xf>
    <xf numFmtId="49" fontId="35" fillId="6" borderId="1" xfId="0" applyNumberFormat="1" applyFont="1" applyFill="1" applyBorder="1" applyAlignment="1">
      <alignment horizontal="center" vertical="center" wrapText="1"/>
    </xf>
    <xf numFmtId="0" fontId="70" fillId="6" borderId="0" xfId="0" applyFont="1" applyFill="1"/>
    <xf numFmtId="0" fontId="36" fillId="6" borderId="1" xfId="0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vertical="center" wrapText="1"/>
    </xf>
    <xf numFmtId="4" fontId="70" fillId="6" borderId="1" xfId="1" applyNumberFormat="1" applyFont="1" applyFill="1" applyBorder="1" applyAlignment="1">
      <alignment horizontal="right" vertical="center" wrapText="1"/>
    </xf>
    <xf numFmtId="4" fontId="71" fillId="6" borderId="1" xfId="1" applyNumberFormat="1" applyFont="1" applyFill="1" applyBorder="1" applyAlignment="1">
      <alignment horizontal="center" vertical="center" wrapText="1"/>
    </xf>
    <xf numFmtId="166" fontId="55" fillId="6" borderId="1" xfId="1" applyNumberFormat="1" applyFont="1" applyFill="1" applyBorder="1" applyAlignment="1">
      <alignment horizontal="center" vertical="center" wrapText="1"/>
    </xf>
    <xf numFmtId="0" fontId="71" fillId="6" borderId="1" xfId="0" applyFont="1" applyFill="1" applyBorder="1" applyAlignment="1">
      <alignment horizontal="right" vertical="center" wrapText="1"/>
    </xf>
    <xf numFmtId="166" fontId="70" fillId="6" borderId="1" xfId="1" applyNumberFormat="1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wrapText="1"/>
    </xf>
    <xf numFmtId="49" fontId="70" fillId="0" borderId="0" xfId="0" applyNumberFormat="1" applyFont="1" applyFill="1" applyAlignment="1">
      <alignment horizontal="center" vertical="center"/>
    </xf>
    <xf numFmtId="0" fontId="70" fillId="6" borderId="0" xfId="24" applyFont="1" applyFill="1" applyBorder="1" applyAlignment="1">
      <alignment horizontal="center" wrapText="1"/>
    </xf>
    <xf numFmtId="0" fontId="71" fillId="0" borderId="0" xfId="0" applyFont="1" applyFill="1"/>
    <xf numFmtId="3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55" fillId="0" borderId="0" xfId="0" applyFont="1" applyFill="1" applyAlignment="1">
      <alignment horizontal="right"/>
    </xf>
    <xf numFmtId="0" fontId="70" fillId="0" borderId="0" xfId="0" applyFont="1" applyFill="1"/>
    <xf numFmtId="0" fontId="71" fillId="0" borderId="0" xfId="0" applyFont="1" applyAlignment="1">
      <alignment wrapText="1"/>
    </xf>
    <xf numFmtId="0" fontId="71" fillId="0" borderId="0" xfId="0" applyFont="1" applyAlignment="1">
      <alignment horizontal="left" wrapText="1"/>
    </xf>
    <xf numFmtId="14" fontId="71" fillId="0" borderId="0" xfId="0" applyNumberFormat="1" applyFont="1" applyAlignment="1">
      <alignment horizontal="left" wrapText="1"/>
    </xf>
    <xf numFmtId="14" fontId="55" fillId="0" borderId="0" xfId="0" applyNumberFormat="1" applyFont="1" applyFill="1" applyAlignment="1">
      <alignment horizontal="left"/>
    </xf>
    <xf numFmtId="49" fontId="72" fillId="0" borderId="1" xfId="1" applyNumberFormat="1" applyFont="1" applyFill="1" applyBorder="1" applyAlignment="1">
      <alignment horizontal="center" vertical="center"/>
    </xf>
    <xf numFmtId="0" fontId="73" fillId="0" borderId="1" xfId="1" applyFont="1" applyFill="1" applyBorder="1" applyAlignment="1">
      <alignment vertical="center"/>
    </xf>
    <xf numFmtId="0" fontId="72" fillId="0" borderId="1" xfId="1" applyFont="1" applyFill="1" applyBorder="1" applyAlignment="1">
      <alignment horizontal="center" vertical="center"/>
    </xf>
    <xf numFmtId="0" fontId="74" fillId="0" borderId="1" xfId="1" applyFont="1" applyFill="1" applyBorder="1" applyAlignment="1">
      <alignment horizontal="right" vertical="center"/>
    </xf>
    <xf numFmtId="0" fontId="72" fillId="0" borderId="1" xfId="0" applyFont="1" applyFill="1" applyBorder="1" applyAlignment="1">
      <alignment horizontal="center"/>
    </xf>
    <xf numFmtId="0" fontId="72" fillId="0" borderId="1" xfId="0" applyFont="1" applyFill="1" applyBorder="1"/>
    <xf numFmtId="0" fontId="72" fillId="0" borderId="0" xfId="0" applyFont="1" applyFill="1"/>
    <xf numFmtId="49" fontId="75" fillId="0" borderId="1" xfId="1" applyNumberFormat="1" applyFont="1" applyFill="1" applyBorder="1" applyAlignment="1">
      <alignment horizontal="center" vertical="center" textRotation="90" wrapText="1"/>
    </xf>
    <xf numFmtId="49" fontId="76" fillId="0" borderId="1" xfId="1" applyNumberFormat="1" applyFont="1" applyFill="1" applyBorder="1" applyAlignment="1">
      <alignment horizontal="center" textRotation="90" wrapText="1"/>
    </xf>
    <xf numFmtId="0" fontId="75" fillId="0" borderId="1" xfId="1" applyFont="1" applyFill="1" applyBorder="1" applyAlignment="1">
      <alignment horizontal="left" wrapText="1"/>
    </xf>
    <xf numFmtId="0" fontId="75" fillId="0" borderId="1" xfId="1" applyFont="1" applyFill="1" applyBorder="1" applyAlignment="1">
      <alignment horizontal="center" wrapText="1"/>
    </xf>
    <xf numFmtId="3" fontId="75" fillId="0" borderId="1" xfId="1" applyNumberFormat="1" applyFont="1" applyFill="1" applyBorder="1" applyAlignment="1">
      <alignment horizontal="center" wrapText="1"/>
    </xf>
    <xf numFmtId="0" fontId="75" fillId="0" borderId="1" xfId="1" applyFont="1" applyFill="1" applyBorder="1" applyAlignment="1">
      <alignment horizontal="center" textRotation="90" wrapText="1"/>
    </xf>
    <xf numFmtId="0" fontId="76" fillId="0" borderId="1" xfId="1" applyFont="1" applyFill="1" applyBorder="1" applyAlignment="1">
      <alignment horizontal="center" wrapText="1"/>
    </xf>
    <xf numFmtId="0" fontId="77" fillId="0" borderId="1" xfId="1" applyFont="1" applyFill="1" applyBorder="1" applyAlignment="1">
      <alignment horizontal="center" wrapText="1"/>
    </xf>
    <xf numFmtId="0" fontId="75" fillId="0" borderId="0" xfId="0" applyFont="1" applyFill="1" applyAlignment="1">
      <alignment horizontal="center"/>
    </xf>
    <xf numFmtId="49" fontId="70" fillId="0" borderId="1" xfId="1" applyNumberFormat="1" applyFont="1" applyFill="1" applyBorder="1" applyAlignment="1">
      <alignment horizontal="center" vertical="center"/>
    </xf>
    <xf numFmtId="49" fontId="71" fillId="0" borderId="1" xfId="1" applyNumberFormat="1" applyFont="1" applyFill="1" applyBorder="1" applyAlignment="1">
      <alignment horizontal="center" vertical="center"/>
    </xf>
    <xf numFmtId="49" fontId="70" fillId="0" borderId="1" xfId="1" applyNumberFormat="1" applyFont="1" applyFill="1" applyBorder="1" applyAlignment="1">
      <alignment horizontal="left"/>
    </xf>
    <xf numFmtId="49" fontId="70" fillId="0" borderId="1" xfId="1" applyNumberFormat="1" applyFont="1" applyFill="1" applyBorder="1" applyAlignment="1">
      <alignment horizontal="center"/>
    </xf>
    <xf numFmtId="3" fontId="70" fillId="0" borderId="1" xfId="1" applyNumberFormat="1" applyFont="1" applyFill="1" applyBorder="1" applyAlignment="1">
      <alignment horizontal="center"/>
    </xf>
    <xf numFmtId="49" fontId="71" fillId="0" borderId="1" xfId="1" applyNumberFormat="1" applyFont="1" applyFill="1" applyBorder="1" applyAlignment="1">
      <alignment horizontal="center"/>
    </xf>
    <xf numFmtId="49" fontId="55" fillId="0" borderId="1" xfId="1" applyNumberFormat="1" applyFont="1" applyFill="1" applyBorder="1" applyAlignment="1">
      <alignment horizontal="right"/>
    </xf>
    <xf numFmtId="0" fontId="70" fillId="0" borderId="1" xfId="0" applyFont="1" applyFill="1" applyBorder="1" applyAlignment="1">
      <alignment horizontal="center"/>
    </xf>
    <xf numFmtId="4" fontId="72" fillId="3" borderId="1" xfId="1" applyNumberFormat="1" applyFont="1" applyFill="1" applyBorder="1" applyAlignment="1">
      <alignment horizontal="center" vertical="center"/>
    </xf>
    <xf numFmtId="49" fontId="73" fillId="3" borderId="1" xfId="1" applyNumberFormat="1" applyFont="1" applyFill="1" applyBorder="1" applyAlignment="1">
      <alignment horizontal="center" vertical="center"/>
    </xf>
    <xf numFmtId="3" fontId="72" fillId="3" borderId="1" xfId="1" applyNumberFormat="1" applyFont="1" applyFill="1" applyBorder="1" applyAlignment="1">
      <alignment horizontal="center" vertical="center"/>
    </xf>
    <xf numFmtId="3" fontId="72" fillId="3" borderId="1" xfId="1" applyNumberFormat="1" applyFont="1" applyFill="1" applyBorder="1" applyAlignment="1">
      <alignment horizontal="center"/>
    </xf>
    <xf numFmtId="49" fontId="72" fillId="3" borderId="1" xfId="1" applyNumberFormat="1" applyFont="1" applyFill="1" applyBorder="1" applyAlignment="1">
      <alignment horizontal="center"/>
    </xf>
    <xf numFmtId="49" fontId="73" fillId="3" borderId="1" xfId="1" applyNumberFormat="1" applyFont="1" applyFill="1" applyBorder="1" applyAlignment="1">
      <alignment horizontal="center"/>
    </xf>
    <xf numFmtId="49" fontId="74" fillId="3" borderId="1" xfId="1" applyNumberFormat="1" applyFont="1" applyFill="1" applyBorder="1" applyAlignment="1">
      <alignment horizontal="right"/>
    </xf>
    <xf numFmtId="0" fontId="72" fillId="3" borderId="1" xfId="0" applyFont="1" applyFill="1" applyBorder="1" applyAlignment="1">
      <alignment horizontal="center"/>
    </xf>
    <xf numFmtId="0" fontId="72" fillId="0" borderId="0" xfId="0" applyFont="1" applyFill="1" applyAlignment="1">
      <alignment horizontal="center"/>
    </xf>
    <xf numFmtId="4" fontId="72" fillId="5" borderId="1" xfId="1" applyNumberFormat="1" applyFont="1" applyFill="1" applyBorder="1" applyAlignment="1">
      <alignment horizontal="center" vertical="center"/>
    </xf>
    <xf numFmtId="49" fontId="73" fillId="5" borderId="1" xfId="1" applyNumberFormat="1" applyFont="1" applyFill="1" applyBorder="1" applyAlignment="1">
      <alignment horizontal="center" vertical="center"/>
    </xf>
    <xf numFmtId="3" fontId="72" fillId="5" borderId="1" xfId="1" applyNumberFormat="1" applyFont="1" applyFill="1" applyBorder="1" applyAlignment="1">
      <alignment horizontal="center" vertical="center"/>
    </xf>
    <xf numFmtId="3" fontId="72" fillId="5" borderId="1" xfId="1" applyNumberFormat="1" applyFont="1" applyFill="1" applyBorder="1" applyAlignment="1">
      <alignment horizontal="center"/>
    </xf>
    <xf numFmtId="49" fontId="72" fillId="5" borderId="1" xfId="1" applyNumberFormat="1" applyFont="1" applyFill="1" applyBorder="1" applyAlignment="1">
      <alignment horizontal="center"/>
    </xf>
    <xf numFmtId="49" fontId="73" fillId="5" borderId="1" xfId="1" applyNumberFormat="1" applyFont="1" applyFill="1" applyBorder="1" applyAlignment="1">
      <alignment horizontal="center"/>
    </xf>
    <xf numFmtId="49" fontId="74" fillId="5" borderId="1" xfId="1" applyNumberFormat="1" applyFont="1" applyFill="1" applyBorder="1" applyAlignment="1">
      <alignment horizontal="right"/>
    </xf>
    <xf numFmtId="0" fontId="72" fillId="5" borderId="1" xfId="0" applyFont="1" applyFill="1" applyBorder="1" applyAlignment="1">
      <alignment horizontal="center"/>
    </xf>
    <xf numFmtId="49" fontId="72" fillId="8" borderId="1" xfId="0" applyNumberFormat="1" applyFont="1" applyFill="1" applyBorder="1" applyAlignment="1">
      <alignment horizontal="center" vertical="center"/>
    </xf>
    <xf numFmtId="0" fontId="73" fillId="8" borderId="1" xfId="0" applyFont="1" applyFill="1" applyBorder="1" applyAlignment="1">
      <alignment vertical="center"/>
    </xf>
    <xf numFmtId="0" fontId="72" fillId="8" borderId="1" xfId="0" applyFont="1" applyFill="1" applyBorder="1" applyAlignment="1">
      <alignment horizontal="left" vertical="center"/>
    </xf>
    <xf numFmtId="4" fontId="72" fillId="8" borderId="1" xfId="1" applyNumberFormat="1" applyFont="1" applyFill="1" applyBorder="1" applyAlignment="1">
      <alignment horizontal="center" vertical="center"/>
    </xf>
    <xf numFmtId="49" fontId="73" fillId="8" borderId="1" xfId="1" applyNumberFormat="1" applyFont="1" applyFill="1" applyBorder="1" applyAlignment="1">
      <alignment horizontal="center" vertical="center"/>
    </xf>
    <xf numFmtId="3" fontId="72" fillId="8" borderId="1" xfId="1" applyNumberFormat="1" applyFont="1" applyFill="1" applyBorder="1" applyAlignment="1">
      <alignment horizontal="center" vertical="center"/>
    </xf>
    <xf numFmtId="3" fontId="72" fillId="8" borderId="1" xfId="1" applyNumberFormat="1" applyFont="1" applyFill="1" applyBorder="1" applyAlignment="1">
      <alignment horizontal="center"/>
    </xf>
    <xf numFmtId="49" fontId="72" fillId="8" borderId="1" xfId="1" applyNumberFormat="1" applyFont="1" applyFill="1" applyBorder="1" applyAlignment="1">
      <alignment horizontal="center"/>
    </xf>
    <xf numFmtId="49" fontId="73" fillId="8" borderId="1" xfId="1" applyNumberFormat="1" applyFont="1" applyFill="1" applyBorder="1" applyAlignment="1">
      <alignment horizontal="center"/>
    </xf>
    <xf numFmtId="49" fontId="74" fillId="8" borderId="1" xfId="1" applyNumberFormat="1" applyFont="1" applyFill="1" applyBorder="1" applyAlignment="1">
      <alignment horizontal="right"/>
    </xf>
    <xf numFmtId="0" fontId="72" fillId="8" borderId="1" xfId="0" applyFont="1" applyFill="1" applyBorder="1" applyAlignment="1">
      <alignment horizontal="center"/>
    </xf>
    <xf numFmtId="49" fontId="72" fillId="4" borderId="1" xfId="0" applyNumberFormat="1" applyFont="1" applyFill="1" applyBorder="1" applyAlignment="1">
      <alignment horizontal="center" vertical="center"/>
    </xf>
    <xf numFmtId="0" fontId="73" fillId="4" borderId="1" xfId="0" applyFont="1" applyFill="1" applyBorder="1" applyAlignment="1">
      <alignment vertical="center"/>
    </xf>
    <xf numFmtId="0" fontId="72" fillId="4" borderId="1" xfId="0" applyFont="1" applyFill="1" applyBorder="1" applyAlignment="1">
      <alignment horizontal="left" vertical="center"/>
    </xf>
    <xf numFmtId="4" fontId="72" fillId="4" borderId="1" xfId="1" applyNumberFormat="1" applyFont="1" applyFill="1" applyBorder="1" applyAlignment="1">
      <alignment horizontal="center" vertical="center"/>
    </xf>
    <xf numFmtId="4" fontId="73" fillId="4" borderId="1" xfId="1" applyNumberFormat="1" applyFont="1" applyFill="1" applyBorder="1" applyAlignment="1">
      <alignment horizontal="center" vertical="center"/>
    </xf>
    <xf numFmtId="3" fontId="72" fillId="4" borderId="1" xfId="1" applyNumberFormat="1" applyFont="1" applyFill="1" applyBorder="1" applyAlignment="1">
      <alignment horizontal="center" vertical="center"/>
    </xf>
    <xf numFmtId="3" fontId="72" fillId="4" borderId="1" xfId="1" applyNumberFormat="1" applyFont="1" applyFill="1" applyBorder="1" applyAlignment="1">
      <alignment horizontal="center"/>
    </xf>
    <xf numFmtId="49" fontId="72" fillId="4" borderId="1" xfId="1" applyNumberFormat="1" applyFont="1" applyFill="1" applyBorder="1" applyAlignment="1">
      <alignment horizontal="center"/>
    </xf>
    <xf numFmtId="49" fontId="73" fillId="4" borderId="1" xfId="1" applyNumberFormat="1" applyFont="1" applyFill="1" applyBorder="1" applyAlignment="1">
      <alignment horizontal="center"/>
    </xf>
    <xf numFmtId="49" fontId="74" fillId="4" borderId="1" xfId="1" applyNumberFormat="1" applyFont="1" applyFill="1" applyBorder="1" applyAlignment="1">
      <alignment horizontal="right"/>
    </xf>
    <xf numFmtId="0" fontId="72" fillId="4" borderId="1" xfId="0" applyFont="1" applyFill="1" applyBorder="1" applyAlignment="1">
      <alignment horizontal="center"/>
    </xf>
    <xf numFmtId="49" fontId="70" fillId="0" borderId="1" xfId="0" applyNumberFormat="1" applyFont="1" applyFill="1" applyBorder="1" applyAlignment="1">
      <alignment horizontal="center" vertical="center"/>
    </xf>
    <xf numFmtId="0" fontId="70" fillId="0" borderId="1" xfId="1" applyFont="1" applyFill="1" applyBorder="1" applyAlignment="1">
      <alignment horizontal="left" vertical="center" wrapText="1"/>
    </xf>
    <xf numFmtId="49" fontId="71" fillId="0" borderId="1" xfId="1" applyNumberFormat="1" applyFont="1" applyFill="1" applyBorder="1" applyAlignment="1">
      <alignment horizontal="center" vertical="center" wrapText="1"/>
    </xf>
    <xf numFmtId="3" fontId="70" fillId="0" borderId="1" xfId="1" applyNumberFormat="1" applyFont="1" applyFill="1" applyBorder="1" applyAlignment="1">
      <alignment horizontal="right" vertical="center" wrapText="1"/>
    </xf>
    <xf numFmtId="4" fontId="70" fillId="0" borderId="1" xfId="1" applyNumberFormat="1" applyFont="1" applyFill="1" applyBorder="1" applyAlignment="1">
      <alignment horizontal="center" vertical="center" wrapText="1"/>
    </xf>
    <xf numFmtId="49" fontId="71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71" fillId="0" borderId="1" xfId="1" applyNumberFormat="1" applyFont="1" applyFill="1" applyBorder="1" applyAlignment="1">
      <alignment horizontal="center" vertical="center" wrapText="1"/>
    </xf>
    <xf numFmtId="49" fontId="7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0" fillId="0" borderId="1" xfId="0" applyFont="1" applyFill="1" applyBorder="1" applyAlignment="1">
      <alignment horizontal="center" vertical="center"/>
    </xf>
    <xf numFmtId="0" fontId="70" fillId="0" borderId="1" xfId="0" applyFont="1" applyFill="1" applyBorder="1" applyAlignment="1">
      <alignment horizontal="center" vertical="center" wrapText="1"/>
    </xf>
    <xf numFmtId="0" fontId="70" fillId="0" borderId="0" xfId="0" applyFont="1" applyFill="1" applyAlignment="1">
      <alignment horizontal="center" vertical="center"/>
    </xf>
    <xf numFmtId="49" fontId="71" fillId="0" borderId="1" xfId="1" applyNumberFormat="1" applyFont="1" applyFill="1" applyBorder="1" applyAlignment="1">
      <alignment vertical="center"/>
    </xf>
    <xf numFmtId="0" fontId="70" fillId="6" borderId="1" xfId="1" applyFont="1" applyFill="1" applyBorder="1" applyAlignment="1">
      <alignment horizontal="left" vertical="center" wrapText="1"/>
    </xf>
    <xf numFmtId="3" fontId="35" fillId="6" borderId="1" xfId="46" applyNumberFormat="1" applyFont="1" applyFill="1" applyBorder="1" applyAlignment="1">
      <alignment horizontal="right" vertical="center"/>
    </xf>
    <xf numFmtId="49" fontId="70" fillId="0" borderId="1" xfId="0" applyNumberFormat="1" applyFont="1" applyFill="1" applyBorder="1"/>
    <xf numFmtId="49" fontId="35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/>
    <xf numFmtId="0" fontId="55" fillId="0" borderId="1" xfId="0" applyFont="1" applyFill="1" applyBorder="1" applyAlignment="1">
      <alignment horizontal="right" vertical="center" wrapText="1"/>
    </xf>
    <xf numFmtId="0" fontId="71" fillId="0" borderId="1" xfId="0" applyFont="1" applyFill="1" applyBorder="1" applyAlignment="1">
      <alignment horizontal="right" vertical="center" wrapText="1"/>
    </xf>
    <xf numFmtId="166" fontId="70" fillId="0" borderId="1" xfId="1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35" fillId="6" borderId="1" xfId="0" applyFont="1" applyFill="1" applyBorder="1"/>
    <xf numFmtId="3" fontId="70" fillId="6" borderId="1" xfId="0" applyNumberFormat="1" applyFont="1" applyFill="1" applyBorder="1"/>
    <xf numFmtId="4" fontId="71" fillId="6" borderId="1" xfId="1" applyNumberFormat="1" applyFont="1" applyFill="1" applyBorder="1" applyAlignment="1">
      <alignment horizontal="right" vertical="center" wrapText="1"/>
    </xf>
    <xf numFmtId="0" fontId="35" fillId="6" borderId="1" xfId="0" applyFont="1" applyFill="1" applyBorder="1" applyAlignment="1">
      <alignment horizontal="center" vertical="center"/>
    </xf>
    <xf numFmtId="0" fontId="55" fillId="6" borderId="1" xfId="0" applyFont="1" applyFill="1" applyBorder="1" applyAlignment="1">
      <alignment horizontal="right" vertical="center" wrapText="1"/>
    </xf>
    <xf numFmtId="49" fontId="72" fillId="6" borderId="1" xfId="0" applyNumberFormat="1" applyFont="1" applyFill="1" applyBorder="1" applyAlignment="1">
      <alignment horizontal="center" vertical="center"/>
    </xf>
    <xf numFmtId="0" fontId="36" fillId="6" borderId="1" xfId="0" applyFont="1" applyFill="1" applyBorder="1"/>
    <xf numFmtId="49" fontId="73" fillId="6" borderId="1" xfId="1" applyNumberFormat="1" applyFont="1" applyFill="1" applyBorder="1" applyAlignment="1">
      <alignment vertical="center"/>
    </xf>
    <xf numFmtId="0" fontId="72" fillId="6" borderId="1" xfId="1" applyFont="1" applyFill="1" applyBorder="1" applyAlignment="1">
      <alignment horizontal="left" vertical="center" wrapText="1"/>
    </xf>
    <xf numFmtId="4" fontId="72" fillId="6" borderId="1" xfId="1" applyNumberFormat="1" applyFont="1" applyFill="1" applyBorder="1" applyAlignment="1">
      <alignment horizontal="center" vertical="center" wrapText="1"/>
    </xf>
    <xf numFmtId="49" fontId="73" fillId="6" borderId="1" xfId="1" applyNumberFormat="1" applyFont="1" applyFill="1" applyBorder="1" applyAlignment="1">
      <alignment horizontal="center" vertical="center" wrapText="1"/>
    </xf>
    <xf numFmtId="3" fontId="72" fillId="6" borderId="1" xfId="1" applyNumberFormat="1" applyFont="1" applyFill="1" applyBorder="1" applyAlignment="1">
      <alignment horizontal="right" vertical="center" wrapText="1"/>
    </xf>
    <xf numFmtId="49" fontId="73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73" fillId="6" borderId="1" xfId="1" applyNumberFormat="1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right" vertical="center" wrapText="1"/>
    </xf>
    <xf numFmtId="0" fontId="73" fillId="6" borderId="1" xfId="0" applyFont="1" applyFill="1" applyBorder="1" applyAlignment="1">
      <alignment horizontal="right" vertical="center" wrapText="1"/>
    </xf>
    <xf numFmtId="166" fontId="72" fillId="6" borderId="1" xfId="1" applyNumberFormat="1" applyFont="1" applyFill="1" applyBorder="1" applyAlignment="1">
      <alignment horizontal="center" vertical="center" wrapText="1"/>
    </xf>
    <xf numFmtId="49" fontId="72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36" fillId="6" borderId="1" xfId="0" applyFont="1" applyFill="1" applyBorder="1" applyAlignment="1">
      <alignment horizontal="center" vertical="center"/>
    </xf>
    <xf numFmtId="49" fontId="36" fillId="6" borderId="1" xfId="0" applyNumberFormat="1" applyFont="1" applyFill="1" applyBorder="1" applyAlignment="1">
      <alignment horizontal="center" vertical="center" wrapText="1"/>
    </xf>
    <xf numFmtId="0" fontId="72" fillId="6" borderId="1" xfId="0" applyFont="1" applyFill="1" applyBorder="1" applyAlignment="1">
      <alignment horizontal="center" vertical="center" wrapText="1"/>
    </xf>
    <xf numFmtId="0" fontId="72" fillId="6" borderId="1" xfId="0" applyFont="1" applyFill="1" applyBorder="1" applyAlignment="1">
      <alignment wrapText="1"/>
    </xf>
    <xf numFmtId="0" fontId="72" fillId="6" borderId="0" xfId="0" applyFont="1" applyFill="1"/>
    <xf numFmtId="4" fontId="71" fillId="0" borderId="1" xfId="1" applyNumberFormat="1" applyFont="1" applyFill="1" applyBorder="1" applyAlignment="1">
      <alignment horizontal="right" vertical="center" wrapText="1"/>
    </xf>
    <xf numFmtId="166" fontId="55" fillId="0" borderId="1" xfId="1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right" vertical="center" wrapText="1"/>
    </xf>
    <xf numFmtId="0" fontId="72" fillId="6" borderId="1" xfId="0" applyFont="1" applyFill="1" applyBorder="1" applyAlignment="1">
      <alignment horizontal="justify" vertical="center" wrapText="1"/>
    </xf>
    <xf numFmtId="49" fontId="72" fillId="7" borderId="18" xfId="0" applyNumberFormat="1" applyFont="1" applyFill="1" applyBorder="1" applyAlignment="1">
      <alignment horizontal="center" vertical="center"/>
    </xf>
    <xf numFmtId="0" fontId="73" fillId="7" borderId="18" xfId="0" applyFont="1" applyFill="1" applyBorder="1" applyAlignment="1">
      <alignment vertical="center"/>
    </xf>
    <xf numFmtId="0" fontId="72" fillId="7" borderId="18" xfId="0" applyFont="1" applyFill="1" applyBorder="1" applyAlignment="1">
      <alignment horizontal="center" vertical="center"/>
    </xf>
    <xf numFmtId="49" fontId="73" fillId="7" borderId="18" xfId="1" applyNumberFormat="1" applyFont="1" applyFill="1" applyBorder="1" applyAlignment="1">
      <alignment horizontal="center" vertical="center"/>
    </xf>
    <xf numFmtId="3" fontId="72" fillId="7" borderId="18" xfId="1" applyNumberFormat="1" applyFont="1" applyFill="1" applyBorder="1" applyAlignment="1">
      <alignment horizontal="center" vertical="center"/>
    </xf>
    <xf numFmtId="3" fontId="72" fillId="7" borderId="18" xfId="1" applyNumberFormat="1" applyFont="1" applyFill="1" applyBorder="1" applyAlignment="1">
      <alignment horizontal="center"/>
    </xf>
    <xf numFmtId="49" fontId="72" fillId="7" borderId="18" xfId="1" applyNumberFormat="1" applyFont="1" applyFill="1" applyBorder="1" applyAlignment="1">
      <alignment horizontal="center"/>
    </xf>
    <xf numFmtId="49" fontId="73" fillId="7" borderId="18" xfId="1" applyNumberFormat="1" applyFont="1" applyFill="1" applyBorder="1" applyAlignment="1">
      <alignment horizontal="center"/>
    </xf>
    <xf numFmtId="49" fontId="74" fillId="7" borderId="18" xfId="1" applyNumberFormat="1" applyFont="1" applyFill="1" applyBorder="1" applyAlignment="1">
      <alignment horizontal="right"/>
    </xf>
    <xf numFmtId="49" fontId="73" fillId="4" borderId="1" xfId="1" applyNumberFormat="1" applyFont="1" applyFill="1" applyBorder="1" applyAlignment="1">
      <alignment horizontal="center" vertical="center"/>
    </xf>
    <xf numFmtId="3" fontId="35" fillId="0" borderId="1" xfId="46" applyNumberFormat="1" applyFont="1" applyFill="1" applyBorder="1" applyAlignment="1">
      <alignment horizontal="right" vertical="center"/>
    </xf>
    <xf numFmtId="4" fontId="70" fillId="0" borderId="1" xfId="1" applyNumberFormat="1" applyFont="1" applyFill="1" applyBorder="1" applyAlignment="1">
      <alignment horizontal="right" vertical="center" wrapText="1"/>
    </xf>
    <xf numFmtId="4" fontId="71" fillId="0" borderId="1" xfId="1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left" vertical="center" wrapText="1"/>
    </xf>
    <xf numFmtId="0" fontId="72" fillId="6" borderId="1" xfId="0" applyFont="1" applyFill="1" applyBorder="1" applyAlignment="1">
      <alignment horizontal="center" vertical="center"/>
    </xf>
    <xf numFmtId="0" fontId="70" fillId="0" borderId="1" xfId="292" applyFont="1" applyFill="1" applyBorder="1" applyAlignment="1" applyProtection="1">
      <alignment horizontal="left" vertical="center" wrapText="1"/>
    </xf>
    <xf numFmtId="49" fontId="55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55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74" fillId="6" borderId="1" xfId="1" applyNumberFormat="1" applyFont="1" applyFill="1" applyBorder="1" applyAlignment="1" applyProtection="1">
      <alignment horizontal="center" vertical="center" wrapText="1"/>
      <protection locked="0"/>
    </xf>
    <xf numFmtId="4" fontId="35" fillId="0" borderId="1" xfId="46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vertical="center"/>
    </xf>
    <xf numFmtId="0" fontId="55" fillId="0" borderId="1" xfId="0" applyFont="1" applyFill="1" applyBorder="1" applyAlignment="1">
      <alignment horizontal="right" wrapText="1"/>
    </xf>
    <xf numFmtId="3" fontId="70" fillId="0" borderId="1" xfId="0" applyNumberFormat="1" applyFont="1" applyFill="1" applyBorder="1" applyAlignment="1">
      <alignment vertical="center"/>
    </xf>
    <xf numFmtId="3" fontId="70" fillId="6" borderId="1" xfId="0" applyNumberFormat="1" applyFont="1" applyFill="1" applyBorder="1" applyAlignment="1">
      <alignment vertical="center"/>
    </xf>
    <xf numFmtId="4" fontId="72" fillId="6" borderId="1" xfId="1" applyNumberFormat="1" applyFont="1" applyFill="1" applyBorder="1" applyAlignment="1">
      <alignment horizontal="right" vertical="center" wrapText="1"/>
    </xf>
    <xf numFmtId="4" fontId="73" fillId="6" borderId="1" xfId="1" applyNumberFormat="1" applyFont="1" applyFill="1" applyBorder="1" applyAlignment="1">
      <alignment horizontal="center" vertical="center" wrapText="1"/>
    </xf>
    <xf numFmtId="166" fontId="74" fillId="6" borderId="1" xfId="1" applyNumberFormat="1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vertical="center"/>
    </xf>
    <xf numFmtId="49" fontId="72" fillId="7" borderId="1" xfId="0" applyNumberFormat="1" applyFont="1" applyFill="1" applyBorder="1" applyAlignment="1">
      <alignment horizontal="center" vertical="center"/>
    </xf>
    <xf numFmtId="0" fontId="73" fillId="7" borderId="1" xfId="0" applyFont="1" applyFill="1" applyBorder="1" applyAlignment="1">
      <alignment vertical="center"/>
    </xf>
    <xf numFmtId="0" fontId="72" fillId="7" borderId="1" xfId="0" applyFont="1" applyFill="1" applyBorder="1" applyAlignment="1">
      <alignment horizontal="left" vertical="center"/>
    </xf>
    <xf numFmtId="0" fontId="72" fillId="7" borderId="1" xfId="0" applyFont="1" applyFill="1" applyBorder="1" applyAlignment="1">
      <alignment horizontal="center" vertical="center"/>
    </xf>
    <xf numFmtId="49" fontId="73" fillId="7" borderId="1" xfId="1" applyNumberFormat="1" applyFont="1" applyFill="1" applyBorder="1" applyAlignment="1">
      <alignment horizontal="center" vertical="center"/>
    </xf>
    <xf numFmtId="3" fontId="72" fillId="7" borderId="1" xfId="1" applyNumberFormat="1" applyFont="1" applyFill="1" applyBorder="1" applyAlignment="1">
      <alignment horizontal="center" vertical="center"/>
    </xf>
    <xf numFmtId="3" fontId="72" fillId="7" borderId="1" xfId="1" applyNumberFormat="1" applyFont="1" applyFill="1" applyBorder="1" applyAlignment="1">
      <alignment horizontal="center"/>
    </xf>
    <xf numFmtId="49" fontId="72" fillId="7" borderId="1" xfId="1" applyNumberFormat="1" applyFont="1" applyFill="1" applyBorder="1" applyAlignment="1">
      <alignment horizontal="center"/>
    </xf>
    <xf numFmtId="49" fontId="73" fillId="7" borderId="1" xfId="1" applyNumberFormat="1" applyFont="1" applyFill="1" applyBorder="1" applyAlignment="1">
      <alignment horizontal="center"/>
    </xf>
    <xf numFmtId="49" fontId="74" fillId="7" borderId="1" xfId="1" applyNumberFormat="1" applyFont="1" applyFill="1" applyBorder="1" applyAlignment="1">
      <alignment horizontal="right"/>
    </xf>
    <xf numFmtId="0" fontId="72" fillId="7" borderId="1" xfId="0" applyFont="1" applyFill="1" applyBorder="1" applyAlignment="1">
      <alignment horizontal="center"/>
    </xf>
    <xf numFmtId="49" fontId="36" fillId="0" borderId="1" xfId="0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left"/>
    </xf>
    <xf numFmtId="0" fontId="70" fillId="0" borderId="0" xfId="0" applyFont="1" applyAlignment="1">
      <alignment wrapText="1"/>
    </xf>
    <xf numFmtId="0" fontId="55" fillId="0" borderId="0" xfId="0" applyFont="1"/>
    <xf numFmtId="3" fontId="35" fillId="0" borderId="0" xfId="0" applyNumberFormat="1" applyFont="1"/>
    <xf numFmtId="0" fontId="35" fillId="0" borderId="0" xfId="0" applyFont="1"/>
    <xf numFmtId="0" fontId="74" fillId="0" borderId="0" xfId="0" applyFont="1"/>
    <xf numFmtId="0" fontId="36" fillId="0" borderId="0" xfId="0" applyFont="1"/>
    <xf numFmtId="0" fontId="70" fillId="0" borderId="0" xfId="0" applyFont="1" applyFill="1" applyAlignment="1">
      <alignment horizontal="left"/>
    </xf>
    <xf numFmtId="0" fontId="70" fillId="0" borderId="1" xfId="0" applyFont="1" applyFill="1" applyBorder="1"/>
    <xf numFmtId="0" fontId="70" fillId="6" borderId="1" xfId="0" applyFont="1" applyFill="1" applyBorder="1"/>
    <xf numFmtId="0" fontId="70" fillId="0" borderId="1" xfId="0" applyFont="1" applyFill="1" applyBorder="1" applyAlignment="1">
      <alignment wrapText="1"/>
    </xf>
    <xf numFmtId="0" fontId="70" fillId="6" borderId="37" xfId="0" applyFont="1" applyFill="1" applyBorder="1" applyAlignment="1">
      <alignment wrapText="1"/>
    </xf>
    <xf numFmtId="0" fontId="72" fillId="6" borderId="1" xfId="0" applyFont="1" applyFill="1" applyBorder="1"/>
    <xf numFmtId="0" fontId="70" fillId="0" borderId="18" xfId="0" applyFont="1" applyFill="1" applyBorder="1"/>
    <xf numFmtId="0" fontId="70" fillId="0" borderId="37" xfId="0" applyFont="1" applyFill="1" applyBorder="1"/>
    <xf numFmtId="0" fontId="70" fillId="6" borderId="38" xfId="0" applyFont="1" applyFill="1" applyBorder="1" applyAlignment="1">
      <alignment wrapText="1"/>
    </xf>
    <xf numFmtId="0" fontId="72" fillId="0" borderId="1" xfId="1" applyFont="1" applyFill="1" applyBorder="1" applyAlignment="1">
      <alignment horizontal="center" vertical="center"/>
    </xf>
    <xf numFmtId="0" fontId="70" fillId="6" borderId="1" xfId="0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166" fontId="71" fillId="13" borderId="1" xfId="1" applyNumberFormat="1" applyFont="1" applyFill="1" applyBorder="1" applyAlignment="1">
      <alignment horizontal="center" vertical="center" wrapText="1"/>
    </xf>
    <xf numFmtId="166" fontId="70" fillId="13" borderId="1" xfId="1" applyNumberFormat="1" applyFont="1" applyFill="1" applyBorder="1" applyAlignment="1">
      <alignment horizontal="center" vertical="center" wrapText="1"/>
    </xf>
    <xf numFmtId="49" fontId="70" fillId="13" borderId="1" xfId="1" applyNumberFormat="1" applyFont="1" applyFill="1" applyBorder="1" applyAlignment="1" applyProtection="1">
      <alignment horizontal="center" vertical="center" wrapText="1"/>
      <protection locked="0"/>
    </xf>
    <xf numFmtId="49" fontId="35" fillId="13" borderId="1" xfId="0" applyNumberFormat="1" applyFont="1" applyFill="1" applyBorder="1" applyAlignment="1">
      <alignment horizontal="center" vertical="center" wrapText="1"/>
    </xf>
    <xf numFmtId="0" fontId="70" fillId="13" borderId="1" xfId="0" applyFont="1" applyFill="1" applyBorder="1" applyAlignment="1">
      <alignment horizontal="center" vertical="center" wrapText="1"/>
    </xf>
    <xf numFmtId="0" fontId="70" fillId="13" borderId="0" xfId="0" applyFont="1" applyFill="1"/>
    <xf numFmtId="0" fontId="70" fillId="13" borderId="1" xfId="0" applyFont="1" applyFill="1" applyBorder="1" applyAlignment="1">
      <alignment horizontal="center" vertical="center"/>
    </xf>
    <xf numFmtId="0" fontId="70" fillId="13" borderId="1" xfId="0" applyFont="1" applyFill="1" applyBorder="1"/>
    <xf numFmtId="49" fontId="70" fillId="15" borderId="1" xfId="0" applyNumberFormat="1" applyFont="1" applyFill="1" applyBorder="1" applyAlignment="1">
      <alignment horizontal="center" vertical="center"/>
    </xf>
    <xf numFmtId="0" fontId="35" fillId="15" borderId="1" xfId="0" applyFont="1" applyFill="1" applyBorder="1"/>
    <xf numFmtId="49" fontId="71" fillId="15" borderId="1" xfId="1" applyNumberFormat="1" applyFont="1" applyFill="1" applyBorder="1" applyAlignment="1">
      <alignment vertical="center"/>
    </xf>
    <xf numFmtId="0" fontId="70" fillId="15" borderId="1" xfId="1" applyFont="1" applyFill="1" applyBorder="1" applyAlignment="1">
      <alignment horizontal="left" vertical="center" wrapText="1"/>
    </xf>
    <xf numFmtId="4" fontId="70" fillId="15" borderId="1" xfId="1" applyNumberFormat="1" applyFont="1" applyFill="1" applyBorder="1" applyAlignment="1">
      <alignment horizontal="center" vertical="center" wrapText="1"/>
    </xf>
    <xf numFmtId="49" fontId="71" fillId="15" borderId="1" xfId="1" applyNumberFormat="1" applyFont="1" applyFill="1" applyBorder="1" applyAlignment="1">
      <alignment horizontal="center" vertical="center" wrapText="1"/>
    </xf>
    <xf numFmtId="3" fontId="70" fillId="15" borderId="1" xfId="1" applyNumberFormat="1" applyFont="1" applyFill="1" applyBorder="1" applyAlignment="1">
      <alignment horizontal="right" vertical="center" wrapText="1"/>
    </xf>
    <xf numFmtId="49" fontId="71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71" fillId="15" borderId="1" xfId="1" applyNumberFormat="1" applyFont="1" applyFill="1" applyBorder="1" applyAlignment="1">
      <alignment horizontal="center" vertical="center" wrapText="1"/>
    </xf>
    <xf numFmtId="0" fontId="55" fillId="15" borderId="1" xfId="0" applyFont="1" applyFill="1" applyBorder="1" applyAlignment="1">
      <alignment horizontal="right" vertical="center" wrapText="1"/>
    </xf>
    <xf numFmtId="49" fontId="70" fillId="15" borderId="1" xfId="1" applyNumberFormat="1" applyFont="1" applyFill="1" applyBorder="1" applyAlignment="1" applyProtection="1">
      <alignment horizontal="center" vertical="center" wrapText="1"/>
      <protection locked="0"/>
    </xf>
    <xf numFmtId="0" fontId="35" fillId="15" borderId="1" xfId="0" applyFont="1" applyFill="1" applyBorder="1" applyAlignment="1">
      <alignment horizontal="center" vertical="center"/>
    </xf>
    <xf numFmtId="0" fontId="70" fillId="15" borderId="1" xfId="0" applyFont="1" applyFill="1" applyBorder="1" applyAlignment="1">
      <alignment horizontal="center" vertical="center"/>
    </xf>
    <xf numFmtId="49" fontId="35" fillId="15" borderId="1" xfId="0" applyNumberFormat="1" applyFont="1" applyFill="1" applyBorder="1" applyAlignment="1">
      <alignment horizontal="center" vertical="center" wrapText="1"/>
    </xf>
    <xf numFmtId="0" fontId="70" fillId="15" borderId="1" xfId="0" applyFont="1" applyFill="1" applyBorder="1" applyAlignment="1">
      <alignment horizontal="center" vertical="center" wrapText="1"/>
    </xf>
    <xf numFmtId="0" fontId="70" fillId="15" borderId="37" xfId="0" applyFont="1" applyFill="1" applyBorder="1" applyAlignment="1">
      <alignment wrapText="1"/>
    </xf>
    <xf numFmtId="0" fontId="70" fillId="15" borderId="1" xfId="0" applyFont="1" applyFill="1" applyBorder="1" applyAlignment="1">
      <alignment wrapText="1"/>
    </xf>
    <xf numFmtId="0" fontId="70" fillId="15" borderId="0" xfId="0" applyFont="1" applyFill="1"/>
    <xf numFmtId="49" fontId="72" fillId="15" borderId="1" xfId="0" applyNumberFormat="1" applyFont="1" applyFill="1" applyBorder="1" applyAlignment="1">
      <alignment horizontal="center" vertical="center"/>
    </xf>
    <xf numFmtId="0" fontId="36" fillId="15" borderId="1" xfId="0" applyFont="1" applyFill="1" applyBorder="1"/>
    <xf numFmtId="49" fontId="73" fillId="15" borderId="1" xfId="1" applyNumberFormat="1" applyFont="1" applyFill="1" applyBorder="1" applyAlignment="1">
      <alignment vertical="center"/>
    </xf>
    <xf numFmtId="0" fontId="72" fillId="15" borderId="1" xfId="1" applyFont="1" applyFill="1" applyBorder="1" applyAlignment="1">
      <alignment horizontal="left" vertical="center" wrapText="1"/>
    </xf>
    <xf numFmtId="4" fontId="72" fillId="15" borderId="1" xfId="1" applyNumberFormat="1" applyFont="1" applyFill="1" applyBorder="1" applyAlignment="1">
      <alignment horizontal="center" vertical="center" wrapText="1"/>
    </xf>
    <xf numFmtId="49" fontId="73" fillId="15" borderId="1" xfId="1" applyNumberFormat="1" applyFont="1" applyFill="1" applyBorder="1" applyAlignment="1">
      <alignment horizontal="center" vertical="center" wrapText="1"/>
    </xf>
    <xf numFmtId="3" fontId="72" fillId="15" borderId="1" xfId="1" applyNumberFormat="1" applyFont="1" applyFill="1" applyBorder="1" applyAlignment="1">
      <alignment horizontal="right" vertical="center" wrapText="1"/>
    </xf>
    <xf numFmtId="49" fontId="73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73" fillId="15" borderId="1" xfId="1" applyNumberFormat="1" applyFont="1" applyFill="1" applyBorder="1" applyAlignment="1">
      <alignment horizontal="center" vertical="center" wrapText="1"/>
    </xf>
    <xf numFmtId="0" fontId="74" fillId="15" borderId="1" xfId="0" applyFont="1" applyFill="1" applyBorder="1" applyAlignment="1">
      <alignment horizontal="right" vertical="center" wrapText="1"/>
    </xf>
    <xf numFmtId="49" fontId="72" fillId="15" borderId="1" xfId="1" applyNumberFormat="1" applyFont="1" applyFill="1" applyBorder="1" applyAlignment="1" applyProtection="1">
      <alignment horizontal="center" vertical="center" wrapText="1"/>
      <protection locked="0"/>
    </xf>
    <xf numFmtId="0" fontId="36" fillId="15" borderId="1" xfId="0" applyFont="1" applyFill="1" applyBorder="1" applyAlignment="1">
      <alignment horizontal="center" vertical="center"/>
    </xf>
    <xf numFmtId="0" fontId="72" fillId="15" borderId="1" xfId="0" applyFont="1" applyFill="1" applyBorder="1" applyAlignment="1">
      <alignment horizontal="center" vertical="center"/>
    </xf>
    <xf numFmtId="49" fontId="36" fillId="15" borderId="1" xfId="0" applyNumberFormat="1" applyFont="1" applyFill="1" applyBorder="1" applyAlignment="1">
      <alignment horizontal="center" vertical="center" wrapText="1"/>
    </xf>
    <xf numFmtId="0" fontId="72" fillId="15" borderId="1" xfId="0" applyFont="1" applyFill="1" applyBorder="1" applyAlignment="1">
      <alignment horizontal="center" vertical="center" wrapText="1"/>
    </xf>
    <xf numFmtId="0" fontId="72" fillId="15" borderId="37" xfId="0" applyFont="1" applyFill="1" applyBorder="1" applyAlignment="1">
      <alignment wrapText="1"/>
    </xf>
    <xf numFmtId="0" fontId="72" fillId="15" borderId="1" xfId="0" applyFont="1" applyFill="1" applyBorder="1" applyAlignment="1">
      <alignment wrapText="1"/>
    </xf>
    <xf numFmtId="0" fontId="72" fillId="15" borderId="0" xfId="0" applyFont="1" applyFill="1"/>
    <xf numFmtId="0" fontId="64" fillId="13" borderId="1" xfId="0" applyFont="1" applyFill="1" applyBorder="1" applyAlignment="1">
      <alignment wrapText="1"/>
    </xf>
    <xf numFmtId="0" fontId="64" fillId="6" borderId="1" xfId="1" applyFont="1" applyFill="1" applyBorder="1" applyAlignment="1">
      <alignment horizontal="left" vertical="center" wrapText="1"/>
    </xf>
    <xf numFmtId="0" fontId="64" fillId="0" borderId="1" xfId="0" applyFont="1" applyFill="1" applyBorder="1" applyAlignment="1">
      <alignment horizontal="center" wrapText="1"/>
    </xf>
    <xf numFmtId="3" fontId="70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72" fillId="0" borderId="1" xfId="1" applyFont="1" applyFill="1" applyBorder="1" applyAlignment="1">
      <alignment horizontal="center" vertical="center"/>
    </xf>
    <xf numFmtId="166" fontId="66" fillId="13" borderId="1" xfId="1" applyNumberFormat="1" applyFont="1" applyFill="1" applyBorder="1" applyAlignment="1">
      <alignment horizontal="center" vertical="center" wrapText="1"/>
    </xf>
    <xf numFmtId="166" fontId="64" fillId="13" borderId="1" xfId="1" applyNumberFormat="1" applyFont="1" applyFill="1" applyBorder="1" applyAlignment="1">
      <alignment horizontal="center" vertical="center" wrapText="1"/>
    </xf>
    <xf numFmtId="49" fontId="64" fillId="13" borderId="1" xfId="1" applyNumberFormat="1" applyFont="1" applyFill="1" applyBorder="1" applyAlignment="1" applyProtection="1">
      <alignment horizontal="center" vertical="center" wrapText="1"/>
      <protection locked="0"/>
    </xf>
    <xf numFmtId="0" fontId="64" fillId="13" borderId="1" xfId="0" applyFont="1" applyFill="1" applyBorder="1" applyAlignment="1">
      <alignment horizontal="center" vertical="center"/>
    </xf>
    <xf numFmtId="49" fontId="65" fillId="13" borderId="1" xfId="0" applyNumberFormat="1" applyFont="1" applyFill="1" applyBorder="1" applyAlignment="1">
      <alignment horizontal="center" vertical="center" wrapText="1"/>
    </xf>
    <xf numFmtId="0" fontId="64" fillId="13" borderId="1" xfId="0" applyFont="1" applyFill="1" applyBorder="1" applyAlignment="1">
      <alignment horizontal="center" vertical="center" wrapText="1"/>
    </xf>
    <xf numFmtId="0" fontId="64" fillId="13" borderId="1" xfId="0" applyFont="1" applyFill="1" applyBorder="1"/>
    <xf numFmtId="0" fontId="64" fillId="13" borderId="0" xfId="0" applyFont="1" applyFill="1"/>
    <xf numFmtId="0" fontId="70" fillId="0" borderId="37" xfId="0" applyFont="1" applyFill="1" applyBorder="1" applyAlignment="1">
      <alignment wrapText="1"/>
    </xf>
    <xf numFmtId="49" fontId="72" fillId="0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/>
    <xf numFmtId="49" fontId="73" fillId="0" borderId="1" xfId="1" applyNumberFormat="1" applyFont="1" applyFill="1" applyBorder="1" applyAlignment="1">
      <alignment vertical="center"/>
    </xf>
    <xf numFmtId="0" fontId="72" fillId="0" borderId="1" xfId="1" applyFont="1" applyFill="1" applyBorder="1" applyAlignment="1">
      <alignment horizontal="left" vertical="center" wrapText="1"/>
    </xf>
    <xf numFmtId="4" fontId="72" fillId="0" borderId="1" xfId="1" applyNumberFormat="1" applyFont="1" applyFill="1" applyBorder="1" applyAlignment="1">
      <alignment horizontal="center" vertical="center" wrapText="1"/>
    </xf>
    <xf numFmtId="49" fontId="73" fillId="0" borderId="1" xfId="1" applyNumberFormat="1" applyFont="1" applyFill="1" applyBorder="1" applyAlignment="1">
      <alignment horizontal="center" vertical="center" wrapText="1"/>
    </xf>
    <xf numFmtId="3" fontId="72" fillId="0" borderId="1" xfId="1" applyNumberFormat="1" applyFont="1" applyFill="1" applyBorder="1" applyAlignment="1">
      <alignment horizontal="right" vertical="center" wrapText="1"/>
    </xf>
    <xf numFmtId="49" fontId="73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73" fillId="0" borderId="1" xfId="1" applyNumberFormat="1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right" vertical="center" wrapText="1"/>
    </xf>
    <xf numFmtId="49" fontId="7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36" fillId="0" borderId="1" xfId="0" applyFont="1" applyFill="1" applyBorder="1" applyAlignment="1">
      <alignment horizontal="center" vertical="center"/>
    </xf>
    <xf numFmtId="0" fontId="72" fillId="0" borderId="1" xfId="0" applyFont="1" applyFill="1" applyBorder="1" applyAlignment="1">
      <alignment horizontal="center" vertical="center"/>
    </xf>
    <xf numFmtId="0" fontId="72" fillId="0" borderId="37" xfId="0" applyFont="1" applyFill="1" applyBorder="1" applyAlignment="1">
      <alignment wrapText="1"/>
    </xf>
    <xf numFmtId="0" fontId="72" fillId="0" borderId="1" xfId="0" applyFont="1" applyFill="1" applyBorder="1" applyAlignment="1">
      <alignment wrapText="1"/>
    </xf>
    <xf numFmtId="0" fontId="65" fillId="6" borderId="1" xfId="0" applyFont="1" applyFill="1" applyBorder="1"/>
    <xf numFmtId="0" fontId="65" fillId="6" borderId="1" xfId="0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wrapText="1"/>
    </xf>
    <xf numFmtId="49" fontId="79" fillId="6" borderId="1" xfId="0" applyNumberFormat="1" applyFont="1" applyFill="1" applyBorder="1" applyAlignment="1">
      <alignment horizontal="center" vertical="center"/>
    </xf>
    <xf numFmtId="49" fontId="81" fillId="6" borderId="1" xfId="1" applyNumberFormat="1" applyFont="1" applyFill="1" applyBorder="1" applyAlignment="1">
      <alignment vertical="center"/>
    </xf>
    <xf numFmtId="0" fontId="79" fillId="6" borderId="1" xfId="1" applyFont="1" applyFill="1" applyBorder="1" applyAlignment="1">
      <alignment horizontal="left" vertical="center" wrapText="1"/>
    </xf>
    <xf numFmtId="4" fontId="79" fillId="6" borderId="1" xfId="1" applyNumberFormat="1" applyFont="1" applyFill="1" applyBorder="1" applyAlignment="1">
      <alignment horizontal="center" vertical="center" wrapText="1"/>
    </xf>
    <xf numFmtId="49" fontId="81" fillId="6" borderId="1" xfId="1" applyNumberFormat="1" applyFont="1" applyFill="1" applyBorder="1" applyAlignment="1">
      <alignment horizontal="center" vertical="center" wrapText="1"/>
    </xf>
    <xf numFmtId="3" fontId="79" fillId="6" borderId="1" xfId="1" applyNumberFormat="1" applyFont="1" applyFill="1" applyBorder="1" applyAlignment="1">
      <alignment horizontal="right" vertical="center" wrapText="1"/>
    </xf>
    <xf numFmtId="49" fontId="81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81" fillId="6" borderId="1" xfId="1" applyNumberFormat="1" applyFont="1" applyFill="1" applyBorder="1" applyAlignment="1">
      <alignment horizontal="center" vertical="center" wrapText="1"/>
    </xf>
    <xf numFmtId="0" fontId="82" fillId="6" borderId="1" xfId="0" applyFont="1" applyFill="1" applyBorder="1" applyAlignment="1">
      <alignment horizontal="center" vertical="center" wrapText="1"/>
    </xf>
    <xf numFmtId="166" fontId="81" fillId="13" borderId="1" xfId="1" applyNumberFormat="1" applyFont="1" applyFill="1" applyBorder="1" applyAlignment="1">
      <alignment horizontal="center" vertical="center" wrapText="1"/>
    </xf>
    <xf numFmtId="166" fontId="79" fillId="13" borderId="1" xfId="1" applyNumberFormat="1" applyFont="1" applyFill="1" applyBorder="1" applyAlignment="1">
      <alignment horizontal="center" vertical="center" wrapText="1"/>
    </xf>
    <xf numFmtId="49" fontId="79" fillId="13" borderId="1" xfId="1" applyNumberFormat="1" applyFont="1" applyFill="1" applyBorder="1" applyAlignment="1" applyProtection="1">
      <alignment horizontal="center" vertical="center" wrapText="1"/>
      <protection locked="0"/>
    </xf>
    <xf numFmtId="0" fontId="79" fillId="13" borderId="1" xfId="0" applyFont="1" applyFill="1" applyBorder="1" applyAlignment="1">
      <alignment horizontal="center" vertical="center"/>
    </xf>
    <xf numFmtId="49" fontId="83" fillId="13" borderId="1" xfId="0" applyNumberFormat="1" applyFont="1" applyFill="1" applyBorder="1" applyAlignment="1">
      <alignment horizontal="center" vertical="center" wrapText="1"/>
    </xf>
    <xf numFmtId="0" fontId="79" fillId="13" borderId="1" xfId="0" applyFont="1" applyFill="1" applyBorder="1" applyAlignment="1">
      <alignment horizontal="center" vertical="center" wrapText="1"/>
    </xf>
    <xf numFmtId="0" fontId="79" fillId="13" borderId="1" xfId="0" applyFont="1" applyFill="1" applyBorder="1" applyAlignment="1">
      <alignment wrapText="1"/>
    </xf>
    <xf numFmtId="0" fontId="79" fillId="13" borderId="0" xfId="0" applyFont="1" applyFill="1"/>
    <xf numFmtId="0" fontId="80" fillId="6" borderId="0" xfId="0" applyFont="1" applyFill="1"/>
    <xf numFmtId="0" fontId="84" fillId="6" borderId="0" xfId="0" applyFont="1" applyFill="1" applyAlignment="1">
      <alignment horizontal="justify" vertical="center" wrapText="1"/>
    </xf>
    <xf numFmtId="0" fontId="74" fillId="6" borderId="1" xfId="0" applyFont="1" applyFill="1" applyBorder="1" applyAlignment="1">
      <alignment horizontal="right" wrapText="1"/>
    </xf>
    <xf numFmtId="14" fontId="70" fillId="6" borderId="1" xfId="0" applyNumberFormat="1" applyFont="1" applyFill="1" applyBorder="1" applyAlignment="1">
      <alignment wrapText="1"/>
    </xf>
    <xf numFmtId="0" fontId="72" fillId="0" borderId="1" xfId="1" applyFont="1" applyFill="1" applyBorder="1" applyAlignment="1">
      <alignment horizontal="center" vertical="center"/>
    </xf>
    <xf numFmtId="0" fontId="35" fillId="0" borderId="0" xfId="0" applyFont="1" applyAlignment="1"/>
    <xf numFmtId="0" fontId="38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71" fillId="0" borderId="0" xfId="0" applyFont="1"/>
    <xf numFmtId="49" fontId="70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right"/>
    </xf>
    <xf numFmtId="0" fontId="70" fillId="0" borderId="0" xfId="0" applyFont="1" applyAlignment="1">
      <alignment horizontal="center"/>
    </xf>
    <xf numFmtId="0" fontId="70" fillId="0" borderId="0" xfId="0" applyFont="1"/>
    <xf numFmtId="0" fontId="72" fillId="0" borderId="1" xfId="1" applyFont="1" applyFill="1" applyBorder="1" applyAlignment="1">
      <alignment horizontal="center" vertical="center"/>
    </xf>
    <xf numFmtId="0" fontId="74" fillId="6" borderId="1" xfId="0" applyFont="1" applyFill="1" applyBorder="1" applyAlignment="1">
      <alignment horizontal="center" vertical="center" wrapText="1"/>
    </xf>
    <xf numFmtId="166" fontId="73" fillId="13" borderId="1" xfId="1" applyNumberFormat="1" applyFont="1" applyFill="1" applyBorder="1" applyAlignment="1">
      <alignment horizontal="center" vertical="center" wrapText="1"/>
    </xf>
    <xf numFmtId="166" fontId="72" fillId="13" borderId="1" xfId="1" applyNumberFormat="1" applyFont="1" applyFill="1" applyBorder="1" applyAlignment="1">
      <alignment horizontal="center" vertical="center" wrapText="1"/>
    </xf>
    <xf numFmtId="49" fontId="72" fillId="13" borderId="1" xfId="1" applyNumberFormat="1" applyFont="1" applyFill="1" applyBorder="1" applyAlignment="1" applyProtection="1">
      <alignment horizontal="center" vertical="center" wrapText="1"/>
      <protection locked="0"/>
    </xf>
    <xf numFmtId="0" fontId="72" fillId="13" borderId="1" xfId="0" applyFont="1" applyFill="1" applyBorder="1" applyAlignment="1">
      <alignment horizontal="center" vertical="center"/>
    </xf>
    <xf numFmtId="49" fontId="36" fillId="13" borderId="1" xfId="0" applyNumberFormat="1" applyFont="1" applyFill="1" applyBorder="1" applyAlignment="1">
      <alignment horizontal="center" vertical="center" wrapText="1"/>
    </xf>
    <xf numFmtId="0" fontId="72" fillId="13" borderId="1" xfId="0" applyFont="1" applyFill="1" applyBorder="1" applyAlignment="1">
      <alignment horizontal="center" vertical="center" wrapText="1"/>
    </xf>
    <xf numFmtId="0" fontId="72" fillId="13" borderId="1" xfId="0" applyFont="1" applyFill="1" applyBorder="1" applyAlignment="1">
      <alignment wrapText="1"/>
    </xf>
    <xf numFmtId="0" fontId="72" fillId="13" borderId="0" xfId="0" applyFont="1" applyFill="1"/>
    <xf numFmtId="49" fontId="64" fillId="0" borderId="1" xfId="0" applyNumberFormat="1" applyFont="1" applyFill="1" applyBorder="1" applyAlignment="1">
      <alignment horizontal="center" vertical="center"/>
    </xf>
    <xf numFmtId="0" fontId="65" fillId="0" borderId="1" xfId="0" applyFont="1" applyFill="1" applyBorder="1"/>
    <xf numFmtId="49" fontId="66" fillId="0" borderId="1" xfId="1" applyNumberFormat="1" applyFont="1" applyFill="1" applyBorder="1" applyAlignment="1">
      <alignment vertical="center"/>
    </xf>
    <xf numFmtId="0" fontId="64" fillId="0" borderId="1" xfId="1" applyFont="1" applyFill="1" applyBorder="1" applyAlignment="1">
      <alignment horizontal="left" vertical="center" wrapText="1"/>
    </xf>
    <xf numFmtId="4" fontId="64" fillId="0" borderId="1" xfId="1" applyNumberFormat="1" applyFont="1" applyFill="1" applyBorder="1" applyAlignment="1">
      <alignment horizontal="center" vertical="center" wrapText="1"/>
    </xf>
    <xf numFmtId="49" fontId="66" fillId="0" borderId="1" xfId="1" applyNumberFormat="1" applyFont="1" applyFill="1" applyBorder="1" applyAlignment="1">
      <alignment horizontal="center" vertical="center" wrapText="1"/>
    </xf>
    <xf numFmtId="3" fontId="64" fillId="0" borderId="1" xfId="1" applyNumberFormat="1" applyFont="1" applyFill="1" applyBorder="1" applyAlignment="1">
      <alignment horizontal="right" vertical="center" wrapText="1"/>
    </xf>
    <xf numFmtId="49" fontId="66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66" fillId="0" borderId="1" xfId="1" applyNumberFormat="1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right" vertical="center" wrapText="1"/>
    </xf>
    <xf numFmtId="166" fontId="64" fillId="0" borderId="1" xfId="1" applyNumberFormat="1" applyFont="1" applyFill="1" applyBorder="1" applyAlignment="1">
      <alignment horizontal="center" vertical="center" wrapText="1"/>
    </xf>
    <xf numFmtId="49" fontId="64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65" fillId="0" borderId="1" xfId="0" applyFont="1" applyFill="1" applyBorder="1" applyAlignment="1">
      <alignment horizontal="center" vertical="center"/>
    </xf>
    <xf numFmtId="49" fontId="65" fillId="0" borderId="1" xfId="0" applyNumberFormat="1" applyFont="1" applyFill="1" applyBorder="1" applyAlignment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0" fontId="64" fillId="0" borderId="0" xfId="0" applyFont="1" applyFill="1"/>
    <xf numFmtId="49" fontId="33" fillId="6" borderId="1" xfId="0" applyNumberFormat="1" applyFont="1" applyFill="1" applyBorder="1" applyAlignment="1">
      <alignment horizontal="center" vertical="center"/>
    </xf>
    <xf numFmtId="0" fontId="38" fillId="6" borderId="1" xfId="0" applyFont="1" applyFill="1" applyBorder="1"/>
    <xf numFmtId="49" fontId="28" fillId="6" borderId="1" xfId="1" applyNumberFormat="1" applyFont="1" applyFill="1" applyBorder="1" applyAlignment="1">
      <alignment vertical="center"/>
    </xf>
    <xf numFmtId="0" fontId="33" fillId="6" borderId="1" xfId="1" applyFont="1" applyFill="1" applyBorder="1" applyAlignment="1">
      <alignment horizontal="left" vertical="center" wrapText="1"/>
    </xf>
    <xf numFmtId="4" fontId="33" fillId="6" borderId="1" xfId="1" applyNumberFormat="1" applyFont="1" applyFill="1" applyBorder="1" applyAlignment="1">
      <alignment horizontal="center" vertical="center" wrapText="1"/>
    </xf>
    <xf numFmtId="49" fontId="28" fillId="6" borderId="1" xfId="1" applyNumberFormat="1" applyFont="1" applyFill="1" applyBorder="1" applyAlignment="1">
      <alignment horizontal="center" vertical="center" wrapText="1"/>
    </xf>
    <xf numFmtId="3" fontId="33" fillId="6" borderId="1" xfId="1" applyNumberFormat="1" applyFont="1" applyFill="1" applyBorder="1" applyAlignment="1">
      <alignment horizontal="right" vertical="center" wrapText="1"/>
    </xf>
    <xf numFmtId="49" fontId="28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6" borderId="1" xfId="1" applyNumberFormat="1" applyFont="1" applyFill="1" applyBorder="1" applyAlignment="1">
      <alignment horizontal="center" vertical="center" wrapText="1"/>
    </xf>
    <xf numFmtId="166" fontId="31" fillId="6" borderId="1" xfId="1" applyNumberFormat="1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right" vertical="center" wrapText="1"/>
    </xf>
    <xf numFmtId="166" fontId="33" fillId="6" borderId="1" xfId="1" applyNumberFormat="1" applyFont="1" applyFill="1" applyBorder="1" applyAlignment="1">
      <alignment horizontal="center" vertical="center" wrapText="1"/>
    </xf>
    <xf numFmtId="49" fontId="33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6" borderId="1" xfId="0" applyFont="1" applyFill="1" applyBorder="1" applyAlignment="1">
      <alignment horizontal="center" vertical="center"/>
    </xf>
    <xf numFmtId="49" fontId="38" fillId="6" borderId="1" xfId="0" applyNumberFormat="1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wrapText="1"/>
    </xf>
    <xf numFmtId="0" fontId="33" fillId="6" borderId="0" xfId="0" applyFont="1" applyFill="1"/>
    <xf numFmtId="0" fontId="84" fillId="6" borderId="0" xfId="0" applyFont="1" applyFill="1" applyAlignment="1">
      <alignment horizontal="justify" vertical="center"/>
    </xf>
    <xf numFmtId="0" fontId="26" fillId="5" borderId="24" xfId="0" applyFont="1" applyFill="1" applyBorder="1" applyAlignment="1">
      <alignment horizontal="center" vertical="center"/>
    </xf>
    <xf numFmtId="0" fontId="26" fillId="5" borderId="25" xfId="0" applyFont="1" applyFill="1" applyBorder="1" applyAlignment="1">
      <alignment horizontal="center" vertical="center"/>
    </xf>
    <xf numFmtId="0" fontId="27" fillId="0" borderId="0" xfId="0" applyFont="1" applyAlignment="1">
      <alignment horizontal="left" wrapText="1"/>
    </xf>
    <xf numFmtId="0" fontId="26" fillId="3" borderId="27" xfId="1" applyFont="1" applyFill="1" applyBorder="1" applyAlignment="1">
      <alignment horizontal="center" vertical="center" wrapText="1"/>
    </xf>
    <xf numFmtId="0" fontId="26" fillId="3" borderId="22" xfId="1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/>
    </xf>
    <xf numFmtId="0" fontId="26" fillId="5" borderId="18" xfId="0" applyFont="1" applyFill="1" applyBorder="1" applyAlignment="1">
      <alignment horizontal="center" vertical="center"/>
    </xf>
    <xf numFmtId="0" fontId="26" fillId="5" borderId="15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26" fillId="6" borderId="0" xfId="24" applyFont="1" applyFill="1" applyBorder="1" applyAlignment="1">
      <alignment horizontal="center" wrapText="1"/>
    </xf>
    <xf numFmtId="0" fontId="26" fillId="0" borderId="21" xfId="1" applyFont="1" applyFill="1" applyBorder="1" applyAlignment="1">
      <alignment horizontal="center" vertical="center"/>
    </xf>
    <xf numFmtId="0" fontId="72" fillId="6" borderId="25" xfId="0" applyFont="1" applyFill="1" applyBorder="1" applyAlignment="1">
      <alignment horizontal="center" vertical="center" wrapText="1"/>
    </xf>
    <xf numFmtId="0" fontId="72" fillId="6" borderId="33" xfId="0" applyFont="1" applyFill="1" applyBorder="1" applyAlignment="1">
      <alignment horizontal="center" vertical="center" wrapText="1"/>
    </xf>
    <xf numFmtId="0" fontId="72" fillId="6" borderId="18" xfId="0" applyFont="1" applyFill="1" applyBorder="1" applyAlignment="1">
      <alignment horizontal="center" vertical="center" wrapText="1"/>
    </xf>
    <xf numFmtId="0" fontId="72" fillId="5" borderId="1" xfId="0" applyFont="1" applyFill="1" applyBorder="1" applyAlignment="1">
      <alignment horizontal="center" vertical="center"/>
    </xf>
    <xf numFmtId="0" fontId="72" fillId="6" borderId="0" xfId="24" applyFont="1" applyFill="1" applyAlignment="1">
      <alignment horizontal="center" wrapText="1"/>
    </xf>
    <xf numFmtId="0" fontId="72" fillId="0" borderId="1" xfId="1" applyFont="1" applyFill="1" applyBorder="1" applyAlignment="1">
      <alignment horizontal="center" vertical="center"/>
    </xf>
    <xf numFmtId="0" fontId="72" fillId="3" borderId="1" xfId="1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3" fontId="72" fillId="0" borderId="0" xfId="0" applyNumberFormat="1" applyFont="1" applyAlignment="1">
      <alignment horizontal="center"/>
    </xf>
    <xf numFmtId="3" fontId="84" fillId="6" borderId="0" xfId="0" applyNumberFormat="1" applyFont="1" applyFill="1" applyAlignment="1">
      <alignment wrapText="1"/>
    </xf>
    <xf numFmtId="3" fontId="84" fillId="6" borderId="0" xfId="0" applyNumberFormat="1" applyFont="1" applyFill="1"/>
    <xf numFmtId="0" fontId="85" fillId="0" borderId="0" xfId="0" applyFont="1" applyAlignment="1">
      <alignment horizontal="center" vertical="center" wrapText="1"/>
    </xf>
    <xf numFmtId="0" fontId="33" fillId="6" borderId="0" xfId="24" applyFont="1" applyFill="1" applyBorder="1" applyAlignment="1">
      <alignment horizontal="center" wrapText="1"/>
    </xf>
    <xf numFmtId="0" fontId="33" fillId="0" borderId="1" xfId="1" applyFont="1" applyFill="1" applyBorder="1" applyAlignment="1">
      <alignment horizontal="center" vertical="center"/>
    </xf>
    <xf numFmtId="0" fontId="33" fillId="3" borderId="1" xfId="1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/>
    </xf>
    <xf numFmtId="0" fontId="33" fillId="11" borderId="25" xfId="0" applyFont="1" applyFill="1" applyBorder="1" applyAlignment="1">
      <alignment horizontal="center" vertical="center" wrapText="1"/>
    </xf>
    <xf numFmtId="0" fontId="33" fillId="11" borderId="33" xfId="0" applyFont="1" applyFill="1" applyBorder="1" applyAlignment="1">
      <alignment horizontal="center" vertical="center" wrapText="1"/>
    </xf>
    <xf numFmtId="0" fontId="33" fillId="11" borderId="18" xfId="0" applyFont="1" applyFill="1" applyBorder="1" applyAlignment="1">
      <alignment horizontal="center" vertical="center" wrapText="1"/>
    </xf>
    <xf numFmtId="4" fontId="28" fillId="11" borderId="25" xfId="1" applyNumberFormat="1" applyFont="1" applyFill="1" applyBorder="1" applyAlignment="1">
      <alignment horizontal="center" vertical="center" wrapText="1"/>
    </xf>
    <xf numFmtId="4" fontId="28" fillId="11" borderId="33" xfId="1" applyNumberFormat="1" applyFont="1" applyFill="1" applyBorder="1" applyAlignment="1">
      <alignment horizontal="center" vertical="center" wrapText="1"/>
    </xf>
    <xf numFmtId="4" fontId="28" fillId="11" borderId="18" xfId="1" applyNumberFormat="1" applyFont="1" applyFill="1" applyBorder="1" applyAlignment="1">
      <alignment horizontal="center" vertical="center" wrapText="1"/>
    </xf>
    <xf numFmtId="4" fontId="33" fillId="11" borderId="25" xfId="1" applyNumberFormat="1" applyFont="1" applyFill="1" applyBorder="1" applyAlignment="1">
      <alignment horizontal="center" vertical="center" wrapText="1"/>
    </xf>
    <xf numFmtId="4" fontId="33" fillId="11" borderId="33" xfId="1" applyNumberFormat="1" applyFont="1" applyFill="1" applyBorder="1" applyAlignment="1">
      <alignment horizontal="center" vertical="center" wrapText="1"/>
    </xf>
    <xf numFmtId="4" fontId="33" fillId="11" borderId="18" xfId="1" applyNumberFormat="1" applyFont="1" applyFill="1" applyBorder="1" applyAlignment="1">
      <alignment horizontal="center" vertical="center" wrapText="1"/>
    </xf>
    <xf numFmtId="49" fontId="33" fillId="11" borderId="25" xfId="1" applyNumberFormat="1" applyFont="1" applyFill="1" applyBorder="1" applyAlignment="1" applyProtection="1">
      <alignment horizontal="center" vertical="center" wrapText="1"/>
      <protection locked="0"/>
    </xf>
    <xf numFmtId="49" fontId="33" fillId="11" borderId="33" xfId="1" applyNumberFormat="1" applyFont="1" applyFill="1" applyBorder="1" applyAlignment="1" applyProtection="1">
      <alignment horizontal="center" vertical="center" wrapText="1"/>
      <protection locked="0"/>
    </xf>
    <xf numFmtId="49" fontId="33" fillId="11" borderId="18" xfId="1" applyNumberFormat="1" applyFont="1" applyFill="1" applyBorder="1" applyAlignment="1" applyProtection="1">
      <alignment horizontal="center" vertical="center" wrapText="1"/>
      <protection locked="0"/>
    </xf>
    <xf numFmtId="166" fontId="33" fillId="11" borderId="25" xfId="1" applyNumberFormat="1" applyFont="1" applyFill="1" applyBorder="1" applyAlignment="1">
      <alignment horizontal="center" vertical="center" wrapText="1"/>
    </xf>
    <xf numFmtId="166" fontId="33" fillId="11" borderId="33" xfId="1" applyNumberFormat="1" applyFont="1" applyFill="1" applyBorder="1" applyAlignment="1">
      <alignment horizontal="center" vertical="center" wrapText="1"/>
    </xf>
    <xf numFmtId="166" fontId="33" fillId="11" borderId="18" xfId="1" applyNumberFormat="1" applyFont="1" applyFill="1" applyBorder="1" applyAlignment="1">
      <alignment horizontal="center" vertical="center" wrapText="1"/>
    </xf>
    <xf numFmtId="166" fontId="31" fillId="11" borderId="25" xfId="1" applyNumberFormat="1" applyFont="1" applyFill="1" applyBorder="1" applyAlignment="1">
      <alignment horizontal="center" vertical="center" wrapText="1"/>
    </xf>
    <xf numFmtId="166" fontId="31" fillId="11" borderId="33" xfId="1" applyNumberFormat="1" applyFont="1" applyFill="1" applyBorder="1" applyAlignment="1">
      <alignment horizontal="center" vertical="center" wrapText="1"/>
    </xf>
    <xf numFmtId="166" fontId="31" fillId="11" borderId="18" xfId="1" applyNumberFormat="1" applyFont="1" applyFill="1" applyBorder="1" applyAlignment="1">
      <alignment horizontal="center" vertical="center" wrapText="1"/>
    </xf>
    <xf numFmtId="0" fontId="33" fillId="11" borderId="25" xfId="0" applyFont="1" applyFill="1" applyBorder="1" applyAlignment="1">
      <alignment horizontal="center" vertical="center"/>
    </xf>
    <xf numFmtId="0" fontId="33" fillId="11" borderId="3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49" fontId="38" fillId="11" borderId="25" xfId="0" applyNumberFormat="1" applyFont="1" applyFill="1" applyBorder="1" applyAlignment="1">
      <alignment horizontal="center" vertical="center" wrapText="1"/>
    </xf>
    <xf numFmtId="49" fontId="38" fillId="11" borderId="33" xfId="0" applyNumberFormat="1" applyFont="1" applyFill="1" applyBorder="1" applyAlignment="1">
      <alignment horizontal="center" vertical="center" wrapText="1"/>
    </xf>
    <xf numFmtId="49" fontId="38" fillId="11" borderId="18" xfId="0" applyNumberFormat="1" applyFont="1" applyFill="1" applyBorder="1" applyAlignment="1">
      <alignment horizontal="center" vertical="center" wrapText="1"/>
    </xf>
    <xf numFmtId="49" fontId="19" fillId="11" borderId="25" xfId="0" applyNumberFormat="1" applyFont="1" applyFill="1" applyBorder="1" applyAlignment="1">
      <alignment horizontal="center" vertical="center"/>
    </xf>
    <xf numFmtId="49" fontId="19" fillId="11" borderId="33" xfId="0" applyNumberFormat="1" applyFont="1" applyFill="1" applyBorder="1" applyAlignment="1">
      <alignment horizontal="center" vertical="center"/>
    </xf>
    <xf numFmtId="49" fontId="19" fillId="11" borderId="18" xfId="0" applyNumberFormat="1" applyFont="1" applyFill="1" applyBorder="1" applyAlignment="1">
      <alignment horizontal="center" vertical="center"/>
    </xf>
    <xf numFmtId="0" fontId="19" fillId="11" borderId="25" xfId="0" applyFont="1" applyFill="1" applyBorder="1" applyAlignment="1">
      <alignment horizontal="center" vertical="center" wrapText="1"/>
    </xf>
    <xf numFmtId="0" fontId="19" fillId="11" borderId="33" xfId="0" applyFont="1" applyFill="1" applyBorder="1" applyAlignment="1">
      <alignment horizontal="center" vertical="center" wrapText="1"/>
    </xf>
    <xf numFmtId="0" fontId="19" fillId="11" borderId="18" xfId="0" applyFont="1" applyFill="1" applyBorder="1" applyAlignment="1">
      <alignment horizontal="center" vertical="center" wrapText="1"/>
    </xf>
    <xf numFmtId="0" fontId="43" fillId="11" borderId="25" xfId="0" applyFont="1" applyFill="1" applyBorder="1" applyAlignment="1">
      <alignment horizontal="center" vertical="center"/>
    </xf>
    <xf numFmtId="0" fontId="43" fillId="11" borderId="33" xfId="0" applyFont="1" applyFill="1" applyBorder="1" applyAlignment="1">
      <alignment horizontal="center" vertical="center"/>
    </xf>
    <xf numFmtId="0" fontId="43" fillId="11" borderId="18" xfId="0" applyFont="1" applyFill="1" applyBorder="1" applyAlignment="1">
      <alignment horizontal="center" vertical="center"/>
    </xf>
    <xf numFmtId="49" fontId="43" fillId="11" borderId="25" xfId="0" applyNumberFormat="1" applyFont="1" applyFill="1" applyBorder="1" applyAlignment="1">
      <alignment horizontal="center" vertical="center" wrapText="1"/>
    </xf>
    <xf numFmtId="49" fontId="43" fillId="11" borderId="33" xfId="0" applyNumberFormat="1" applyFont="1" applyFill="1" applyBorder="1" applyAlignment="1">
      <alignment horizontal="center" vertical="center" wrapText="1"/>
    </xf>
    <xf numFmtId="49" fontId="43" fillId="11" borderId="18" xfId="0" applyNumberFormat="1" applyFont="1" applyFill="1" applyBorder="1" applyAlignment="1">
      <alignment horizontal="center" vertical="center" wrapText="1"/>
    </xf>
    <xf numFmtId="0" fontId="46" fillId="11" borderId="25" xfId="0" applyFont="1" applyFill="1" applyBorder="1" applyAlignment="1">
      <alignment horizontal="center" vertical="center" wrapText="1"/>
    </xf>
    <xf numFmtId="0" fontId="46" fillId="11" borderId="33" xfId="0" applyFont="1" applyFill="1" applyBorder="1" applyAlignment="1">
      <alignment horizontal="center" vertical="center" wrapText="1"/>
    </xf>
    <xf numFmtId="0" fontId="46" fillId="11" borderId="18" xfId="0" applyFont="1" applyFill="1" applyBorder="1" applyAlignment="1">
      <alignment horizontal="center" vertical="center" wrapText="1"/>
    </xf>
    <xf numFmtId="49" fontId="19" fillId="11" borderId="25" xfId="1" applyNumberFormat="1" applyFont="1" applyFill="1" applyBorder="1" applyAlignment="1" applyProtection="1">
      <alignment horizontal="center" vertical="center" wrapText="1"/>
      <protection locked="0"/>
    </xf>
    <xf numFmtId="49" fontId="19" fillId="11" borderId="33" xfId="1" applyNumberFormat="1" applyFont="1" applyFill="1" applyBorder="1" applyAlignment="1" applyProtection="1">
      <alignment horizontal="center" vertical="center" wrapText="1"/>
      <protection locked="0"/>
    </xf>
    <xf numFmtId="49" fontId="19" fillId="11" borderId="18" xfId="1" applyNumberFormat="1" applyFont="1" applyFill="1" applyBorder="1" applyAlignment="1" applyProtection="1">
      <alignment horizontal="center" vertical="center" wrapText="1"/>
      <protection locked="0"/>
    </xf>
    <xf numFmtId="4" fontId="26" fillId="11" borderId="25" xfId="1" applyNumberFormat="1" applyFont="1" applyFill="1" applyBorder="1" applyAlignment="1">
      <alignment horizontal="center" vertical="center" wrapText="1"/>
    </xf>
    <xf numFmtId="4" fontId="26" fillId="11" borderId="33" xfId="1" applyNumberFormat="1" applyFont="1" applyFill="1" applyBorder="1" applyAlignment="1">
      <alignment horizontal="center" vertical="center" wrapText="1"/>
    </xf>
    <xf numFmtId="4" fontId="26" fillId="11" borderId="18" xfId="1" applyNumberFormat="1" applyFont="1" applyFill="1" applyBorder="1" applyAlignment="1">
      <alignment horizontal="center" vertical="center" wrapText="1"/>
    </xf>
    <xf numFmtId="166" fontId="19" fillId="11" borderId="25" xfId="1" applyNumberFormat="1" applyFont="1" applyFill="1" applyBorder="1" applyAlignment="1">
      <alignment horizontal="center" vertical="center" wrapText="1"/>
    </xf>
    <xf numFmtId="166" fontId="19" fillId="11" borderId="33" xfId="1" applyNumberFormat="1" applyFont="1" applyFill="1" applyBorder="1" applyAlignment="1">
      <alignment horizontal="center" vertical="center" wrapText="1"/>
    </xf>
    <xf numFmtId="166" fontId="19" fillId="11" borderId="18" xfId="1" applyNumberFormat="1" applyFont="1" applyFill="1" applyBorder="1" applyAlignment="1">
      <alignment horizontal="center" vertical="center" wrapText="1"/>
    </xf>
    <xf numFmtId="0" fontId="19" fillId="6" borderId="0" xfId="24" applyFont="1" applyFill="1" applyBorder="1" applyAlignment="1">
      <alignment horizontal="center" wrapText="1"/>
    </xf>
    <xf numFmtId="0" fontId="19" fillId="0" borderId="1" xfId="1" applyFont="1" applyFill="1" applyBorder="1" applyAlignment="1">
      <alignment horizontal="center" vertical="center"/>
    </xf>
    <xf numFmtId="3" fontId="33" fillId="0" borderId="0" xfId="0" applyNumberFormat="1" applyFont="1" applyAlignment="1">
      <alignment horizontal="center"/>
    </xf>
    <xf numFmtId="0" fontId="38" fillId="0" borderId="0" xfId="0" applyFont="1" applyAlignment="1">
      <alignment horizontal="center" vertical="center"/>
    </xf>
    <xf numFmtId="3" fontId="63" fillId="0" borderId="0" xfId="0" applyNumberFormat="1" applyFont="1" applyAlignment="1">
      <alignment horizontal="center"/>
    </xf>
    <xf numFmtId="3" fontId="64" fillId="0" borderId="0" xfId="0" applyNumberFormat="1" applyFont="1" applyAlignment="1">
      <alignment horizontal="center"/>
    </xf>
    <xf numFmtId="3" fontId="70" fillId="0" borderId="0" xfId="0" applyNumberFormat="1" applyFont="1" applyAlignment="1">
      <alignment horizontal="center" wrapText="1"/>
    </xf>
    <xf numFmtId="3" fontId="70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</cellXfs>
  <cellStyles count="294">
    <cellStyle name="Comma" xfId="46" builtinId="3"/>
    <cellStyle name="Comma 2" xfId="7" xr:uid="{00000000-0005-0000-0000-000001000000}"/>
    <cellStyle name="Comma 2 2" xfId="8" xr:uid="{00000000-0005-0000-0000-000002000000}"/>
    <cellStyle name="Comma 2 3" xfId="31" xr:uid="{00000000-0005-0000-0000-000003000000}"/>
    <cellStyle name="Comma 3" xfId="9" xr:uid="{00000000-0005-0000-0000-000004000000}"/>
    <cellStyle name="Comma 3 10" xfId="80" xr:uid="{00000000-0005-0000-0000-000005000000}"/>
    <cellStyle name="Comma 3 10 2" xfId="218" xr:uid="{00000000-0005-0000-0000-000006000000}"/>
    <cellStyle name="Comma 3 11" xfId="96" xr:uid="{00000000-0005-0000-0000-000007000000}"/>
    <cellStyle name="Comma 3 11 2" xfId="234" xr:uid="{00000000-0005-0000-0000-000008000000}"/>
    <cellStyle name="Comma 3 12" xfId="112" xr:uid="{00000000-0005-0000-0000-000009000000}"/>
    <cellStyle name="Comma 3 12 2" xfId="250" xr:uid="{00000000-0005-0000-0000-00000A000000}"/>
    <cellStyle name="Comma 3 13" xfId="128" xr:uid="{00000000-0005-0000-0000-00000B000000}"/>
    <cellStyle name="Comma 3 13 2" xfId="266" xr:uid="{00000000-0005-0000-0000-00000C000000}"/>
    <cellStyle name="Comma 3 14" xfId="133" xr:uid="{00000000-0005-0000-0000-00000D000000}"/>
    <cellStyle name="Comma 3 14 2" xfId="271" xr:uid="{00000000-0005-0000-0000-00000E000000}"/>
    <cellStyle name="Comma 3 15" xfId="138" xr:uid="{00000000-0005-0000-0000-00000F000000}"/>
    <cellStyle name="Comma 3 16" xfId="170" xr:uid="{00000000-0005-0000-0000-000010000000}"/>
    <cellStyle name="Comma 3 17" xfId="276" xr:uid="{00000000-0005-0000-0000-000011000000}"/>
    <cellStyle name="Comma 3 2" xfId="10" xr:uid="{00000000-0005-0000-0000-000012000000}"/>
    <cellStyle name="Comma 3 3" xfId="27" xr:uid="{00000000-0005-0000-0000-000013000000}"/>
    <cellStyle name="Comma 3 3 10" xfId="130" xr:uid="{00000000-0005-0000-0000-000014000000}"/>
    <cellStyle name="Comma 3 3 10 2" xfId="268" xr:uid="{00000000-0005-0000-0000-000015000000}"/>
    <cellStyle name="Comma 3 3 11" xfId="135" xr:uid="{00000000-0005-0000-0000-000016000000}"/>
    <cellStyle name="Comma 3 3 11 2" xfId="273" xr:uid="{00000000-0005-0000-0000-000017000000}"/>
    <cellStyle name="Comma 3 3 12" xfId="140" xr:uid="{00000000-0005-0000-0000-000018000000}"/>
    <cellStyle name="Comma 3 3 13" xfId="172" xr:uid="{00000000-0005-0000-0000-000019000000}"/>
    <cellStyle name="Comma 3 3 14" xfId="278" xr:uid="{00000000-0005-0000-0000-00001A000000}"/>
    <cellStyle name="Comma 3 3 2" xfId="30" xr:uid="{00000000-0005-0000-0000-00001B000000}"/>
    <cellStyle name="Comma 3 3 2 10" xfId="143" xr:uid="{00000000-0005-0000-0000-00001C000000}"/>
    <cellStyle name="Comma 3 3 2 11" xfId="175" xr:uid="{00000000-0005-0000-0000-00001D000000}"/>
    <cellStyle name="Comma 3 3 2 12" xfId="281" xr:uid="{00000000-0005-0000-0000-00001E000000}"/>
    <cellStyle name="Comma 3 3 2 2" xfId="43" xr:uid="{00000000-0005-0000-0000-00001F000000}"/>
    <cellStyle name="Comma 3 3 2 2 2" xfId="61" xr:uid="{00000000-0005-0000-0000-000020000000}"/>
    <cellStyle name="Comma 3 3 2 2 2 2" xfId="167" xr:uid="{00000000-0005-0000-0000-000021000000}"/>
    <cellStyle name="Comma 3 3 2 2 2 3" xfId="199" xr:uid="{00000000-0005-0000-0000-000022000000}"/>
    <cellStyle name="Comma 3 3 2 2 3" xfId="77" xr:uid="{00000000-0005-0000-0000-000023000000}"/>
    <cellStyle name="Comma 3 3 2 2 3 2" xfId="215" xr:uid="{00000000-0005-0000-0000-000024000000}"/>
    <cellStyle name="Comma 3 3 2 2 4" xfId="93" xr:uid="{00000000-0005-0000-0000-000025000000}"/>
    <cellStyle name="Comma 3 3 2 2 4 2" xfId="231" xr:uid="{00000000-0005-0000-0000-000026000000}"/>
    <cellStyle name="Comma 3 3 2 2 5" xfId="109" xr:uid="{00000000-0005-0000-0000-000027000000}"/>
    <cellStyle name="Comma 3 3 2 2 5 2" xfId="247" xr:uid="{00000000-0005-0000-0000-000028000000}"/>
    <cellStyle name="Comma 3 3 2 2 6" xfId="125" xr:uid="{00000000-0005-0000-0000-000029000000}"/>
    <cellStyle name="Comma 3 3 2 2 6 2" xfId="263" xr:uid="{00000000-0005-0000-0000-00002A000000}"/>
    <cellStyle name="Comma 3 3 2 2 7" xfId="151" xr:uid="{00000000-0005-0000-0000-00002B000000}"/>
    <cellStyle name="Comma 3 3 2 2 8" xfId="183" xr:uid="{00000000-0005-0000-0000-00002C000000}"/>
    <cellStyle name="Comma 3 3 2 2 9" xfId="289" xr:uid="{00000000-0005-0000-0000-00002D000000}"/>
    <cellStyle name="Comma 3 3 2 3" xfId="52" xr:uid="{00000000-0005-0000-0000-00002E000000}"/>
    <cellStyle name="Comma 3 3 2 3 2" xfId="159" xr:uid="{00000000-0005-0000-0000-00002F000000}"/>
    <cellStyle name="Comma 3 3 2 3 3" xfId="190" xr:uid="{00000000-0005-0000-0000-000030000000}"/>
    <cellStyle name="Comma 3 3 2 4" xfId="69" xr:uid="{00000000-0005-0000-0000-000031000000}"/>
    <cellStyle name="Comma 3 3 2 4 2" xfId="207" xr:uid="{00000000-0005-0000-0000-000032000000}"/>
    <cellStyle name="Comma 3 3 2 5" xfId="85" xr:uid="{00000000-0005-0000-0000-000033000000}"/>
    <cellStyle name="Comma 3 3 2 5 2" xfId="223" xr:uid="{00000000-0005-0000-0000-000034000000}"/>
    <cellStyle name="Comma 3 3 2 6" xfId="101" xr:uid="{00000000-0005-0000-0000-000035000000}"/>
    <cellStyle name="Comma 3 3 2 6 2" xfId="239" xr:uid="{00000000-0005-0000-0000-000036000000}"/>
    <cellStyle name="Comma 3 3 2 7" xfId="116" xr:uid="{00000000-0005-0000-0000-000037000000}"/>
    <cellStyle name="Comma 3 3 2 7 2" xfId="254" xr:uid="{00000000-0005-0000-0000-000038000000}"/>
    <cellStyle name="Comma 3 3 2 8" xfId="132" xr:uid="{00000000-0005-0000-0000-000039000000}"/>
    <cellStyle name="Comma 3 3 2 8 2" xfId="270" xr:uid="{00000000-0005-0000-0000-00003A000000}"/>
    <cellStyle name="Comma 3 3 2 9" xfId="137" xr:uid="{00000000-0005-0000-0000-00003B000000}"/>
    <cellStyle name="Comma 3 3 2 9 2" xfId="275" xr:uid="{00000000-0005-0000-0000-00003C000000}"/>
    <cellStyle name="Comma 3 3 3" xfId="33" xr:uid="{00000000-0005-0000-0000-00003D000000}"/>
    <cellStyle name="Comma 3 3 3 10" xfId="283" xr:uid="{00000000-0005-0000-0000-00003E000000}"/>
    <cellStyle name="Comma 3 3 3 2" xfId="45" xr:uid="{00000000-0005-0000-0000-00003F000000}"/>
    <cellStyle name="Comma 3 3 3 2 2" xfId="63" xr:uid="{00000000-0005-0000-0000-000040000000}"/>
    <cellStyle name="Comma 3 3 3 2 2 2" xfId="169" xr:uid="{00000000-0005-0000-0000-000041000000}"/>
    <cellStyle name="Comma 3 3 3 2 2 3" xfId="201" xr:uid="{00000000-0005-0000-0000-000042000000}"/>
    <cellStyle name="Comma 3 3 3 2 3" xfId="79" xr:uid="{00000000-0005-0000-0000-000043000000}"/>
    <cellStyle name="Comma 3 3 3 2 3 2" xfId="217" xr:uid="{00000000-0005-0000-0000-000044000000}"/>
    <cellStyle name="Comma 3 3 3 2 4" xfId="95" xr:uid="{00000000-0005-0000-0000-000045000000}"/>
    <cellStyle name="Comma 3 3 3 2 4 2" xfId="233" xr:uid="{00000000-0005-0000-0000-000046000000}"/>
    <cellStyle name="Comma 3 3 3 2 5" xfId="111" xr:uid="{00000000-0005-0000-0000-000047000000}"/>
    <cellStyle name="Comma 3 3 3 2 5 2" xfId="249" xr:uid="{00000000-0005-0000-0000-000048000000}"/>
    <cellStyle name="Comma 3 3 3 2 6" xfId="127" xr:uid="{00000000-0005-0000-0000-000049000000}"/>
    <cellStyle name="Comma 3 3 3 2 6 2" xfId="265" xr:uid="{00000000-0005-0000-0000-00004A000000}"/>
    <cellStyle name="Comma 3 3 3 2 7" xfId="153" xr:uid="{00000000-0005-0000-0000-00004B000000}"/>
    <cellStyle name="Comma 3 3 3 2 8" xfId="185" xr:uid="{00000000-0005-0000-0000-00004C000000}"/>
    <cellStyle name="Comma 3 3 3 2 9" xfId="291" xr:uid="{00000000-0005-0000-0000-00004D000000}"/>
    <cellStyle name="Comma 3 3 3 3" xfId="53" xr:uid="{00000000-0005-0000-0000-00004E000000}"/>
    <cellStyle name="Comma 3 3 3 3 2" xfId="161" xr:uid="{00000000-0005-0000-0000-00004F000000}"/>
    <cellStyle name="Comma 3 3 3 3 3" xfId="191" xr:uid="{00000000-0005-0000-0000-000050000000}"/>
    <cellStyle name="Comma 3 3 3 4" xfId="71" xr:uid="{00000000-0005-0000-0000-000051000000}"/>
    <cellStyle name="Comma 3 3 3 4 2" xfId="209" xr:uid="{00000000-0005-0000-0000-000052000000}"/>
    <cellStyle name="Comma 3 3 3 5" xfId="87" xr:uid="{00000000-0005-0000-0000-000053000000}"/>
    <cellStyle name="Comma 3 3 3 5 2" xfId="225" xr:uid="{00000000-0005-0000-0000-000054000000}"/>
    <cellStyle name="Comma 3 3 3 6" xfId="103" xr:uid="{00000000-0005-0000-0000-000055000000}"/>
    <cellStyle name="Comma 3 3 3 6 2" xfId="241" xr:uid="{00000000-0005-0000-0000-000056000000}"/>
    <cellStyle name="Comma 3 3 3 7" xfId="119" xr:uid="{00000000-0005-0000-0000-000057000000}"/>
    <cellStyle name="Comma 3 3 3 7 2" xfId="257" xr:uid="{00000000-0005-0000-0000-000058000000}"/>
    <cellStyle name="Comma 3 3 3 8" xfId="145" xr:uid="{00000000-0005-0000-0000-000059000000}"/>
    <cellStyle name="Comma 3 3 3 9" xfId="177" xr:uid="{00000000-0005-0000-0000-00005A000000}"/>
    <cellStyle name="Comma 3 3 4" xfId="40" xr:uid="{00000000-0005-0000-0000-00005B000000}"/>
    <cellStyle name="Comma 3 3 4 2" xfId="58" xr:uid="{00000000-0005-0000-0000-00005C000000}"/>
    <cellStyle name="Comma 3 3 4 2 2" xfId="164" xr:uid="{00000000-0005-0000-0000-00005D000000}"/>
    <cellStyle name="Comma 3 3 4 2 3" xfId="196" xr:uid="{00000000-0005-0000-0000-00005E000000}"/>
    <cellStyle name="Comma 3 3 4 3" xfId="74" xr:uid="{00000000-0005-0000-0000-00005F000000}"/>
    <cellStyle name="Comma 3 3 4 3 2" xfId="212" xr:uid="{00000000-0005-0000-0000-000060000000}"/>
    <cellStyle name="Comma 3 3 4 4" xfId="90" xr:uid="{00000000-0005-0000-0000-000061000000}"/>
    <cellStyle name="Comma 3 3 4 4 2" xfId="228" xr:uid="{00000000-0005-0000-0000-000062000000}"/>
    <cellStyle name="Comma 3 3 4 5" xfId="106" xr:uid="{00000000-0005-0000-0000-000063000000}"/>
    <cellStyle name="Comma 3 3 4 5 2" xfId="244" xr:uid="{00000000-0005-0000-0000-000064000000}"/>
    <cellStyle name="Comma 3 3 4 6" xfId="122" xr:uid="{00000000-0005-0000-0000-000065000000}"/>
    <cellStyle name="Comma 3 3 4 6 2" xfId="260" xr:uid="{00000000-0005-0000-0000-000066000000}"/>
    <cellStyle name="Comma 3 3 4 7" xfId="148" xr:uid="{00000000-0005-0000-0000-000067000000}"/>
    <cellStyle name="Comma 3 3 4 8" xfId="180" xr:uid="{00000000-0005-0000-0000-000068000000}"/>
    <cellStyle name="Comma 3 3 4 9" xfId="286" xr:uid="{00000000-0005-0000-0000-000069000000}"/>
    <cellStyle name="Comma 3 3 5" xfId="50" xr:uid="{00000000-0005-0000-0000-00006A000000}"/>
    <cellStyle name="Comma 3 3 5 2" xfId="156" xr:uid="{00000000-0005-0000-0000-00006B000000}"/>
    <cellStyle name="Comma 3 3 5 3" xfId="188" xr:uid="{00000000-0005-0000-0000-00006C000000}"/>
    <cellStyle name="Comma 3 3 6" xfId="66" xr:uid="{00000000-0005-0000-0000-00006D000000}"/>
    <cellStyle name="Comma 3 3 6 2" xfId="204" xr:uid="{00000000-0005-0000-0000-00006E000000}"/>
    <cellStyle name="Comma 3 3 7" xfId="82" xr:uid="{00000000-0005-0000-0000-00006F000000}"/>
    <cellStyle name="Comma 3 3 7 2" xfId="220" xr:uid="{00000000-0005-0000-0000-000070000000}"/>
    <cellStyle name="Comma 3 3 8" xfId="98" xr:uid="{00000000-0005-0000-0000-000071000000}"/>
    <cellStyle name="Comma 3 3 8 2" xfId="236" xr:uid="{00000000-0005-0000-0000-000072000000}"/>
    <cellStyle name="Comma 3 3 9" xfId="114" xr:uid="{00000000-0005-0000-0000-000073000000}"/>
    <cellStyle name="Comma 3 3 9 2" xfId="252" xr:uid="{00000000-0005-0000-0000-000074000000}"/>
    <cellStyle name="Comma 3 4" xfId="26" xr:uid="{00000000-0005-0000-0000-000075000000}"/>
    <cellStyle name="Comma 3 4 10" xfId="134" xr:uid="{00000000-0005-0000-0000-000076000000}"/>
    <cellStyle name="Comma 3 4 10 2" xfId="272" xr:uid="{00000000-0005-0000-0000-000077000000}"/>
    <cellStyle name="Comma 3 4 11" xfId="139" xr:uid="{00000000-0005-0000-0000-000078000000}"/>
    <cellStyle name="Comma 3 4 12" xfId="171" xr:uid="{00000000-0005-0000-0000-000079000000}"/>
    <cellStyle name="Comma 3 4 13" xfId="277" xr:uid="{00000000-0005-0000-0000-00007A000000}"/>
    <cellStyle name="Comma 3 4 2" xfId="29" xr:uid="{00000000-0005-0000-0000-00007B000000}"/>
    <cellStyle name="Comma 3 4 2 10" xfId="280" xr:uid="{00000000-0005-0000-0000-00007C000000}"/>
    <cellStyle name="Comma 3 4 2 2" xfId="42" xr:uid="{00000000-0005-0000-0000-00007D000000}"/>
    <cellStyle name="Comma 3 4 2 2 2" xfId="60" xr:uid="{00000000-0005-0000-0000-00007E000000}"/>
    <cellStyle name="Comma 3 4 2 2 2 2" xfId="166" xr:uid="{00000000-0005-0000-0000-00007F000000}"/>
    <cellStyle name="Comma 3 4 2 2 2 3" xfId="198" xr:uid="{00000000-0005-0000-0000-000080000000}"/>
    <cellStyle name="Comma 3 4 2 2 3" xfId="76" xr:uid="{00000000-0005-0000-0000-000081000000}"/>
    <cellStyle name="Comma 3 4 2 2 3 2" xfId="214" xr:uid="{00000000-0005-0000-0000-000082000000}"/>
    <cellStyle name="Comma 3 4 2 2 4" xfId="92" xr:uid="{00000000-0005-0000-0000-000083000000}"/>
    <cellStyle name="Comma 3 4 2 2 4 2" xfId="230" xr:uid="{00000000-0005-0000-0000-000084000000}"/>
    <cellStyle name="Comma 3 4 2 2 5" xfId="108" xr:uid="{00000000-0005-0000-0000-000085000000}"/>
    <cellStyle name="Comma 3 4 2 2 5 2" xfId="246" xr:uid="{00000000-0005-0000-0000-000086000000}"/>
    <cellStyle name="Comma 3 4 2 2 6" xfId="124" xr:uid="{00000000-0005-0000-0000-000087000000}"/>
    <cellStyle name="Comma 3 4 2 2 6 2" xfId="262" xr:uid="{00000000-0005-0000-0000-000088000000}"/>
    <cellStyle name="Comma 3 4 2 2 7" xfId="150" xr:uid="{00000000-0005-0000-0000-000089000000}"/>
    <cellStyle name="Comma 3 4 2 2 8" xfId="182" xr:uid="{00000000-0005-0000-0000-00008A000000}"/>
    <cellStyle name="Comma 3 4 2 2 9" xfId="288" xr:uid="{00000000-0005-0000-0000-00008B000000}"/>
    <cellStyle name="Comma 3 4 2 3" xfId="55" xr:uid="{00000000-0005-0000-0000-00008C000000}"/>
    <cellStyle name="Comma 3 4 2 3 2" xfId="158" xr:uid="{00000000-0005-0000-0000-00008D000000}"/>
    <cellStyle name="Comma 3 4 2 3 3" xfId="193" xr:uid="{00000000-0005-0000-0000-00008E000000}"/>
    <cellStyle name="Comma 3 4 2 4" xfId="68" xr:uid="{00000000-0005-0000-0000-00008F000000}"/>
    <cellStyle name="Comma 3 4 2 4 2" xfId="206" xr:uid="{00000000-0005-0000-0000-000090000000}"/>
    <cellStyle name="Comma 3 4 2 5" xfId="84" xr:uid="{00000000-0005-0000-0000-000091000000}"/>
    <cellStyle name="Comma 3 4 2 5 2" xfId="222" xr:uid="{00000000-0005-0000-0000-000092000000}"/>
    <cellStyle name="Comma 3 4 2 6" xfId="100" xr:uid="{00000000-0005-0000-0000-000093000000}"/>
    <cellStyle name="Comma 3 4 2 6 2" xfId="238" xr:uid="{00000000-0005-0000-0000-000094000000}"/>
    <cellStyle name="Comma 3 4 2 7" xfId="117" xr:uid="{00000000-0005-0000-0000-000095000000}"/>
    <cellStyle name="Comma 3 4 2 7 2" xfId="255" xr:uid="{00000000-0005-0000-0000-000096000000}"/>
    <cellStyle name="Comma 3 4 2 8" xfId="142" xr:uid="{00000000-0005-0000-0000-000097000000}"/>
    <cellStyle name="Comma 3 4 2 9" xfId="174" xr:uid="{00000000-0005-0000-0000-000098000000}"/>
    <cellStyle name="Comma 3 4 3" xfId="39" xr:uid="{00000000-0005-0000-0000-000099000000}"/>
    <cellStyle name="Comma 3 4 3 2" xfId="57" xr:uid="{00000000-0005-0000-0000-00009A000000}"/>
    <cellStyle name="Comma 3 4 3 2 2" xfId="163" xr:uid="{00000000-0005-0000-0000-00009B000000}"/>
    <cellStyle name="Comma 3 4 3 2 3" xfId="195" xr:uid="{00000000-0005-0000-0000-00009C000000}"/>
    <cellStyle name="Comma 3 4 3 3" xfId="73" xr:uid="{00000000-0005-0000-0000-00009D000000}"/>
    <cellStyle name="Comma 3 4 3 3 2" xfId="211" xr:uid="{00000000-0005-0000-0000-00009E000000}"/>
    <cellStyle name="Comma 3 4 3 4" xfId="89" xr:uid="{00000000-0005-0000-0000-00009F000000}"/>
    <cellStyle name="Comma 3 4 3 4 2" xfId="227" xr:uid="{00000000-0005-0000-0000-0000A0000000}"/>
    <cellStyle name="Comma 3 4 3 5" xfId="105" xr:uid="{00000000-0005-0000-0000-0000A1000000}"/>
    <cellStyle name="Comma 3 4 3 5 2" xfId="243" xr:uid="{00000000-0005-0000-0000-0000A2000000}"/>
    <cellStyle name="Comma 3 4 3 6" xfId="121" xr:uid="{00000000-0005-0000-0000-0000A3000000}"/>
    <cellStyle name="Comma 3 4 3 6 2" xfId="259" xr:uid="{00000000-0005-0000-0000-0000A4000000}"/>
    <cellStyle name="Comma 3 4 3 7" xfId="147" xr:uid="{00000000-0005-0000-0000-0000A5000000}"/>
    <cellStyle name="Comma 3 4 3 8" xfId="179" xr:uid="{00000000-0005-0000-0000-0000A6000000}"/>
    <cellStyle name="Comma 3 4 3 9" xfId="285" xr:uid="{00000000-0005-0000-0000-0000A7000000}"/>
    <cellStyle name="Comma 3 4 4" xfId="49" xr:uid="{00000000-0005-0000-0000-0000A8000000}"/>
    <cellStyle name="Comma 3 4 4 2" xfId="155" xr:uid="{00000000-0005-0000-0000-0000A9000000}"/>
    <cellStyle name="Comma 3 4 4 3" xfId="187" xr:uid="{00000000-0005-0000-0000-0000AA000000}"/>
    <cellStyle name="Comma 3 4 5" xfId="65" xr:uid="{00000000-0005-0000-0000-0000AB000000}"/>
    <cellStyle name="Comma 3 4 5 2" xfId="203" xr:uid="{00000000-0005-0000-0000-0000AC000000}"/>
    <cellStyle name="Comma 3 4 6" xfId="81" xr:uid="{00000000-0005-0000-0000-0000AD000000}"/>
    <cellStyle name="Comma 3 4 6 2" xfId="219" xr:uid="{00000000-0005-0000-0000-0000AE000000}"/>
    <cellStyle name="Comma 3 4 7" xfId="97" xr:uid="{00000000-0005-0000-0000-0000AF000000}"/>
    <cellStyle name="Comma 3 4 7 2" xfId="235" xr:uid="{00000000-0005-0000-0000-0000B0000000}"/>
    <cellStyle name="Comma 3 4 8" xfId="113" xr:uid="{00000000-0005-0000-0000-0000B1000000}"/>
    <cellStyle name="Comma 3 4 8 2" xfId="251" xr:uid="{00000000-0005-0000-0000-0000B2000000}"/>
    <cellStyle name="Comma 3 4 9" xfId="129" xr:uid="{00000000-0005-0000-0000-0000B3000000}"/>
    <cellStyle name="Comma 3 4 9 2" xfId="267" xr:uid="{00000000-0005-0000-0000-0000B4000000}"/>
    <cellStyle name="Comma 3 5" xfId="28" xr:uid="{00000000-0005-0000-0000-0000B5000000}"/>
    <cellStyle name="Comma 3 5 10" xfId="141" xr:uid="{00000000-0005-0000-0000-0000B6000000}"/>
    <cellStyle name="Comma 3 5 11" xfId="173" xr:uid="{00000000-0005-0000-0000-0000B7000000}"/>
    <cellStyle name="Comma 3 5 12" xfId="279" xr:uid="{00000000-0005-0000-0000-0000B8000000}"/>
    <cellStyle name="Comma 3 5 2" xfId="41" xr:uid="{00000000-0005-0000-0000-0000B9000000}"/>
    <cellStyle name="Comma 3 5 2 2" xfId="59" xr:uid="{00000000-0005-0000-0000-0000BA000000}"/>
    <cellStyle name="Comma 3 5 2 2 2" xfId="165" xr:uid="{00000000-0005-0000-0000-0000BB000000}"/>
    <cellStyle name="Comma 3 5 2 2 3" xfId="197" xr:uid="{00000000-0005-0000-0000-0000BC000000}"/>
    <cellStyle name="Comma 3 5 2 3" xfId="75" xr:uid="{00000000-0005-0000-0000-0000BD000000}"/>
    <cellStyle name="Comma 3 5 2 3 2" xfId="213" xr:uid="{00000000-0005-0000-0000-0000BE000000}"/>
    <cellStyle name="Comma 3 5 2 4" xfId="91" xr:uid="{00000000-0005-0000-0000-0000BF000000}"/>
    <cellStyle name="Comma 3 5 2 4 2" xfId="229" xr:uid="{00000000-0005-0000-0000-0000C0000000}"/>
    <cellStyle name="Comma 3 5 2 5" xfId="107" xr:uid="{00000000-0005-0000-0000-0000C1000000}"/>
    <cellStyle name="Comma 3 5 2 5 2" xfId="245" xr:uid="{00000000-0005-0000-0000-0000C2000000}"/>
    <cellStyle name="Comma 3 5 2 6" xfId="123" xr:uid="{00000000-0005-0000-0000-0000C3000000}"/>
    <cellStyle name="Comma 3 5 2 6 2" xfId="261" xr:uid="{00000000-0005-0000-0000-0000C4000000}"/>
    <cellStyle name="Comma 3 5 2 7" xfId="149" xr:uid="{00000000-0005-0000-0000-0000C5000000}"/>
    <cellStyle name="Comma 3 5 2 8" xfId="181" xr:uid="{00000000-0005-0000-0000-0000C6000000}"/>
    <cellStyle name="Comma 3 5 2 9" xfId="287" xr:uid="{00000000-0005-0000-0000-0000C7000000}"/>
    <cellStyle name="Comma 3 5 3" xfId="51" xr:uid="{00000000-0005-0000-0000-0000C8000000}"/>
    <cellStyle name="Comma 3 5 3 2" xfId="157" xr:uid="{00000000-0005-0000-0000-0000C9000000}"/>
    <cellStyle name="Comma 3 5 3 3" xfId="189" xr:uid="{00000000-0005-0000-0000-0000CA000000}"/>
    <cellStyle name="Comma 3 5 4" xfId="67" xr:uid="{00000000-0005-0000-0000-0000CB000000}"/>
    <cellStyle name="Comma 3 5 4 2" xfId="205" xr:uid="{00000000-0005-0000-0000-0000CC000000}"/>
    <cellStyle name="Comma 3 5 5" xfId="83" xr:uid="{00000000-0005-0000-0000-0000CD000000}"/>
    <cellStyle name="Comma 3 5 5 2" xfId="221" xr:uid="{00000000-0005-0000-0000-0000CE000000}"/>
    <cellStyle name="Comma 3 5 6" xfId="99" xr:uid="{00000000-0005-0000-0000-0000CF000000}"/>
    <cellStyle name="Comma 3 5 6 2" xfId="237" xr:uid="{00000000-0005-0000-0000-0000D0000000}"/>
    <cellStyle name="Comma 3 5 7" xfId="115" xr:uid="{00000000-0005-0000-0000-0000D1000000}"/>
    <cellStyle name="Comma 3 5 7 2" xfId="253" xr:uid="{00000000-0005-0000-0000-0000D2000000}"/>
    <cellStyle name="Comma 3 5 8" xfId="131" xr:uid="{00000000-0005-0000-0000-0000D3000000}"/>
    <cellStyle name="Comma 3 5 8 2" xfId="269" xr:uid="{00000000-0005-0000-0000-0000D4000000}"/>
    <cellStyle name="Comma 3 5 9" xfId="136" xr:uid="{00000000-0005-0000-0000-0000D5000000}"/>
    <cellStyle name="Comma 3 5 9 2" xfId="274" xr:uid="{00000000-0005-0000-0000-0000D6000000}"/>
    <cellStyle name="Comma 3 6" xfId="32" xr:uid="{00000000-0005-0000-0000-0000D7000000}"/>
    <cellStyle name="Comma 3 6 10" xfId="282" xr:uid="{00000000-0005-0000-0000-0000D8000000}"/>
    <cellStyle name="Comma 3 6 2" xfId="44" xr:uid="{00000000-0005-0000-0000-0000D9000000}"/>
    <cellStyle name="Comma 3 6 2 2" xfId="62" xr:uid="{00000000-0005-0000-0000-0000DA000000}"/>
    <cellStyle name="Comma 3 6 2 2 2" xfId="168" xr:uid="{00000000-0005-0000-0000-0000DB000000}"/>
    <cellStyle name="Comma 3 6 2 2 3" xfId="200" xr:uid="{00000000-0005-0000-0000-0000DC000000}"/>
    <cellStyle name="Comma 3 6 2 3" xfId="78" xr:uid="{00000000-0005-0000-0000-0000DD000000}"/>
    <cellStyle name="Comma 3 6 2 3 2" xfId="216" xr:uid="{00000000-0005-0000-0000-0000DE000000}"/>
    <cellStyle name="Comma 3 6 2 4" xfId="94" xr:uid="{00000000-0005-0000-0000-0000DF000000}"/>
    <cellStyle name="Comma 3 6 2 4 2" xfId="232" xr:uid="{00000000-0005-0000-0000-0000E0000000}"/>
    <cellStyle name="Comma 3 6 2 5" xfId="110" xr:uid="{00000000-0005-0000-0000-0000E1000000}"/>
    <cellStyle name="Comma 3 6 2 5 2" xfId="248" xr:uid="{00000000-0005-0000-0000-0000E2000000}"/>
    <cellStyle name="Comma 3 6 2 6" xfId="126" xr:uid="{00000000-0005-0000-0000-0000E3000000}"/>
    <cellStyle name="Comma 3 6 2 6 2" xfId="264" xr:uid="{00000000-0005-0000-0000-0000E4000000}"/>
    <cellStyle name="Comma 3 6 2 7" xfId="152" xr:uid="{00000000-0005-0000-0000-0000E5000000}"/>
    <cellStyle name="Comma 3 6 2 8" xfId="184" xr:uid="{00000000-0005-0000-0000-0000E6000000}"/>
    <cellStyle name="Comma 3 6 2 9" xfId="290" xr:uid="{00000000-0005-0000-0000-0000E7000000}"/>
    <cellStyle name="Comma 3 6 3" xfId="54" xr:uid="{00000000-0005-0000-0000-0000E8000000}"/>
    <cellStyle name="Comma 3 6 3 2" xfId="160" xr:uid="{00000000-0005-0000-0000-0000E9000000}"/>
    <cellStyle name="Comma 3 6 3 3" xfId="192" xr:uid="{00000000-0005-0000-0000-0000EA000000}"/>
    <cellStyle name="Comma 3 6 4" xfId="70" xr:uid="{00000000-0005-0000-0000-0000EB000000}"/>
    <cellStyle name="Comma 3 6 4 2" xfId="208" xr:uid="{00000000-0005-0000-0000-0000EC000000}"/>
    <cellStyle name="Comma 3 6 5" xfId="86" xr:uid="{00000000-0005-0000-0000-0000ED000000}"/>
    <cellStyle name="Comma 3 6 5 2" xfId="224" xr:uid="{00000000-0005-0000-0000-0000EE000000}"/>
    <cellStyle name="Comma 3 6 6" xfId="102" xr:uid="{00000000-0005-0000-0000-0000EF000000}"/>
    <cellStyle name="Comma 3 6 6 2" xfId="240" xr:uid="{00000000-0005-0000-0000-0000F0000000}"/>
    <cellStyle name="Comma 3 6 7" xfId="118" xr:uid="{00000000-0005-0000-0000-0000F1000000}"/>
    <cellStyle name="Comma 3 6 7 2" xfId="256" xr:uid="{00000000-0005-0000-0000-0000F2000000}"/>
    <cellStyle name="Comma 3 6 8" xfId="144" xr:uid="{00000000-0005-0000-0000-0000F3000000}"/>
    <cellStyle name="Comma 3 6 9" xfId="176" xr:uid="{00000000-0005-0000-0000-0000F4000000}"/>
    <cellStyle name="Comma 3 7" xfId="38" xr:uid="{00000000-0005-0000-0000-0000F5000000}"/>
    <cellStyle name="Comma 3 7 2" xfId="56" xr:uid="{00000000-0005-0000-0000-0000F6000000}"/>
    <cellStyle name="Comma 3 7 2 2" xfId="162" xr:uid="{00000000-0005-0000-0000-0000F7000000}"/>
    <cellStyle name="Comma 3 7 2 3" xfId="194" xr:uid="{00000000-0005-0000-0000-0000F8000000}"/>
    <cellStyle name="Comma 3 7 3" xfId="72" xr:uid="{00000000-0005-0000-0000-0000F9000000}"/>
    <cellStyle name="Comma 3 7 3 2" xfId="210" xr:uid="{00000000-0005-0000-0000-0000FA000000}"/>
    <cellStyle name="Comma 3 7 4" xfId="88" xr:uid="{00000000-0005-0000-0000-0000FB000000}"/>
    <cellStyle name="Comma 3 7 4 2" xfId="226" xr:uid="{00000000-0005-0000-0000-0000FC000000}"/>
    <cellStyle name="Comma 3 7 5" xfId="104" xr:uid="{00000000-0005-0000-0000-0000FD000000}"/>
    <cellStyle name="Comma 3 7 5 2" xfId="242" xr:uid="{00000000-0005-0000-0000-0000FE000000}"/>
    <cellStyle name="Comma 3 7 6" xfId="120" xr:uid="{00000000-0005-0000-0000-0000FF000000}"/>
    <cellStyle name="Comma 3 7 6 2" xfId="258" xr:uid="{00000000-0005-0000-0000-000000010000}"/>
    <cellStyle name="Comma 3 7 7" xfId="146" xr:uid="{00000000-0005-0000-0000-000001010000}"/>
    <cellStyle name="Comma 3 7 8" xfId="178" xr:uid="{00000000-0005-0000-0000-000002010000}"/>
    <cellStyle name="Comma 3 7 9" xfId="284" xr:uid="{00000000-0005-0000-0000-000003010000}"/>
    <cellStyle name="Comma 3 8" xfId="48" xr:uid="{00000000-0005-0000-0000-000004010000}"/>
    <cellStyle name="Comma 3 8 2" xfId="154" xr:uid="{00000000-0005-0000-0000-000005010000}"/>
    <cellStyle name="Comma 3 8 3" xfId="186" xr:uid="{00000000-0005-0000-0000-000006010000}"/>
    <cellStyle name="Comma 3 9" xfId="64" xr:uid="{00000000-0005-0000-0000-000007010000}"/>
    <cellStyle name="Comma 3 9 2" xfId="202" xr:uid="{00000000-0005-0000-0000-000008010000}"/>
    <cellStyle name="Comma 4" xfId="11" xr:uid="{00000000-0005-0000-0000-000009010000}"/>
    <cellStyle name="Comma 5" xfId="34" xr:uid="{00000000-0005-0000-0000-00000A010000}"/>
    <cellStyle name="Hyperlink 2" xfId="12" xr:uid="{00000000-0005-0000-0000-00000B010000}"/>
    <cellStyle name="Normal" xfId="0" builtinId="0"/>
    <cellStyle name="Normal 11" xfId="23" xr:uid="{00000000-0005-0000-0000-00000D010000}"/>
    <cellStyle name="Normal 14" xfId="37" xr:uid="{00000000-0005-0000-0000-00000E010000}"/>
    <cellStyle name="Normal 16" xfId="293" xr:uid="{00000000-0005-0000-0000-00000F010000}"/>
    <cellStyle name="Normal 2" xfId="1" xr:uid="{00000000-0005-0000-0000-000010010000}"/>
    <cellStyle name="Normal 2 2" xfId="2" xr:uid="{00000000-0005-0000-0000-000011010000}"/>
    <cellStyle name="Normal 2 2 2" xfId="24" xr:uid="{00000000-0005-0000-0000-000012010000}"/>
    <cellStyle name="Normal 2 3" xfId="25" xr:uid="{00000000-0005-0000-0000-000013010000}"/>
    <cellStyle name="Normal 2 4" xfId="6" xr:uid="{00000000-0005-0000-0000-000014010000}"/>
    <cellStyle name="Normal 3" xfId="13" xr:uid="{00000000-0005-0000-0000-000015010000}"/>
    <cellStyle name="Normal 3 2" xfId="47" xr:uid="{00000000-0005-0000-0000-000016010000}"/>
    <cellStyle name="Normal 4" xfId="3" xr:uid="{00000000-0005-0000-0000-000017010000}"/>
    <cellStyle name="Normal 4 2" xfId="14" xr:uid="{00000000-0005-0000-0000-000018010000}"/>
    <cellStyle name="Normal 4 2 2" xfId="15" xr:uid="{00000000-0005-0000-0000-000019010000}"/>
    <cellStyle name="Normal 4 2 3" xfId="35" xr:uid="{00000000-0005-0000-0000-00001A010000}"/>
    <cellStyle name="Normal 4 3" xfId="16" xr:uid="{00000000-0005-0000-0000-00001B010000}"/>
    <cellStyle name="Normal 4 4" xfId="36" xr:uid="{00000000-0005-0000-0000-00001C010000}"/>
    <cellStyle name="Normal 5" xfId="5" xr:uid="{00000000-0005-0000-0000-00001D010000}"/>
    <cellStyle name="Normal 5 2" xfId="17" xr:uid="{00000000-0005-0000-0000-00001E010000}"/>
    <cellStyle name="Normal 5 3" xfId="18" xr:uid="{00000000-0005-0000-0000-00001F010000}"/>
    <cellStyle name="Normal 6" xfId="19" xr:uid="{00000000-0005-0000-0000-000020010000}"/>
    <cellStyle name="Normal 7" xfId="20" xr:uid="{00000000-0005-0000-0000-000021010000}"/>
    <cellStyle name="Normal 7 2" xfId="4" xr:uid="{00000000-0005-0000-0000-000022010000}"/>
    <cellStyle name="Normal 8" xfId="21" xr:uid="{00000000-0005-0000-0000-000023010000}"/>
    <cellStyle name="Normal 9" xfId="22" xr:uid="{00000000-0005-0000-0000-000024010000}"/>
    <cellStyle name="Normal_Fin plan javnih nabavki za 2003 god OLJA 2" xfId="292" xr:uid="{00000000-0005-0000-0000-00002501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microsoft.com/office/2017/10/relationships/person" Target="persons/person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6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1304925</xdr:colOff>
          <xdr:row>3</xdr:row>
          <xdr:rowOff>47625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6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28004" name="Object 4" hidden="1">
              <a:extLst>
                <a:ext uri="{63B3BB69-23CF-44E3-9099-C40C66FF867C}">
                  <a14:compatExt spid="_x0000_s128004"/>
                </a:ext>
                <a:ext uri="{FF2B5EF4-FFF2-40B4-BE49-F238E27FC236}">
                  <a16:creationId xmlns:a16="http://schemas.microsoft.com/office/drawing/2014/main" id="{00000000-0008-0000-1C00-000004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28005" name="Object 5" hidden="1">
              <a:extLst>
                <a:ext uri="{63B3BB69-23CF-44E3-9099-C40C66FF867C}">
                  <a14:compatExt spid="_x0000_s128005"/>
                </a:ext>
                <a:ext uri="{FF2B5EF4-FFF2-40B4-BE49-F238E27FC236}">
                  <a16:creationId xmlns:a16="http://schemas.microsoft.com/office/drawing/2014/main" id="{00000000-0008-0000-1C00-000005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2</xdr:row>
          <xdr:rowOff>390525</xdr:rowOff>
        </xdr:from>
        <xdr:to>
          <xdr:col>3</xdr:col>
          <xdr:colOff>1095375</xdr:colOff>
          <xdr:row>4</xdr:row>
          <xdr:rowOff>0</xdr:rowOff>
        </xdr:to>
        <xdr:sp macro="" textlink="">
          <xdr:nvSpPr>
            <xdr:cNvPr id="128006" name="Object 6" hidden="1">
              <a:extLst>
                <a:ext uri="{63B3BB69-23CF-44E3-9099-C40C66FF867C}">
                  <a14:compatExt spid="_x0000_s128006"/>
                </a:ext>
                <a:ext uri="{FF2B5EF4-FFF2-40B4-BE49-F238E27FC236}">
                  <a16:creationId xmlns:a16="http://schemas.microsoft.com/office/drawing/2014/main" id="{00000000-0008-0000-1C00-000006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7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5394" name="Object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7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1</xdr:row>
          <xdr:rowOff>390525</xdr:rowOff>
        </xdr:from>
        <xdr:to>
          <xdr:col>3</xdr:col>
          <xdr:colOff>1095375</xdr:colOff>
          <xdr:row>3</xdr:row>
          <xdr:rowOff>0</xdr:rowOff>
        </xdr:to>
        <xdr:sp macro="" textlink="">
          <xdr:nvSpPr>
            <xdr:cNvPr id="15395" name="Object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7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14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533400</xdr:colOff>
          <xdr:row>0</xdr:row>
          <xdr:rowOff>76200</xdr:rowOff>
        </xdr:from>
        <xdr:to>
          <xdr:col>3</xdr:col>
          <xdr:colOff>904875</xdr:colOff>
          <xdr:row>1</xdr:row>
          <xdr:rowOff>161925</xdr:rowOff>
        </xdr:to>
        <xdr:sp macro="" textlink="">
          <xdr:nvSpPr>
            <xdr:cNvPr id="31746" name="Object 2" hidden="1">
              <a:extLst>
                <a:ext uri="{63B3BB69-23CF-44E3-9099-C40C66FF867C}">
                  <a14:compatExt spid="_x0000_s31746"/>
                </a:ext>
                <a:ext uri="{FF2B5EF4-FFF2-40B4-BE49-F238E27FC236}">
                  <a16:creationId xmlns:a16="http://schemas.microsoft.com/office/drawing/2014/main" id="{00000000-0008-0000-1400-00000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46083" name="Object 3" hidden="1">
              <a:extLst>
                <a:ext uri="{63B3BB69-23CF-44E3-9099-C40C66FF867C}">
                  <a14:compatExt spid="_x0000_s46083"/>
                </a:ext>
                <a:ext uri="{FF2B5EF4-FFF2-40B4-BE49-F238E27FC236}">
                  <a16:creationId xmlns:a16="http://schemas.microsoft.com/office/drawing/2014/main" id="{00000000-0008-0000-1500-000003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1266825</xdr:colOff>
          <xdr:row>2</xdr:row>
          <xdr:rowOff>0</xdr:rowOff>
        </xdr:to>
        <xdr:sp macro="" textlink="">
          <xdr:nvSpPr>
            <xdr:cNvPr id="46084" name="Object 4" hidden="1">
              <a:extLst>
                <a:ext uri="{63B3BB69-23CF-44E3-9099-C40C66FF867C}">
                  <a14:compatExt spid="_x0000_s46084"/>
                </a:ext>
                <a:ext uri="{FF2B5EF4-FFF2-40B4-BE49-F238E27FC236}">
                  <a16:creationId xmlns:a16="http://schemas.microsoft.com/office/drawing/2014/main" id="{00000000-0008-0000-1500-000004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6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1266825</xdr:colOff>
          <xdr:row>1</xdr:row>
          <xdr:rowOff>657225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16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90113" name="Object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17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1266825</xdr:colOff>
          <xdr:row>2</xdr:row>
          <xdr:rowOff>0</xdr:rowOff>
        </xdr:to>
        <xdr:sp macro="" textlink="">
          <xdr:nvSpPr>
            <xdr:cNvPr id="90114" name="Object 2" hidden="1">
              <a:extLst>
                <a:ext uri="{63B3BB69-23CF-44E3-9099-C40C66FF867C}">
                  <a14:compatExt spid="_x0000_s90114"/>
                </a:ext>
                <a:ext uri="{FF2B5EF4-FFF2-40B4-BE49-F238E27FC236}">
                  <a16:creationId xmlns:a16="http://schemas.microsoft.com/office/drawing/2014/main" id="{00000000-0008-0000-1700-000002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18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91138" name="Object 2" hidden="1">
              <a:extLst>
                <a:ext uri="{63B3BB69-23CF-44E3-9099-C40C66FF867C}">
                  <a14:compatExt spid="_x0000_s91138"/>
                </a:ext>
                <a:ext uri="{FF2B5EF4-FFF2-40B4-BE49-F238E27FC236}">
                  <a16:creationId xmlns:a16="http://schemas.microsoft.com/office/drawing/2014/main" id="{00000000-0008-0000-1800-000002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638175</xdr:colOff>
          <xdr:row>2</xdr:row>
          <xdr:rowOff>0</xdr:rowOff>
        </xdr:from>
        <xdr:to>
          <xdr:col>3</xdr:col>
          <xdr:colOff>1066800</xdr:colOff>
          <xdr:row>2</xdr:row>
          <xdr:rowOff>0</xdr:rowOff>
        </xdr:to>
        <xdr:sp macro="" textlink="">
          <xdr:nvSpPr>
            <xdr:cNvPr id="91139" name="Object 3" hidden="1">
              <a:extLst>
                <a:ext uri="{63B3BB69-23CF-44E3-9099-C40C66FF867C}">
                  <a14:compatExt spid="_x0000_s91139"/>
                </a:ext>
                <a:ext uri="{FF2B5EF4-FFF2-40B4-BE49-F238E27FC236}">
                  <a16:creationId xmlns:a16="http://schemas.microsoft.com/office/drawing/2014/main" id="{00000000-0008-0000-1800-000003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92161" name="Object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19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92162" name="Object 2" hidden="1">
              <a:extLst>
                <a:ext uri="{63B3BB69-23CF-44E3-9099-C40C66FF867C}">
                  <a14:compatExt spid="_x0000_s92162"/>
                </a:ext>
                <a:ext uri="{FF2B5EF4-FFF2-40B4-BE49-F238E27FC236}">
                  <a16:creationId xmlns:a16="http://schemas.microsoft.com/office/drawing/2014/main" id="{00000000-0008-0000-1900-000002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638175</xdr:colOff>
          <xdr:row>3</xdr:row>
          <xdr:rowOff>0</xdr:rowOff>
        </xdr:from>
        <xdr:to>
          <xdr:col>3</xdr:col>
          <xdr:colOff>1066800</xdr:colOff>
          <xdr:row>3</xdr:row>
          <xdr:rowOff>0</xdr:rowOff>
        </xdr:to>
        <xdr:sp macro="" textlink="">
          <xdr:nvSpPr>
            <xdr:cNvPr id="92163" name="Object 3" hidden="1">
              <a:extLst>
                <a:ext uri="{63B3BB69-23CF-44E3-9099-C40C66FF867C}">
                  <a14:compatExt spid="_x0000_s92163"/>
                </a:ext>
                <a:ext uri="{FF2B5EF4-FFF2-40B4-BE49-F238E27FC236}">
                  <a16:creationId xmlns:a16="http://schemas.microsoft.com/office/drawing/2014/main" id="{00000000-0008-0000-1900-000003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09572" name="Object 4" hidden="1">
              <a:extLst>
                <a:ext uri="{63B3BB69-23CF-44E3-9099-C40C66FF867C}">
                  <a14:compatExt spid="_x0000_s109572"/>
                </a:ext>
                <a:ext uri="{FF2B5EF4-FFF2-40B4-BE49-F238E27FC236}">
                  <a16:creationId xmlns:a16="http://schemas.microsoft.com/office/drawing/2014/main" id="{00000000-0008-0000-1B00-000004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09573" name="Object 5" hidden="1">
              <a:extLst>
                <a:ext uri="{63B3BB69-23CF-44E3-9099-C40C66FF867C}">
                  <a14:compatExt spid="_x0000_s109573"/>
                </a:ext>
                <a:ext uri="{FF2B5EF4-FFF2-40B4-BE49-F238E27FC236}">
                  <a16:creationId xmlns:a16="http://schemas.microsoft.com/office/drawing/2014/main" id="{00000000-0008-0000-1B00-000005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2</xdr:row>
          <xdr:rowOff>390525</xdr:rowOff>
        </xdr:from>
        <xdr:to>
          <xdr:col>3</xdr:col>
          <xdr:colOff>1095375</xdr:colOff>
          <xdr:row>4</xdr:row>
          <xdr:rowOff>0</xdr:rowOff>
        </xdr:to>
        <xdr:sp macro="" textlink="">
          <xdr:nvSpPr>
            <xdr:cNvPr id="109574" name="Object 6" hidden="1">
              <a:extLst>
                <a:ext uri="{63B3BB69-23CF-44E3-9099-C40C66FF867C}">
                  <a14:compatExt spid="_x0000_s109574"/>
                </a:ext>
                <a:ext uri="{FF2B5EF4-FFF2-40B4-BE49-F238E27FC236}">
                  <a16:creationId xmlns:a16="http://schemas.microsoft.com/office/drawing/2014/main" id="{00000000-0008-0000-1B00-000006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NABAVKI%202021\PLAN%20JN%20za%202021\Plan_JN_i%20Plan%20nabavki%20na%20koje%20se%20ZJN%20ne%20primenjuje_2021-Jelena%2018.12.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jeni\PLAN%20NABAVKI%202021\PLAN%20JN%20za%202021\Plan_JN_i%20Plan%20nabavki%20na%20koje%20se%20ZJN%20ne%20primenjuje_2021-Jelena%2018.12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T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VIRNO VREME POKRETANJA POSTUP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БОЖАНА АТАНАСКОВИЋ" id="{A3410245-DF7C-4BB3-8ECF-E71DB89894CE}" userId="S::bozana.atanaskovic@purs.gov.rs::d358628d-17b1-4854-840f-66e2fed99a07" providerId="AD"/>
  <person displayName="ОЛИВЕРА БОГДАНОВИЋ" id="{06D24AE4-7FC0-452A-A70F-CF83D08D72E0}" userId="S::olivera.bogdanovic@purs.gov.rs::a38412ad-50a0-47e9-924a-fe2d4fc42fe2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1" xr16:uid="{00000000-0016-0000-0000-000000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NUTS" backgroundRefresh="0" connectionId="2" xr16:uid="{00000000-0016-0000-0100-000001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Name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LIST_CPV" displayName="Table_PLAN_CODE_LIST_CPV" ref="A1:C9455" tableType="queryTable" totalsRowShown="0">
  <tableColumns count="3">
    <tableColumn id="1" xr3:uid="{00000000-0010-0000-0000-000001000000}" uniqueName="1" name="ID" queryTableFieldId="1"/>
    <tableColumn id="2" xr3:uid="{00000000-0010-0000-0000-000002000000}" uniqueName="2" name="CPV" queryTableFieldId="2"/>
    <tableColumn id="3" xr3:uid="{00000000-0010-0000-0000-000003000000}" uniqueName="3" name="Description" queryTableField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LIST_NUTS" displayName="Table_PLAN_CODE_LIST_NUTS" ref="A1:C43" tableType="queryTable" totalsRowShown="0">
  <autoFilter ref="A1:C43" xr:uid="{00000000-0009-0000-0100-000002000000}"/>
  <tableColumns count="3">
    <tableColumn id="1" xr3:uid="{00000000-0010-0000-0100-000001000000}" uniqueName="1" name="Column1" queryTableFieldId="1"/>
    <tableColumn id="2" xr3:uid="{00000000-0010-0000-0100-000002000000}" uniqueName="2" name="Column2" queryTableFieldId="2"/>
    <tableColumn id="3" xr3:uid="{00000000-0010-0000-0100-000003000000}" uniqueName="3" name="Column3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60" dT="2022-02-14T10:04:18.07" personId="{06D24AE4-7FC0-452A-A70F-CF83D08D72E0}" id="{61596596-106A-4CED-87C5-E02930A9ABBB}">
    <text>мења се опис предмета набавке - овде се планира услуга техничког прегледа свих возила ПУ</text>
  </threadedComment>
  <threadedComment ref="D160" dT="2022-02-14T10:04:55.77" personId="{06D24AE4-7FC0-452A-A70F-CF83D08D72E0}" id="{AE7BBD25-D927-40B3-B7FE-74DD63EAC088}" parentId="{61596596-106A-4CED-87C5-E02930A9ABBB}">
    <text>мења се и процењена вредност</text>
  </threadedComment>
  <threadedComment ref="D170" dT="2022-06-29T10:46:55.51" personId="{A3410245-DF7C-4BB3-8ECF-E71DB89894CE}" id="{AC791704-2214-4FBA-AFE3-686B9BABED26}">
    <text>pokrenuta nabavka odnosila se na OJ PU podru;ja NIŠ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8" dT="2022-02-14T10:04:18.07" personId="{06D24AE4-7FC0-452A-A70F-CF83D08D72E0}" id="{855522E8-168B-4B3E-A362-A2386E48CA11}">
    <text>мења се опис предмета набавке - овде се планира услуга техничког прегледа свих возила ПУ</text>
  </threadedComment>
  <threadedComment ref="D48" dT="2022-02-14T10:04:55.77" personId="{06D24AE4-7FC0-452A-A70F-CF83D08D72E0}" id="{A94CCB9F-1044-4612-AB3E-F9D69FF6DD6B}" parentId="{855522E8-168B-4B3E-A362-A2386E48CA11}">
    <text>мења се и процењена вредност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2.xml"/><Relationship Id="rId3" Type="http://schemas.openxmlformats.org/officeDocument/2006/relationships/vmlDrawing" Target="../drawings/vmlDrawing3.vml"/><Relationship Id="rId7" Type="http://schemas.openxmlformats.org/officeDocument/2006/relationships/comments" Target="../comments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5" Type="http://schemas.openxmlformats.org/officeDocument/2006/relationships/oleObject" Target="../embeddings/oleObject9.bin"/><Relationship Id="rId4" Type="http://schemas.openxmlformats.org/officeDocument/2006/relationships/image" Target="../media/image1.emf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16.bin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oleObject" Target="../embeddings/oleObject19.bin"/><Relationship Id="rId5" Type="http://schemas.openxmlformats.org/officeDocument/2006/relationships/oleObject" Target="../embeddings/oleObject18.bin"/><Relationship Id="rId4" Type="http://schemas.openxmlformats.org/officeDocument/2006/relationships/image" Target="../media/image1.emf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0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6" Type="http://schemas.openxmlformats.org/officeDocument/2006/relationships/oleObject" Target="../embeddings/oleObject22.bin"/><Relationship Id="rId5" Type="http://schemas.openxmlformats.org/officeDocument/2006/relationships/oleObject" Target="../embeddings/oleObject21.bin"/><Relationship Id="rId4" Type="http://schemas.openxmlformats.org/officeDocument/2006/relationships/image" Target="../media/image1.emf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oleObject" Target="../embeddings/oleObject25.bin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Relationship Id="rId9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9455"/>
  <sheetViews>
    <sheetView topLeftCell="C106" workbookViewId="0">
      <selection activeCell="H7995" sqref="H7995"/>
    </sheetView>
  </sheetViews>
  <sheetFormatPr defaultRowHeight="15" x14ac:dyDescent="0.25"/>
  <cols>
    <col min="1" max="1" width="4.85546875" bestFit="1" customWidth="1"/>
    <col min="2" max="2" width="9" bestFit="1" customWidth="1"/>
    <col min="3" max="3" width="80.7109375" bestFit="1" customWidth="1"/>
  </cols>
  <sheetData>
    <row r="1" spans="1:23" x14ac:dyDescent="0.25">
      <c r="A1" t="s">
        <v>17</v>
      </c>
      <c r="B1" t="s">
        <v>18</v>
      </c>
      <c r="C1" t="s">
        <v>19</v>
      </c>
      <c r="E1" s="1">
        <v>1</v>
      </c>
      <c r="F1" s="2">
        <v>3000000</v>
      </c>
      <c r="G1" s="11" t="s">
        <v>20</v>
      </c>
      <c r="Q1" t="str">
        <f>F1&amp; "-" &amp;G1</f>
        <v>3000000-Poljoprivredni proizvodi, proizvodi poljoprivrednih gazdinstava, ribarstva, šumarstva i srodni proizvodi</v>
      </c>
    </row>
    <row r="2" spans="1:23" x14ac:dyDescent="0.25">
      <c r="A2">
        <v>1</v>
      </c>
      <c r="B2">
        <v>3000000</v>
      </c>
      <c r="C2" t="s">
        <v>20</v>
      </c>
      <c r="E2" s="12">
        <v>2</v>
      </c>
      <c r="F2" s="13">
        <v>3100000</v>
      </c>
      <c r="G2" s="14" t="s">
        <v>21</v>
      </c>
      <c r="Q2" t="str">
        <f t="shared" ref="Q2:Q65" si="0">F2&amp; "-" &amp;G2</f>
        <v>3100000-Poljoprivredni i hortikulturni proizvodi</v>
      </c>
    </row>
    <row r="3" spans="1:23" x14ac:dyDescent="0.25">
      <c r="A3">
        <v>2</v>
      </c>
      <c r="B3">
        <v>3100000</v>
      </c>
      <c r="C3" t="s">
        <v>21</v>
      </c>
      <c r="E3" s="15">
        <v>3</v>
      </c>
      <c r="F3" s="16">
        <v>3110000</v>
      </c>
      <c r="G3" s="17" t="s">
        <v>22</v>
      </c>
      <c r="Q3" t="str">
        <f t="shared" si="0"/>
        <v>3110000-Usevi, baštovanski i hortikulturni proizvodi namenjeni tržištu</v>
      </c>
    </row>
    <row r="4" spans="1:23" x14ac:dyDescent="0.25">
      <c r="A4">
        <v>3</v>
      </c>
      <c r="B4">
        <v>3110000</v>
      </c>
      <c r="C4" t="s">
        <v>22</v>
      </c>
      <c r="E4" s="12">
        <v>4</v>
      </c>
      <c r="F4" s="13">
        <v>3111000</v>
      </c>
      <c r="G4" s="14" t="s">
        <v>23</v>
      </c>
      <c r="Q4" t="str">
        <f t="shared" si="0"/>
        <v>3111000-Semenje</v>
      </c>
    </row>
    <row r="5" spans="1:23" x14ac:dyDescent="0.25">
      <c r="A5">
        <v>4</v>
      </c>
      <c r="B5">
        <v>3111000</v>
      </c>
      <c r="C5" t="s">
        <v>23</v>
      </c>
      <c r="E5" s="15">
        <v>5</v>
      </c>
      <c r="F5" s="16">
        <v>3111100</v>
      </c>
      <c r="G5" s="17" t="s">
        <v>24</v>
      </c>
      <c r="Q5" t="str">
        <f t="shared" si="0"/>
        <v>3111100-Soja u zrnu</v>
      </c>
    </row>
    <row r="6" spans="1:23" x14ac:dyDescent="0.25">
      <c r="A6">
        <v>5</v>
      </c>
      <c r="B6">
        <v>3111100</v>
      </c>
      <c r="C6" t="s">
        <v>24</v>
      </c>
      <c r="E6" s="12">
        <v>6</v>
      </c>
      <c r="F6" s="13">
        <v>3111200</v>
      </c>
      <c r="G6" s="14" t="s">
        <v>25</v>
      </c>
      <c r="Q6" t="str">
        <f t="shared" si="0"/>
        <v>3111200-Kikiriki</v>
      </c>
    </row>
    <row r="7" spans="1:23" x14ac:dyDescent="0.25">
      <c r="A7">
        <v>6</v>
      </c>
      <c r="B7">
        <v>3111200</v>
      </c>
      <c r="C7" t="s">
        <v>25</v>
      </c>
      <c r="E7" s="15">
        <v>7</v>
      </c>
      <c r="F7" s="16">
        <v>3111300</v>
      </c>
      <c r="G7" s="17" t="s">
        <v>26</v>
      </c>
      <c r="Q7" t="str">
        <f t="shared" si="0"/>
        <v>3111300-Seme suncokreta</v>
      </c>
    </row>
    <row r="8" spans="1:23" x14ac:dyDescent="0.25">
      <c r="A8">
        <v>7</v>
      </c>
      <c r="B8">
        <v>3111300</v>
      </c>
      <c r="C8" t="s">
        <v>26</v>
      </c>
      <c r="E8" s="12">
        <v>8</v>
      </c>
      <c r="F8" s="13">
        <v>3111400</v>
      </c>
      <c r="G8" s="14" t="s">
        <v>27</v>
      </c>
      <c r="Q8" t="str">
        <f t="shared" si="0"/>
        <v>3111400-Seme pamuka</v>
      </c>
    </row>
    <row r="9" spans="1:23" x14ac:dyDescent="0.25">
      <c r="A9">
        <v>8</v>
      </c>
      <c r="B9">
        <v>3111400</v>
      </c>
      <c r="C9" t="s">
        <v>27</v>
      </c>
      <c r="E9" s="15">
        <v>9</v>
      </c>
      <c r="F9" s="16">
        <v>3111500</v>
      </c>
      <c r="G9" s="17" t="s">
        <v>28</v>
      </c>
      <c r="Q9" t="str">
        <f t="shared" si="0"/>
        <v>3111500-Seme susama</v>
      </c>
    </row>
    <row r="10" spans="1:23" x14ac:dyDescent="0.25">
      <c r="A10">
        <v>9</v>
      </c>
      <c r="B10">
        <v>3111500</v>
      </c>
      <c r="C10" t="s">
        <v>28</v>
      </c>
      <c r="E10" s="12">
        <v>10</v>
      </c>
      <c r="F10" s="13">
        <v>3111600</v>
      </c>
      <c r="G10" s="14" t="s">
        <v>29</v>
      </c>
      <c r="Q10" t="str">
        <f t="shared" si="0"/>
        <v>3111600-Seme slačice</v>
      </c>
    </row>
    <row r="11" spans="1:23" x14ac:dyDescent="0.25">
      <c r="A11">
        <v>10</v>
      </c>
      <c r="B11">
        <v>3111600</v>
      </c>
      <c r="C11" t="s">
        <v>29</v>
      </c>
      <c r="E11" s="15">
        <v>11</v>
      </c>
      <c r="F11" s="16">
        <v>3111700</v>
      </c>
      <c r="G11" s="17" t="s">
        <v>30</v>
      </c>
      <c r="Q11" t="str">
        <f t="shared" si="0"/>
        <v>3111700-Semenje povrća</v>
      </c>
    </row>
    <row r="12" spans="1:23" x14ac:dyDescent="0.25">
      <c r="A12">
        <v>11</v>
      </c>
      <c r="B12">
        <v>3111700</v>
      </c>
      <c r="C12" t="s">
        <v>30</v>
      </c>
      <c r="E12" s="12">
        <v>12</v>
      </c>
      <c r="F12" s="13">
        <v>3111800</v>
      </c>
      <c r="G12" s="14" t="s">
        <v>31</v>
      </c>
      <c r="Q12" t="str">
        <f t="shared" si="0"/>
        <v>3111800-Semenje voća</v>
      </c>
      <c r="W12" t="s">
        <v>9683</v>
      </c>
    </row>
    <row r="13" spans="1:23" x14ac:dyDescent="0.25">
      <c r="A13">
        <v>12</v>
      </c>
      <c r="B13">
        <v>3111800</v>
      </c>
      <c r="C13" t="s">
        <v>31</v>
      </c>
      <c r="E13" s="15">
        <v>13</v>
      </c>
      <c r="F13" s="16">
        <v>3111900</v>
      </c>
      <c r="G13" s="17" t="s">
        <v>32</v>
      </c>
      <c r="Q13" t="str">
        <f t="shared" si="0"/>
        <v>3111900-Semenje cveća</v>
      </c>
    </row>
    <row r="14" spans="1:23" x14ac:dyDescent="0.25">
      <c r="A14">
        <v>13</v>
      </c>
      <c r="B14">
        <v>3111900</v>
      </c>
      <c r="C14" t="s">
        <v>32</v>
      </c>
      <c r="E14" s="12">
        <v>14</v>
      </c>
      <c r="F14" s="13">
        <v>3112000</v>
      </c>
      <c r="G14" s="14" t="s">
        <v>33</v>
      </c>
      <c r="Q14" t="str">
        <f t="shared" si="0"/>
        <v>3112000-Neprerađeni duvan</v>
      </c>
    </row>
    <row r="15" spans="1:23" x14ac:dyDescent="0.25">
      <c r="A15">
        <v>14</v>
      </c>
      <c r="B15">
        <v>3112000</v>
      </c>
      <c r="C15" t="s">
        <v>33</v>
      </c>
      <c r="E15" s="15">
        <v>15</v>
      </c>
      <c r="F15" s="16">
        <v>3113000</v>
      </c>
      <c r="G15" s="17" t="s">
        <v>34</v>
      </c>
      <c r="Q15" t="str">
        <f t="shared" si="0"/>
        <v>3113000-Biljke koje se koriste za proizvodnju šećera</v>
      </c>
    </row>
    <row r="16" spans="1:23" x14ac:dyDescent="0.25">
      <c r="A16">
        <v>15</v>
      </c>
      <c r="B16">
        <v>3113000</v>
      </c>
      <c r="C16" t="s">
        <v>34</v>
      </c>
      <c r="E16" s="12">
        <v>16</v>
      </c>
      <c r="F16" s="13">
        <v>3113100</v>
      </c>
      <c r="G16" s="14" t="s">
        <v>35</v>
      </c>
      <c r="Q16" t="str">
        <f t="shared" si="0"/>
        <v>3113100-Šećerna repa</v>
      </c>
    </row>
    <row r="17" spans="1:17" x14ac:dyDescent="0.25">
      <c r="A17">
        <v>16</v>
      </c>
      <c r="B17">
        <v>3113100</v>
      </c>
      <c r="C17" t="s">
        <v>35</v>
      </c>
      <c r="E17" s="15">
        <v>17</v>
      </c>
      <c r="F17" s="16">
        <v>3113200</v>
      </c>
      <c r="G17" s="17" t="s">
        <v>36</v>
      </c>
      <c r="Q17" t="str">
        <f t="shared" si="0"/>
        <v>3113200-Šećerna trska</v>
      </c>
    </row>
    <row r="18" spans="1:17" x14ac:dyDescent="0.25">
      <c r="A18">
        <v>17</v>
      </c>
      <c r="B18">
        <v>3113200</v>
      </c>
      <c r="C18" t="s">
        <v>36</v>
      </c>
      <c r="E18" s="12">
        <v>18</v>
      </c>
      <c r="F18" s="13">
        <v>3114000</v>
      </c>
      <c r="G18" s="14" t="s">
        <v>37</v>
      </c>
      <c r="Q18" t="str">
        <f t="shared" si="0"/>
        <v>3114000-Slama i stočna hrana (krmivo)</v>
      </c>
    </row>
    <row r="19" spans="1:17" x14ac:dyDescent="0.25">
      <c r="A19">
        <v>18</v>
      </c>
      <c r="B19">
        <v>3114000</v>
      </c>
      <c r="C19" t="s">
        <v>37</v>
      </c>
      <c r="E19" s="15">
        <v>19</v>
      </c>
      <c r="F19" s="16">
        <v>3114100</v>
      </c>
      <c r="G19" s="17" t="s">
        <v>38</v>
      </c>
      <c r="Q19" t="str">
        <f t="shared" si="0"/>
        <v>3114100-Slama</v>
      </c>
    </row>
    <row r="20" spans="1:17" x14ac:dyDescent="0.25">
      <c r="A20">
        <v>19</v>
      </c>
      <c r="B20">
        <v>3114100</v>
      </c>
      <c r="C20" t="s">
        <v>38</v>
      </c>
      <c r="E20" s="12">
        <v>20</v>
      </c>
      <c r="F20" s="13">
        <v>3114200</v>
      </c>
      <c r="G20" s="14" t="s">
        <v>39</v>
      </c>
      <c r="Q20" t="str">
        <f t="shared" si="0"/>
        <v>3114200-Stočna hrana (krmivo)</v>
      </c>
    </row>
    <row r="21" spans="1:17" x14ac:dyDescent="0.25">
      <c r="A21">
        <v>20</v>
      </c>
      <c r="B21">
        <v>3114200</v>
      </c>
      <c r="C21" t="s">
        <v>39</v>
      </c>
      <c r="E21" s="15">
        <v>21</v>
      </c>
      <c r="F21" s="16">
        <v>3115000</v>
      </c>
      <c r="G21" s="17" t="s">
        <v>40</v>
      </c>
      <c r="Q21" t="str">
        <f t="shared" si="0"/>
        <v>3115000-Sirovi biljni materijal</v>
      </c>
    </row>
    <row r="22" spans="1:17" x14ac:dyDescent="0.25">
      <c r="A22">
        <v>21</v>
      </c>
      <c r="B22">
        <v>3115000</v>
      </c>
      <c r="C22" t="s">
        <v>40</v>
      </c>
      <c r="E22" s="12">
        <v>22</v>
      </c>
      <c r="F22" s="13">
        <v>3115100</v>
      </c>
      <c r="G22" s="14" t="s">
        <v>41</v>
      </c>
      <c r="Q22" t="str">
        <f t="shared" si="0"/>
        <v>3115100-Sirovi biljni materijali koji se koriste za proizvodnju tekstila</v>
      </c>
    </row>
    <row r="23" spans="1:17" x14ac:dyDescent="0.25">
      <c r="A23">
        <v>22</v>
      </c>
      <c r="B23">
        <v>3115100</v>
      </c>
      <c r="C23" t="s">
        <v>41</v>
      </c>
      <c r="E23" s="15">
        <v>23</v>
      </c>
      <c r="F23" s="16">
        <v>3115110</v>
      </c>
      <c r="G23" s="17" t="s">
        <v>42</v>
      </c>
      <c r="Q23" t="str">
        <f t="shared" si="0"/>
        <v>3115110-Pamuk</v>
      </c>
    </row>
    <row r="24" spans="1:17" x14ac:dyDescent="0.25">
      <c r="A24">
        <v>23</v>
      </c>
      <c r="B24">
        <v>3115110</v>
      </c>
      <c r="C24" t="s">
        <v>42</v>
      </c>
      <c r="E24" s="12">
        <v>24</v>
      </c>
      <c r="F24" s="13">
        <v>3115120</v>
      </c>
      <c r="G24" s="14" t="s">
        <v>43</v>
      </c>
      <c r="Q24" t="str">
        <f t="shared" si="0"/>
        <v>3115120-Juta</v>
      </c>
    </row>
    <row r="25" spans="1:17" x14ac:dyDescent="0.25">
      <c r="A25">
        <v>24</v>
      </c>
      <c r="B25">
        <v>3115120</v>
      </c>
      <c r="C25" t="s">
        <v>43</v>
      </c>
      <c r="E25" s="15">
        <v>25</v>
      </c>
      <c r="F25" s="16">
        <v>3115130</v>
      </c>
      <c r="G25" s="17" t="s">
        <v>44</v>
      </c>
      <c r="Q25" t="str">
        <f t="shared" si="0"/>
        <v>3115130-Lan</v>
      </c>
    </row>
    <row r="26" spans="1:17" x14ac:dyDescent="0.25">
      <c r="A26">
        <v>25</v>
      </c>
      <c r="B26">
        <v>3115130</v>
      </c>
      <c r="C26" t="s">
        <v>44</v>
      </c>
      <c r="E26" s="12">
        <v>26</v>
      </c>
      <c r="F26" s="13">
        <v>3116000</v>
      </c>
      <c r="G26" s="14" t="s">
        <v>45</v>
      </c>
      <c r="Q26" t="str">
        <f t="shared" si="0"/>
        <v>3116000-Prirodni kaučuk i lateks i prateći proizvodi</v>
      </c>
    </row>
    <row r="27" spans="1:17" x14ac:dyDescent="0.25">
      <c r="A27">
        <v>26</v>
      </c>
      <c r="B27">
        <v>3116000</v>
      </c>
      <c r="C27" t="s">
        <v>45</v>
      </c>
      <c r="E27" s="15">
        <v>27</v>
      </c>
      <c r="F27" s="16">
        <v>3116100</v>
      </c>
      <c r="G27" s="17" t="s">
        <v>46</v>
      </c>
      <c r="Q27" t="str">
        <f t="shared" si="0"/>
        <v>3116100-Prirodni kaučuk</v>
      </c>
    </row>
    <row r="28" spans="1:17" x14ac:dyDescent="0.25">
      <c r="A28">
        <v>27</v>
      </c>
      <c r="B28">
        <v>3116100</v>
      </c>
      <c r="C28" t="s">
        <v>46</v>
      </c>
      <c r="E28" s="12">
        <v>28</v>
      </c>
      <c r="F28" s="13">
        <v>3116200</v>
      </c>
      <c r="G28" s="14" t="s">
        <v>47</v>
      </c>
      <c r="Q28" t="str">
        <f t="shared" si="0"/>
        <v>3116200-Prirodni lateks</v>
      </c>
    </row>
    <row r="29" spans="1:17" x14ac:dyDescent="0.25">
      <c r="A29">
        <v>28</v>
      </c>
      <c r="B29">
        <v>3116200</v>
      </c>
      <c r="C29" t="s">
        <v>47</v>
      </c>
      <c r="E29" s="15">
        <v>29</v>
      </c>
      <c r="F29" s="16">
        <v>3116300</v>
      </c>
      <c r="G29" s="17" t="s">
        <v>48</v>
      </c>
      <c r="Q29" t="str">
        <f t="shared" si="0"/>
        <v>3116300-Proizvodi od lateksa</v>
      </c>
    </row>
    <row r="30" spans="1:17" x14ac:dyDescent="0.25">
      <c r="A30">
        <v>29</v>
      </c>
      <c r="B30">
        <v>3116300</v>
      </c>
      <c r="C30" t="s">
        <v>48</v>
      </c>
      <c r="E30" s="12">
        <v>30</v>
      </c>
      <c r="F30" s="13">
        <v>3117000</v>
      </c>
      <c r="G30" s="14" t="s">
        <v>49</v>
      </c>
      <c r="Q30" t="str">
        <f t="shared" si="0"/>
        <v>3117000-Biljke koje se koriste za posebne namene</v>
      </c>
    </row>
    <row r="31" spans="1:17" x14ac:dyDescent="0.25">
      <c r="A31">
        <v>30</v>
      </c>
      <c r="B31">
        <v>3117000</v>
      </c>
      <c r="C31" t="s">
        <v>49</v>
      </c>
      <c r="E31" s="15">
        <v>31</v>
      </c>
      <c r="F31" s="16">
        <v>3117100</v>
      </c>
      <c r="G31" s="17" t="s">
        <v>50</v>
      </c>
      <c r="Q31" t="str">
        <f t="shared" si="0"/>
        <v>3117100-Biljke koje se koriste u proizvodnji parfema ili u farmaceutskoj industriji ili za insekticide i slične svrhe</v>
      </c>
    </row>
    <row r="32" spans="1:17" x14ac:dyDescent="0.25">
      <c r="A32">
        <v>31</v>
      </c>
      <c r="B32">
        <v>3117100</v>
      </c>
      <c r="C32" t="s">
        <v>50</v>
      </c>
      <c r="E32" s="12">
        <v>32</v>
      </c>
      <c r="F32" s="13">
        <v>3117110</v>
      </c>
      <c r="G32" s="14" t="s">
        <v>51</v>
      </c>
      <c r="Q32" t="str">
        <f t="shared" si="0"/>
        <v>3117110-Biljke koje se koriste u proizvodnji parfema</v>
      </c>
    </row>
    <row r="33" spans="1:17" x14ac:dyDescent="0.25">
      <c r="A33">
        <v>32</v>
      </c>
      <c r="B33">
        <v>3117110</v>
      </c>
      <c r="C33" t="s">
        <v>51</v>
      </c>
      <c r="E33" s="15">
        <v>33</v>
      </c>
      <c r="F33" s="16">
        <v>3117120</v>
      </c>
      <c r="G33" s="17" t="s">
        <v>52</v>
      </c>
      <c r="Q33" t="str">
        <f t="shared" si="0"/>
        <v>3117120-Biljke koje se koriste u farmaceutskoj industriji</v>
      </c>
    </row>
    <row r="34" spans="1:17" x14ac:dyDescent="0.25">
      <c r="A34">
        <v>33</v>
      </c>
      <c r="B34">
        <v>3117120</v>
      </c>
      <c r="C34" t="s">
        <v>52</v>
      </c>
      <c r="E34" s="12">
        <v>34</v>
      </c>
      <c r="F34" s="13">
        <v>3117130</v>
      </c>
      <c r="G34" s="14" t="s">
        <v>53</v>
      </c>
      <c r="Q34" t="str">
        <f t="shared" si="0"/>
        <v>3117130-Biljke koje se koriste za insekticide</v>
      </c>
    </row>
    <row r="35" spans="1:17" x14ac:dyDescent="0.25">
      <c r="A35">
        <v>34</v>
      </c>
      <c r="B35">
        <v>3117130</v>
      </c>
      <c r="C35" t="s">
        <v>53</v>
      </c>
      <c r="E35" s="15">
        <v>35</v>
      </c>
      <c r="F35" s="16">
        <v>3117140</v>
      </c>
      <c r="G35" s="17" t="s">
        <v>54</v>
      </c>
      <c r="Q35" t="str">
        <f t="shared" si="0"/>
        <v>3117140-Biljke koje se koriste za fungicide ili slične svrhe</v>
      </c>
    </row>
    <row r="36" spans="1:17" x14ac:dyDescent="0.25">
      <c r="A36">
        <v>35</v>
      </c>
      <c r="B36">
        <v>3117140</v>
      </c>
      <c r="C36" t="s">
        <v>54</v>
      </c>
      <c r="E36" s="12">
        <v>36</v>
      </c>
      <c r="F36" s="13">
        <v>3117200</v>
      </c>
      <c r="G36" s="14" t="s">
        <v>55</v>
      </c>
      <c r="Q36" t="str">
        <f t="shared" si="0"/>
        <v>3117200-Semenje biljaka koje se koriste za posebne namene</v>
      </c>
    </row>
    <row r="37" spans="1:17" x14ac:dyDescent="0.25">
      <c r="A37">
        <v>36</v>
      </c>
      <c r="B37">
        <v>3117200</v>
      </c>
      <c r="C37" t="s">
        <v>55</v>
      </c>
      <c r="E37" s="15">
        <v>37</v>
      </c>
      <c r="F37" s="16">
        <v>3120000</v>
      </c>
      <c r="G37" s="17" t="s">
        <v>56</v>
      </c>
      <c r="Q37" t="str">
        <f t="shared" si="0"/>
        <v>3120000-Hortikulturni proizvodi i proizvodi iz rasadnika</v>
      </c>
    </row>
    <row r="38" spans="1:17" x14ac:dyDescent="0.25">
      <c r="A38">
        <v>37</v>
      </c>
      <c r="B38">
        <v>3120000</v>
      </c>
      <c r="C38" t="s">
        <v>56</v>
      </c>
      <c r="E38" s="12">
        <v>38</v>
      </c>
      <c r="F38" s="13">
        <v>3121000</v>
      </c>
      <c r="G38" s="14" t="s">
        <v>57</v>
      </c>
      <c r="Q38" t="str">
        <f t="shared" si="0"/>
        <v>3121000-Hortikulturni proizvodi</v>
      </c>
    </row>
    <row r="39" spans="1:17" x14ac:dyDescent="0.25">
      <c r="A39">
        <v>38</v>
      </c>
      <c r="B39">
        <v>3121000</v>
      </c>
      <c r="C39" t="s">
        <v>57</v>
      </c>
      <c r="E39" s="15">
        <v>39</v>
      </c>
      <c r="F39" s="16">
        <v>3121100</v>
      </c>
      <c r="G39" s="17" t="s">
        <v>58</v>
      </c>
      <c r="Q39" t="str">
        <f t="shared" si="0"/>
        <v>3121100-Žive biljke, lukovice, gomolji, korenje, reznice i kalemovi</v>
      </c>
    </row>
    <row r="40" spans="1:17" x14ac:dyDescent="0.25">
      <c r="A40">
        <v>39</v>
      </c>
      <c r="B40">
        <v>3121100</v>
      </c>
      <c r="C40" t="s">
        <v>58</v>
      </c>
      <c r="E40" s="12">
        <v>40</v>
      </c>
      <c r="F40" s="13">
        <v>3121200</v>
      </c>
      <c r="G40" s="14" t="s">
        <v>59</v>
      </c>
      <c r="Q40" t="str">
        <f t="shared" si="0"/>
        <v>3121200-Rezano cveće</v>
      </c>
    </row>
    <row r="41" spans="1:17" x14ac:dyDescent="0.25">
      <c r="A41">
        <v>40</v>
      </c>
      <c r="B41">
        <v>3121200</v>
      </c>
      <c r="C41" t="s">
        <v>59</v>
      </c>
      <c r="E41" s="15">
        <v>41</v>
      </c>
      <c r="F41" s="16">
        <v>3121210</v>
      </c>
      <c r="G41" s="17" t="s">
        <v>60</v>
      </c>
      <c r="Q41" t="str">
        <f t="shared" si="0"/>
        <v>3121210-Cvetni aranžmani</v>
      </c>
    </row>
    <row r="42" spans="1:17" x14ac:dyDescent="0.25">
      <c r="A42">
        <v>41</v>
      </c>
      <c r="B42">
        <v>3121210</v>
      </c>
      <c r="C42" t="s">
        <v>60</v>
      </c>
      <c r="E42" s="12">
        <v>42</v>
      </c>
      <c r="F42" s="13">
        <v>3130000</v>
      </c>
      <c r="G42" s="14" t="s">
        <v>61</v>
      </c>
      <c r="Q42" t="str">
        <f t="shared" si="0"/>
        <v>3130000-Biljke za pripremu napitaka i začinsko bilje</v>
      </c>
    </row>
    <row r="43" spans="1:17" x14ac:dyDescent="0.25">
      <c r="A43">
        <v>42</v>
      </c>
      <c r="B43">
        <v>3130000</v>
      </c>
      <c r="C43" t="s">
        <v>61</v>
      </c>
      <c r="E43" s="15">
        <v>43</v>
      </c>
      <c r="F43" s="16">
        <v>3131000</v>
      </c>
      <c r="G43" s="17" t="s">
        <v>62</v>
      </c>
      <c r="Q43" t="str">
        <f t="shared" si="0"/>
        <v>3131000-Biljke za pripremu napitaka</v>
      </c>
    </row>
    <row r="44" spans="1:17" x14ac:dyDescent="0.25">
      <c r="A44">
        <v>43</v>
      </c>
      <c r="B44">
        <v>3131000</v>
      </c>
      <c r="C44" t="s">
        <v>62</v>
      </c>
      <c r="E44" s="12">
        <v>44</v>
      </c>
      <c r="F44" s="13">
        <v>3131100</v>
      </c>
      <c r="G44" s="14" t="s">
        <v>63</v>
      </c>
      <c r="Q44" t="str">
        <f t="shared" si="0"/>
        <v>3131100-Kafa u zrnu</v>
      </c>
    </row>
    <row r="45" spans="1:17" x14ac:dyDescent="0.25">
      <c r="A45">
        <v>44</v>
      </c>
      <c r="B45">
        <v>3131100</v>
      </c>
      <c r="C45" t="s">
        <v>63</v>
      </c>
      <c r="E45" s="15">
        <v>45</v>
      </c>
      <c r="F45" s="16">
        <v>3131200</v>
      </c>
      <c r="G45" s="17" t="s">
        <v>64</v>
      </c>
      <c r="Q45" t="str">
        <f t="shared" si="0"/>
        <v>3131200-Čajni grmovi</v>
      </c>
    </row>
    <row r="46" spans="1:17" x14ac:dyDescent="0.25">
      <c r="A46">
        <v>45</v>
      </c>
      <c r="B46">
        <v>3131200</v>
      </c>
      <c r="C46" t="s">
        <v>64</v>
      </c>
      <c r="E46" s="12">
        <v>46</v>
      </c>
      <c r="F46" s="13">
        <v>3131300</v>
      </c>
      <c r="G46" s="14" t="s">
        <v>65</v>
      </c>
      <c r="Q46" t="str">
        <f t="shared" si="0"/>
        <v>3131300-Mate-čaj</v>
      </c>
    </row>
    <row r="47" spans="1:17" x14ac:dyDescent="0.25">
      <c r="A47">
        <v>46</v>
      </c>
      <c r="B47">
        <v>3131300</v>
      </c>
      <c r="C47" t="s">
        <v>65</v>
      </c>
      <c r="E47" s="15">
        <v>47</v>
      </c>
      <c r="F47" s="16">
        <v>3131400</v>
      </c>
      <c r="G47" s="17" t="s">
        <v>66</v>
      </c>
      <c r="Q47" t="str">
        <f t="shared" si="0"/>
        <v>3131400-Kakao u zrnu</v>
      </c>
    </row>
    <row r="48" spans="1:17" x14ac:dyDescent="0.25">
      <c r="A48">
        <v>47</v>
      </c>
      <c r="B48">
        <v>3131400</v>
      </c>
      <c r="C48" t="s">
        <v>66</v>
      </c>
      <c r="E48" s="12">
        <v>48</v>
      </c>
      <c r="F48" s="13">
        <v>3132000</v>
      </c>
      <c r="G48" s="14" t="s">
        <v>67</v>
      </c>
      <c r="Q48" t="str">
        <f t="shared" si="0"/>
        <v>3132000-Neprerađeni začini</v>
      </c>
    </row>
    <row r="49" spans="1:17" x14ac:dyDescent="0.25">
      <c r="A49">
        <v>48</v>
      </c>
      <c r="B49">
        <v>3132000</v>
      </c>
      <c r="C49" t="s">
        <v>67</v>
      </c>
      <c r="E49" s="15">
        <v>49</v>
      </c>
      <c r="F49" s="16">
        <v>3140000</v>
      </c>
      <c r="G49" s="17" t="s">
        <v>68</v>
      </c>
      <c r="Q49" t="str">
        <f t="shared" si="0"/>
        <v>3140000-Proizvodi životinjskog porekla i srodni proizvodi</v>
      </c>
    </row>
    <row r="50" spans="1:17" x14ac:dyDescent="0.25">
      <c r="A50">
        <v>49</v>
      </c>
      <c r="B50">
        <v>3140000</v>
      </c>
      <c r="C50" t="s">
        <v>68</v>
      </c>
      <c r="E50" s="12">
        <v>50</v>
      </c>
      <c r="F50" s="13">
        <v>3141000</v>
      </c>
      <c r="G50" s="14" t="s">
        <v>69</v>
      </c>
      <c r="Q50" t="str">
        <f t="shared" si="0"/>
        <v>3141000-Sperma bikova</v>
      </c>
    </row>
    <row r="51" spans="1:17" x14ac:dyDescent="0.25">
      <c r="A51">
        <v>50</v>
      </c>
      <c r="B51">
        <v>3141000</v>
      </c>
      <c r="C51" t="s">
        <v>69</v>
      </c>
      <c r="E51" s="15">
        <v>51</v>
      </c>
      <c r="F51" s="16">
        <v>3142000</v>
      </c>
      <c r="G51" s="17" t="s">
        <v>70</v>
      </c>
      <c r="Q51" t="str">
        <f t="shared" si="0"/>
        <v>3142000-Proizvodi životinjskog porekla</v>
      </c>
    </row>
    <row r="52" spans="1:17" x14ac:dyDescent="0.25">
      <c r="A52">
        <v>51</v>
      </c>
      <c r="B52">
        <v>3142000</v>
      </c>
      <c r="C52" t="s">
        <v>70</v>
      </c>
      <c r="E52" s="12">
        <v>52</v>
      </c>
      <c r="F52" s="13">
        <v>3142100</v>
      </c>
      <c r="G52" s="14" t="s">
        <v>71</v>
      </c>
      <c r="Q52" t="str">
        <f t="shared" si="0"/>
        <v>3142100-Prirodni med</v>
      </c>
    </row>
    <row r="53" spans="1:17" x14ac:dyDescent="0.25">
      <c r="A53">
        <v>52</v>
      </c>
      <c r="B53">
        <v>3142100</v>
      </c>
      <c r="C53" t="s">
        <v>71</v>
      </c>
      <c r="E53" s="15">
        <v>53</v>
      </c>
      <c r="F53" s="16">
        <v>3142200</v>
      </c>
      <c r="G53" s="17" t="s">
        <v>72</v>
      </c>
      <c r="Q53" t="str">
        <f t="shared" si="0"/>
        <v>3142200-Puževi</v>
      </c>
    </row>
    <row r="54" spans="1:17" x14ac:dyDescent="0.25">
      <c r="A54">
        <v>53</v>
      </c>
      <c r="B54">
        <v>3142200</v>
      </c>
      <c r="C54" t="s">
        <v>72</v>
      </c>
      <c r="E54" s="12">
        <v>54</v>
      </c>
      <c r="F54" s="13">
        <v>3142300</v>
      </c>
      <c r="G54" s="14" t="s">
        <v>73</v>
      </c>
      <c r="Q54" t="str">
        <f t="shared" si="0"/>
        <v>3142300-Jestivi proizvodi životinjskog porekla</v>
      </c>
    </row>
    <row r="55" spans="1:17" x14ac:dyDescent="0.25">
      <c r="A55">
        <v>54</v>
      </c>
      <c r="B55">
        <v>3142300</v>
      </c>
      <c r="C55" t="s">
        <v>73</v>
      </c>
      <c r="E55" s="15">
        <v>55</v>
      </c>
      <c r="F55" s="16">
        <v>3142400</v>
      </c>
      <c r="G55" s="17" t="s">
        <v>74</v>
      </c>
      <c r="Q55" t="str">
        <f t="shared" si="0"/>
        <v>3142400-Voskovi</v>
      </c>
    </row>
    <row r="56" spans="1:17" x14ac:dyDescent="0.25">
      <c r="A56">
        <v>55</v>
      </c>
      <c r="B56">
        <v>3142400</v>
      </c>
      <c r="C56" t="s">
        <v>74</v>
      </c>
      <c r="E56" s="12">
        <v>56</v>
      </c>
      <c r="F56" s="13">
        <v>3142500</v>
      </c>
      <c r="G56" s="14" t="s">
        <v>75</v>
      </c>
      <c r="Q56" t="str">
        <f t="shared" si="0"/>
        <v>3142500-Jaja</v>
      </c>
    </row>
    <row r="57" spans="1:17" x14ac:dyDescent="0.25">
      <c r="A57">
        <v>56</v>
      </c>
      <c r="B57">
        <v>3142500</v>
      </c>
      <c r="C57" t="s">
        <v>75</v>
      </c>
      <c r="E57" s="15">
        <v>57</v>
      </c>
      <c r="F57" s="16">
        <v>3143000</v>
      </c>
      <c r="G57" s="17" t="s">
        <v>76</v>
      </c>
      <c r="Q57" t="str">
        <f t="shared" si="0"/>
        <v>3143000-Proizvodi mešovitih poljoprivrednih gazdinstava</v>
      </c>
    </row>
    <row r="58" spans="1:17" x14ac:dyDescent="0.25">
      <c r="A58">
        <v>57</v>
      </c>
      <c r="B58">
        <v>3143000</v>
      </c>
      <c r="C58" t="s">
        <v>76</v>
      </c>
      <c r="E58" s="12">
        <v>58</v>
      </c>
      <c r="F58" s="13">
        <v>3144000</v>
      </c>
      <c r="G58" s="14" t="s">
        <v>77</v>
      </c>
      <c r="Q58" t="str">
        <f t="shared" si="0"/>
        <v>3144000-Poljoprivredne potrepštine</v>
      </c>
    </row>
    <row r="59" spans="1:17" x14ac:dyDescent="0.25">
      <c r="A59">
        <v>58</v>
      </c>
      <c r="B59">
        <v>3144000</v>
      </c>
      <c r="C59" t="s">
        <v>77</v>
      </c>
      <c r="E59" s="15">
        <v>59</v>
      </c>
      <c r="F59" s="16">
        <v>3200000</v>
      </c>
      <c r="G59" s="17" t="s">
        <v>78</v>
      </c>
      <c r="Q59" t="str">
        <f t="shared" si="0"/>
        <v>3200000-Žitarice, krompir, povrće, voće i orašasti plodovi</v>
      </c>
    </row>
    <row r="60" spans="1:17" x14ac:dyDescent="0.25">
      <c r="A60">
        <v>59</v>
      </c>
      <c r="B60">
        <v>3200000</v>
      </c>
      <c r="C60" t="s">
        <v>78</v>
      </c>
      <c r="E60" s="12">
        <v>60</v>
      </c>
      <c r="F60" s="13">
        <v>3210000</v>
      </c>
      <c r="G60" s="14" t="s">
        <v>79</v>
      </c>
      <c r="Q60" t="str">
        <f t="shared" si="0"/>
        <v>3210000-Žitarice i krompir</v>
      </c>
    </row>
    <row r="61" spans="1:17" x14ac:dyDescent="0.25">
      <c r="A61">
        <v>60</v>
      </c>
      <c r="B61">
        <v>3210000</v>
      </c>
      <c r="C61" t="s">
        <v>79</v>
      </c>
      <c r="E61" s="15">
        <v>61</v>
      </c>
      <c r="F61" s="16">
        <v>3211000</v>
      </c>
      <c r="G61" s="17" t="s">
        <v>80</v>
      </c>
      <c r="Q61" t="str">
        <f t="shared" si="0"/>
        <v>3211000-Žitarice</v>
      </c>
    </row>
    <row r="62" spans="1:17" x14ac:dyDescent="0.25">
      <c r="A62">
        <v>61</v>
      </c>
      <c r="B62">
        <v>3211000</v>
      </c>
      <c r="C62" t="s">
        <v>80</v>
      </c>
      <c r="E62" s="12">
        <v>62</v>
      </c>
      <c r="F62" s="13">
        <v>3211100</v>
      </c>
      <c r="G62" s="14" t="s">
        <v>81</v>
      </c>
      <c r="Q62" t="str">
        <f t="shared" si="0"/>
        <v>3211100-Pšenica</v>
      </c>
    </row>
    <row r="63" spans="1:17" x14ac:dyDescent="0.25">
      <c r="A63">
        <v>62</v>
      </c>
      <c r="B63">
        <v>3211100</v>
      </c>
      <c r="C63" t="s">
        <v>81</v>
      </c>
      <c r="E63" s="15">
        <v>63</v>
      </c>
      <c r="F63" s="16">
        <v>3211110</v>
      </c>
      <c r="G63" s="17" t="s">
        <v>82</v>
      </c>
      <c r="Q63" t="str">
        <f t="shared" si="0"/>
        <v>3211110-Tvrda pšenica</v>
      </c>
    </row>
    <row r="64" spans="1:17" x14ac:dyDescent="0.25">
      <c r="A64">
        <v>63</v>
      </c>
      <c r="B64">
        <v>3211110</v>
      </c>
      <c r="C64" t="s">
        <v>82</v>
      </c>
      <c r="E64" s="12">
        <v>64</v>
      </c>
      <c r="F64" s="13">
        <v>3211120</v>
      </c>
      <c r="G64" s="14" t="s">
        <v>83</v>
      </c>
      <c r="Q64" t="str">
        <f t="shared" si="0"/>
        <v>3211120-Meka pšenica</v>
      </c>
    </row>
    <row r="65" spans="1:17" x14ac:dyDescent="0.25">
      <c r="A65">
        <v>64</v>
      </c>
      <c r="B65">
        <v>3211120</v>
      </c>
      <c r="C65" t="s">
        <v>83</v>
      </c>
      <c r="E65" s="15">
        <v>65</v>
      </c>
      <c r="F65" s="16">
        <v>3211200</v>
      </c>
      <c r="G65" s="17" t="s">
        <v>84</v>
      </c>
      <c r="Q65" t="str">
        <f t="shared" si="0"/>
        <v>3211200-Kukuruz</v>
      </c>
    </row>
    <row r="66" spans="1:17" x14ac:dyDescent="0.25">
      <c r="A66">
        <v>65</v>
      </c>
      <c r="B66">
        <v>3211200</v>
      </c>
      <c r="C66" t="s">
        <v>84</v>
      </c>
      <c r="E66" s="12">
        <v>66</v>
      </c>
      <c r="F66" s="13">
        <v>3211300</v>
      </c>
      <c r="G66" s="14" t="s">
        <v>85</v>
      </c>
      <c r="Q66" t="str">
        <f t="shared" ref="Q66:Q129" si="1">F66&amp; "-" &amp;G66</f>
        <v>3211300-Pirinač</v>
      </c>
    </row>
    <row r="67" spans="1:17" x14ac:dyDescent="0.25">
      <c r="A67">
        <v>66</v>
      </c>
      <c r="B67">
        <v>3211300</v>
      </c>
      <c r="C67" t="s">
        <v>85</v>
      </c>
      <c r="E67" s="15">
        <v>67</v>
      </c>
      <c r="F67" s="16">
        <v>3211400</v>
      </c>
      <c r="G67" s="17" t="s">
        <v>86</v>
      </c>
      <c r="Q67" t="str">
        <f t="shared" si="1"/>
        <v>3211400-Ječam</v>
      </c>
    </row>
    <row r="68" spans="1:17" x14ac:dyDescent="0.25">
      <c r="A68">
        <v>67</v>
      </c>
      <c r="B68">
        <v>3211400</v>
      </c>
      <c r="C68" t="s">
        <v>86</v>
      </c>
      <c r="E68" s="12">
        <v>68</v>
      </c>
      <c r="F68" s="13">
        <v>3211500</v>
      </c>
      <c r="G68" s="14" t="s">
        <v>87</v>
      </c>
      <c r="Q68" t="str">
        <f t="shared" si="1"/>
        <v>3211500-Raž</v>
      </c>
    </row>
    <row r="69" spans="1:17" x14ac:dyDescent="0.25">
      <c r="A69">
        <v>68</v>
      </c>
      <c r="B69">
        <v>3211500</v>
      </c>
      <c r="C69" t="s">
        <v>87</v>
      </c>
      <c r="E69" s="15">
        <v>69</v>
      </c>
      <c r="F69" s="16">
        <v>3211600</v>
      </c>
      <c r="G69" s="17" t="s">
        <v>88</v>
      </c>
      <c r="Q69" t="str">
        <f t="shared" si="1"/>
        <v>3211600-Ovas</v>
      </c>
    </row>
    <row r="70" spans="1:17" x14ac:dyDescent="0.25">
      <c r="A70">
        <v>69</v>
      </c>
      <c r="B70">
        <v>3211600</v>
      </c>
      <c r="C70" t="s">
        <v>88</v>
      </c>
      <c r="E70" s="12">
        <v>70</v>
      </c>
      <c r="F70" s="13">
        <v>3211700</v>
      </c>
      <c r="G70" s="14" t="s">
        <v>89</v>
      </c>
      <c r="Q70" t="str">
        <f t="shared" si="1"/>
        <v>3211700-Slad</v>
      </c>
    </row>
    <row r="71" spans="1:17" x14ac:dyDescent="0.25">
      <c r="A71">
        <v>70</v>
      </c>
      <c r="B71">
        <v>3211700</v>
      </c>
      <c r="C71" t="s">
        <v>89</v>
      </c>
      <c r="E71" s="15">
        <v>71</v>
      </c>
      <c r="F71" s="16">
        <v>3211900</v>
      </c>
      <c r="G71" s="17" t="s">
        <v>90</v>
      </c>
      <c r="Q71" t="str">
        <f t="shared" si="1"/>
        <v>3211900-Proizvodi od žitarica</v>
      </c>
    </row>
    <row r="72" spans="1:17" x14ac:dyDescent="0.25">
      <c r="A72">
        <v>71</v>
      </c>
      <c r="B72">
        <v>3211900</v>
      </c>
      <c r="C72" t="s">
        <v>90</v>
      </c>
      <c r="E72" s="12">
        <v>72</v>
      </c>
      <c r="F72" s="13">
        <v>3212000</v>
      </c>
      <c r="G72" s="14" t="s">
        <v>91</v>
      </c>
      <c r="Q72" t="str">
        <f t="shared" si="1"/>
        <v>3212000-Krompir i sušeno povrće</v>
      </c>
    </row>
    <row r="73" spans="1:17" x14ac:dyDescent="0.25">
      <c r="A73">
        <v>72</v>
      </c>
      <c r="B73">
        <v>3212000</v>
      </c>
      <c r="C73" t="s">
        <v>91</v>
      </c>
      <c r="E73" s="15">
        <v>73</v>
      </c>
      <c r="F73" s="16">
        <v>3212100</v>
      </c>
      <c r="G73" s="17" t="s">
        <v>92</v>
      </c>
      <c r="Q73" t="str">
        <f t="shared" si="1"/>
        <v>3212100-Krompir</v>
      </c>
    </row>
    <row r="74" spans="1:17" x14ac:dyDescent="0.25">
      <c r="A74">
        <v>73</v>
      </c>
      <c r="B74">
        <v>3212100</v>
      </c>
      <c r="C74" t="s">
        <v>92</v>
      </c>
      <c r="E74" s="12">
        <v>74</v>
      </c>
      <c r="F74" s="13">
        <v>3212200</v>
      </c>
      <c r="G74" s="14" t="s">
        <v>93</v>
      </c>
      <c r="Q74" t="str">
        <f t="shared" si="1"/>
        <v>3212200-Sušeno mahunasto povrće i zrna mahunarki</v>
      </c>
    </row>
    <row r="75" spans="1:17" x14ac:dyDescent="0.25">
      <c r="A75">
        <v>74</v>
      </c>
      <c r="B75">
        <v>3212200</v>
      </c>
      <c r="C75" t="s">
        <v>93</v>
      </c>
      <c r="E75" s="15">
        <v>75</v>
      </c>
      <c r="F75" s="16">
        <v>3212210</v>
      </c>
      <c r="G75" s="17" t="s">
        <v>94</v>
      </c>
      <c r="Q75" t="str">
        <f t="shared" si="1"/>
        <v>3212210-Sušeno mahunasto povrće</v>
      </c>
    </row>
    <row r="76" spans="1:17" x14ac:dyDescent="0.25">
      <c r="A76">
        <v>75</v>
      </c>
      <c r="B76">
        <v>3212210</v>
      </c>
      <c r="C76" t="s">
        <v>94</v>
      </c>
      <c r="E76" s="12">
        <v>76</v>
      </c>
      <c r="F76" s="13">
        <v>3212211</v>
      </c>
      <c r="G76" s="14" t="s">
        <v>95</v>
      </c>
      <c r="Q76" t="str">
        <f t="shared" si="1"/>
        <v>3212211-Sočivo</v>
      </c>
    </row>
    <row r="77" spans="1:17" x14ac:dyDescent="0.25">
      <c r="A77">
        <v>76</v>
      </c>
      <c r="B77">
        <v>3212211</v>
      </c>
      <c r="C77" t="s">
        <v>95</v>
      </c>
      <c r="E77" s="15">
        <v>77</v>
      </c>
      <c r="F77" s="16">
        <v>3212212</v>
      </c>
      <c r="G77" s="17" t="s">
        <v>96</v>
      </c>
      <c r="Q77" t="str">
        <f t="shared" si="1"/>
        <v>3212212-Slanutak</v>
      </c>
    </row>
    <row r="78" spans="1:17" x14ac:dyDescent="0.25">
      <c r="A78">
        <v>77</v>
      </c>
      <c r="B78">
        <v>3212212</v>
      </c>
      <c r="C78" t="s">
        <v>96</v>
      </c>
      <c r="E78" s="12">
        <v>78</v>
      </c>
      <c r="F78" s="13">
        <v>3212213</v>
      </c>
      <c r="G78" s="14" t="s">
        <v>97</v>
      </c>
      <c r="Q78" t="str">
        <f t="shared" si="1"/>
        <v>3212213-Suvi grašak</v>
      </c>
    </row>
    <row r="79" spans="1:17" x14ac:dyDescent="0.25">
      <c r="A79">
        <v>78</v>
      </c>
      <c r="B79">
        <v>3212213</v>
      </c>
      <c r="C79" t="s">
        <v>97</v>
      </c>
      <c r="E79" s="15">
        <v>79</v>
      </c>
      <c r="F79" s="16">
        <v>3212220</v>
      </c>
      <c r="G79" s="17" t="s">
        <v>98</v>
      </c>
      <c r="Q79" t="str">
        <f t="shared" si="1"/>
        <v>3212220-Zrna mahunarki</v>
      </c>
    </row>
    <row r="80" spans="1:17" x14ac:dyDescent="0.25">
      <c r="A80">
        <v>79</v>
      </c>
      <c r="B80">
        <v>3212220</v>
      </c>
      <c r="C80" t="s">
        <v>98</v>
      </c>
      <c r="E80" s="12">
        <v>80</v>
      </c>
      <c r="F80" s="13">
        <v>3220000</v>
      </c>
      <c r="G80" s="14" t="s">
        <v>99</v>
      </c>
      <c r="Q80" t="str">
        <f t="shared" si="1"/>
        <v>3220000-Povrće, voće i koštunjavo voće</v>
      </c>
    </row>
    <row r="81" spans="1:17" x14ac:dyDescent="0.25">
      <c r="A81">
        <v>80</v>
      </c>
      <c r="B81">
        <v>3220000</v>
      </c>
      <c r="C81" t="s">
        <v>99</v>
      </c>
      <c r="E81" s="15">
        <v>81</v>
      </c>
      <c r="F81" s="16">
        <v>3221000</v>
      </c>
      <c r="G81" s="17" t="s">
        <v>100</v>
      </c>
      <c r="Q81" t="str">
        <f t="shared" si="1"/>
        <v>3221000-Povrće</v>
      </c>
    </row>
    <row r="82" spans="1:17" x14ac:dyDescent="0.25">
      <c r="A82">
        <v>81</v>
      </c>
      <c r="B82">
        <v>3221000</v>
      </c>
      <c r="C82" t="s">
        <v>100</v>
      </c>
      <c r="E82" s="12">
        <v>82</v>
      </c>
      <c r="F82" s="13">
        <v>3221100</v>
      </c>
      <c r="G82" s="14" t="s">
        <v>101</v>
      </c>
      <c r="Q82" t="str">
        <f t="shared" si="1"/>
        <v>3221100-Korenasto i krtolasto povrće</v>
      </c>
    </row>
    <row r="83" spans="1:17" x14ac:dyDescent="0.25">
      <c r="A83">
        <v>82</v>
      </c>
      <c r="B83">
        <v>3221100</v>
      </c>
      <c r="C83" t="s">
        <v>101</v>
      </c>
      <c r="E83" s="15">
        <v>83</v>
      </c>
      <c r="F83" s="16">
        <v>3221110</v>
      </c>
      <c r="G83" s="17" t="s">
        <v>102</v>
      </c>
      <c r="Q83" t="str">
        <f t="shared" si="1"/>
        <v>3221110-Korenasto povrće</v>
      </c>
    </row>
    <row r="84" spans="1:17" x14ac:dyDescent="0.25">
      <c r="A84">
        <v>83</v>
      </c>
      <c r="B84">
        <v>3221110</v>
      </c>
      <c r="C84" t="s">
        <v>102</v>
      </c>
      <c r="E84" s="12">
        <v>84</v>
      </c>
      <c r="F84" s="13">
        <v>3221111</v>
      </c>
      <c r="G84" s="14" t="s">
        <v>103</v>
      </c>
      <c r="Q84" t="str">
        <f t="shared" si="1"/>
        <v>3221111-Cvekla</v>
      </c>
    </row>
    <row r="85" spans="1:17" x14ac:dyDescent="0.25">
      <c r="A85">
        <v>84</v>
      </c>
      <c r="B85">
        <v>3221111</v>
      </c>
      <c r="C85" t="s">
        <v>103</v>
      </c>
      <c r="E85" s="15">
        <v>85</v>
      </c>
      <c r="F85" s="16">
        <v>3221112</v>
      </c>
      <c r="G85" s="17" t="s">
        <v>104</v>
      </c>
      <c r="Q85" t="str">
        <f t="shared" si="1"/>
        <v>3221112-Šargarepa</v>
      </c>
    </row>
    <row r="86" spans="1:17" x14ac:dyDescent="0.25">
      <c r="A86">
        <v>85</v>
      </c>
      <c r="B86">
        <v>3221112</v>
      </c>
      <c r="C86" t="s">
        <v>104</v>
      </c>
      <c r="E86" s="12">
        <v>86</v>
      </c>
      <c r="F86" s="13">
        <v>3221113</v>
      </c>
      <c r="G86" s="14" t="s">
        <v>105</v>
      </c>
      <c r="Q86" t="str">
        <f t="shared" si="1"/>
        <v>3221113-Crni luk</v>
      </c>
    </row>
    <row r="87" spans="1:17" x14ac:dyDescent="0.25">
      <c r="A87">
        <v>86</v>
      </c>
      <c r="B87">
        <v>3221113</v>
      </c>
      <c r="C87" t="s">
        <v>105</v>
      </c>
      <c r="E87" s="15">
        <v>87</v>
      </c>
      <c r="F87" s="16">
        <v>3221114</v>
      </c>
      <c r="G87" s="17" t="s">
        <v>106</v>
      </c>
      <c r="Q87" t="str">
        <f t="shared" si="1"/>
        <v>3221114-Repa</v>
      </c>
    </row>
    <row r="88" spans="1:17" x14ac:dyDescent="0.25">
      <c r="A88">
        <v>87</v>
      </c>
      <c r="B88">
        <v>3221114</v>
      </c>
      <c r="C88" t="s">
        <v>106</v>
      </c>
      <c r="E88" s="12">
        <v>88</v>
      </c>
      <c r="F88" s="13">
        <v>3221120</v>
      </c>
      <c r="G88" s="14" t="s">
        <v>107</v>
      </c>
      <c r="Q88" t="str">
        <f t="shared" si="1"/>
        <v>3221120-Krtolasto povrće</v>
      </c>
    </row>
    <row r="89" spans="1:17" x14ac:dyDescent="0.25">
      <c r="A89">
        <v>88</v>
      </c>
      <c r="B89">
        <v>3221120</v>
      </c>
      <c r="C89" t="s">
        <v>107</v>
      </c>
      <c r="E89" s="15">
        <v>89</v>
      </c>
      <c r="F89" s="16">
        <v>3221200</v>
      </c>
      <c r="G89" s="17" t="s">
        <v>108</v>
      </c>
      <c r="Q89" t="str">
        <f t="shared" si="1"/>
        <v>3221200-Povrće sa plodovima</v>
      </c>
    </row>
    <row r="90" spans="1:17" x14ac:dyDescent="0.25">
      <c r="A90">
        <v>89</v>
      </c>
      <c r="B90">
        <v>3221200</v>
      </c>
      <c r="C90" t="s">
        <v>108</v>
      </c>
      <c r="E90" s="12">
        <v>90</v>
      </c>
      <c r="F90" s="13">
        <v>3221210</v>
      </c>
      <c r="G90" s="14" t="s">
        <v>109</v>
      </c>
      <c r="Q90" t="str">
        <f t="shared" si="1"/>
        <v>3221210-Pasulj</v>
      </c>
    </row>
    <row r="91" spans="1:17" x14ac:dyDescent="0.25">
      <c r="A91">
        <v>90</v>
      </c>
      <c r="B91">
        <v>3221210</v>
      </c>
      <c r="C91" t="s">
        <v>109</v>
      </c>
      <c r="E91" s="15">
        <v>91</v>
      </c>
      <c r="F91" s="16">
        <v>3221211</v>
      </c>
      <c r="G91" s="17" t="s">
        <v>110</v>
      </c>
      <c r="Q91" t="str">
        <f t="shared" si="1"/>
        <v>3221211-Bob</v>
      </c>
    </row>
    <row r="92" spans="1:17" x14ac:dyDescent="0.25">
      <c r="A92">
        <v>91</v>
      </c>
      <c r="B92">
        <v>3221211</v>
      </c>
      <c r="C92" t="s">
        <v>110</v>
      </c>
      <c r="E92" s="12">
        <v>92</v>
      </c>
      <c r="F92" s="13">
        <v>3221212</v>
      </c>
      <c r="G92" s="14" t="s">
        <v>111</v>
      </c>
      <c r="Q92" t="str">
        <f t="shared" si="1"/>
        <v>3221212-Boranija</v>
      </c>
    </row>
    <row r="93" spans="1:17" x14ac:dyDescent="0.25">
      <c r="A93">
        <v>92</v>
      </c>
      <c r="B93">
        <v>3221212</v>
      </c>
      <c r="C93" t="s">
        <v>111</v>
      </c>
      <c r="E93" s="15">
        <v>93</v>
      </c>
      <c r="F93" s="16">
        <v>3221213</v>
      </c>
      <c r="G93" s="17" t="s">
        <v>112</v>
      </c>
      <c r="Q93" t="str">
        <f t="shared" si="1"/>
        <v>3221213-Mnogocvetni pasulj</v>
      </c>
    </row>
    <row r="94" spans="1:17" x14ac:dyDescent="0.25">
      <c r="A94">
        <v>93</v>
      </c>
      <c r="B94">
        <v>3221213</v>
      </c>
      <c r="C94" t="s">
        <v>112</v>
      </c>
      <c r="E94" s="12">
        <v>94</v>
      </c>
      <c r="F94" s="13">
        <v>3221220</v>
      </c>
      <c r="G94" s="14" t="s">
        <v>113</v>
      </c>
      <c r="Q94" t="str">
        <f t="shared" si="1"/>
        <v>3221220-Grašak</v>
      </c>
    </row>
    <row r="95" spans="1:17" x14ac:dyDescent="0.25">
      <c r="A95">
        <v>94</v>
      </c>
      <c r="B95">
        <v>3221220</v>
      </c>
      <c r="C95" t="s">
        <v>113</v>
      </c>
      <c r="E95" s="15">
        <v>95</v>
      </c>
      <c r="F95" s="16">
        <v>3221221</v>
      </c>
      <c r="G95" s="17" t="s">
        <v>114</v>
      </c>
      <c r="Q95" t="str">
        <f t="shared" si="1"/>
        <v>3221221-Mladi grašak</v>
      </c>
    </row>
    <row r="96" spans="1:17" x14ac:dyDescent="0.25">
      <c r="A96">
        <v>95</v>
      </c>
      <c r="B96">
        <v>3221221</v>
      </c>
      <c r="C96" t="s">
        <v>114</v>
      </c>
      <c r="E96" s="12">
        <v>96</v>
      </c>
      <c r="F96" s="13">
        <v>3221222</v>
      </c>
      <c r="G96" s="14" t="s">
        <v>115</v>
      </c>
      <c r="Q96" t="str">
        <f t="shared" si="1"/>
        <v>3221222-Grašak sa jestivom ljuskom</v>
      </c>
    </row>
    <row r="97" spans="1:17" x14ac:dyDescent="0.25">
      <c r="A97">
        <v>96</v>
      </c>
      <c r="B97">
        <v>3221222</v>
      </c>
      <c r="C97" t="s">
        <v>115</v>
      </c>
      <c r="E97" s="15">
        <v>97</v>
      </c>
      <c r="F97" s="16">
        <v>3221230</v>
      </c>
      <c r="G97" s="17" t="s">
        <v>116</v>
      </c>
      <c r="Q97" t="str">
        <f t="shared" si="1"/>
        <v>3221230-Paprika</v>
      </c>
    </row>
    <row r="98" spans="1:17" x14ac:dyDescent="0.25">
      <c r="A98">
        <v>97</v>
      </c>
      <c r="B98">
        <v>3221230</v>
      </c>
      <c r="C98" t="s">
        <v>116</v>
      </c>
      <c r="E98" s="12">
        <v>98</v>
      </c>
      <c r="F98" s="13">
        <v>3221240</v>
      </c>
      <c r="G98" s="14" t="s">
        <v>117</v>
      </c>
      <c r="Q98" t="str">
        <f t="shared" si="1"/>
        <v>3221240-Paradajz</v>
      </c>
    </row>
    <row r="99" spans="1:17" x14ac:dyDescent="0.25">
      <c r="A99">
        <v>98</v>
      </c>
      <c r="B99">
        <v>3221240</v>
      </c>
      <c r="C99" t="s">
        <v>117</v>
      </c>
      <c r="E99" s="15">
        <v>99</v>
      </c>
      <c r="F99" s="16">
        <v>3221250</v>
      </c>
      <c r="G99" s="17" t="s">
        <v>118</v>
      </c>
      <c r="Q99" t="str">
        <f t="shared" si="1"/>
        <v>3221250-Tikvice</v>
      </c>
    </row>
    <row r="100" spans="1:17" x14ac:dyDescent="0.25">
      <c r="A100">
        <v>99</v>
      </c>
      <c r="B100">
        <v>3221250</v>
      </c>
      <c r="C100" t="s">
        <v>118</v>
      </c>
      <c r="E100" s="12">
        <v>100</v>
      </c>
      <c r="F100" s="13">
        <v>3221260</v>
      </c>
      <c r="G100" s="14" t="s">
        <v>119</v>
      </c>
      <c r="Q100" t="str">
        <f t="shared" si="1"/>
        <v>3221260-Pečurke</v>
      </c>
    </row>
    <row r="101" spans="1:17" x14ac:dyDescent="0.25">
      <c r="A101">
        <v>100</v>
      </c>
      <c r="B101">
        <v>3221260</v>
      </c>
      <c r="C101" t="s">
        <v>119</v>
      </c>
      <c r="E101" s="15">
        <v>101</v>
      </c>
      <c r="F101" s="16">
        <v>3221270</v>
      </c>
      <c r="G101" s="17" t="s">
        <v>120</v>
      </c>
      <c r="Q101" t="str">
        <f t="shared" si="1"/>
        <v>3221270-Krastavac</v>
      </c>
    </row>
    <row r="102" spans="1:17" x14ac:dyDescent="0.25">
      <c r="A102">
        <v>101</v>
      </c>
      <c r="B102">
        <v>3221270</v>
      </c>
      <c r="C102" t="s">
        <v>120</v>
      </c>
      <c r="E102" s="12">
        <v>102</v>
      </c>
      <c r="F102" s="13">
        <v>3221300</v>
      </c>
      <c r="G102" s="14" t="s">
        <v>121</v>
      </c>
      <c r="Q102" t="str">
        <f t="shared" si="1"/>
        <v>3221300-Lisnato povrće</v>
      </c>
    </row>
    <row r="103" spans="1:17" x14ac:dyDescent="0.25">
      <c r="A103">
        <v>102</v>
      </c>
      <c r="B103">
        <v>3221300</v>
      </c>
      <c r="C103" t="s">
        <v>121</v>
      </c>
      <c r="E103" s="15">
        <v>103</v>
      </c>
      <c r="F103" s="16">
        <v>3221310</v>
      </c>
      <c r="G103" s="17" t="s">
        <v>122</v>
      </c>
      <c r="Q103" t="str">
        <f t="shared" si="1"/>
        <v>3221310-Zelena salata</v>
      </c>
    </row>
    <row r="104" spans="1:17" x14ac:dyDescent="0.25">
      <c r="A104">
        <v>103</v>
      </c>
      <c r="B104">
        <v>3221310</v>
      </c>
      <c r="C104" t="s">
        <v>122</v>
      </c>
      <c r="E104" s="12">
        <v>104</v>
      </c>
      <c r="F104" s="13">
        <v>3221320</v>
      </c>
      <c r="G104" s="14" t="s">
        <v>123</v>
      </c>
      <c r="Q104" t="str">
        <f t="shared" si="1"/>
        <v>3221320-Listovi salate</v>
      </c>
    </row>
    <row r="105" spans="1:17" x14ac:dyDescent="0.25">
      <c r="A105">
        <v>104</v>
      </c>
      <c r="B105">
        <v>3221320</v>
      </c>
      <c r="C105" t="s">
        <v>123</v>
      </c>
      <c r="E105" s="15">
        <v>105</v>
      </c>
      <c r="F105" s="16">
        <v>3221330</v>
      </c>
      <c r="G105" s="17" t="s">
        <v>124</v>
      </c>
      <c r="Q105" t="str">
        <f t="shared" si="1"/>
        <v>3221330-Artičoka</v>
      </c>
    </row>
    <row r="106" spans="1:17" x14ac:dyDescent="0.25">
      <c r="A106">
        <v>105</v>
      </c>
      <c r="B106">
        <v>3221330</v>
      </c>
      <c r="C106" t="s">
        <v>124</v>
      </c>
      <c r="E106" s="12">
        <v>106</v>
      </c>
      <c r="F106" s="13">
        <v>3221340</v>
      </c>
      <c r="G106" s="14" t="s">
        <v>125</v>
      </c>
      <c r="Q106" t="str">
        <f t="shared" si="1"/>
        <v>3221340-Spanać</v>
      </c>
    </row>
    <row r="107" spans="1:17" x14ac:dyDescent="0.25">
      <c r="A107">
        <v>106</v>
      </c>
      <c r="B107">
        <v>3221340</v>
      </c>
      <c r="C107" t="s">
        <v>125</v>
      </c>
      <c r="E107" s="15">
        <v>107</v>
      </c>
      <c r="F107" s="16">
        <v>3221400</v>
      </c>
      <c r="G107" s="17" t="s">
        <v>126</v>
      </c>
      <c r="Q107" t="str">
        <f t="shared" si="1"/>
        <v>3221400-Kupusnjače</v>
      </c>
    </row>
    <row r="108" spans="1:17" x14ac:dyDescent="0.25">
      <c r="A108">
        <v>107</v>
      </c>
      <c r="B108">
        <v>3221400</v>
      </c>
      <c r="C108" t="s">
        <v>126</v>
      </c>
      <c r="E108" s="12">
        <v>108</v>
      </c>
      <c r="F108" s="13">
        <v>3221410</v>
      </c>
      <c r="G108" s="14" t="s">
        <v>127</v>
      </c>
      <c r="Q108" t="str">
        <f t="shared" si="1"/>
        <v>3221410-Kupus</v>
      </c>
    </row>
    <row r="109" spans="1:17" x14ac:dyDescent="0.25">
      <c r="A109">
        <v>108</v>
      </c>
      <c r="B109">
        <v>3221410</v>
      </c>
      <c r="C109" t="s">
        <v>127</v>
      </c>
      <c r="E109" s="15">
        <v>109</v>
      </c>
      <c r="F109" s="16">
        <v>3221420</v>
      </c>
      <c r="G109" s="17" t="s">
        <v>128</v>
      </c>
      <c r="Q109" t="str">
        <f t="shared" si="1"/>
        <v>3221420-Karfiol</v>
      </c>
    </row>
    <row r="110" spans="1:17" x14ac:dyDescent="0.25">
      <c r="A110">
        <v>109</v>
      </c>
      <c r="B110">
        <v>3221420</v>
      </c>
      <c r="C110" t="s">
        <v>128</v>
      </c>
      <c r="E110" s="12">
        <v>110</v>
      </c>
      <c r="F110" s="13">
        <v>3221430</v>
      </c>
      <c r="G110" s="14" t="s">
        <v>129</v>
      </c>
      <c r="Q110" t="str">
        <f t="shared" si="1"/>
        <v>3221430-Brokoli</v>
      </c>
    </row>
    <row r="111" spans="1:17" x14ac:dyDescent="0.25">
      <c r="A111">
        <v>110</v>
      </c>
      <c r="B111">
        <v>3221430</v>
      </c>
      <c r="C111" t="s">
        <v>129</v>
      </c>
      <c r="E111" s="15">
        <v>111</v>
      </c>
      <c r="F111" s="16">
        <v>3221440</v>
      </c>
      <c r="G111" s="17" t="s">
        <v>130</v>
      </c>
      <c r="Q111" t="str">
        <f t="shared" si="1"/>
        <v>3221440-Prokelj</v>
      </c>
    </row>
    <row r="112" spans="1:17" x14ac:dyDescent="0.25">
      <c r="A112">
        <v>111</v>
      </c>
      <c r="B112">
        <v>3221440</v>
      </c>
      <c r="C112" t="s">
        <v>130</v>
      </c>
      <c r="E112" s="12">
        <v>112</v>
      </c>
      <c r="F112" s="13">
        <v>3222000</v>
      </c>
      <c r="G112" s="14" t="s">
        <v>131</v>
      </c>
      <c r="Q112" t="str">
        <f t="shared" si="1"/>
        <v>3222000-Voće i koštunjavo voće</v>
      </c>
    </row>
    <row r="113" spans="1:17" x14ac:dyDescent="0.25">
      <c r="A113">
        <v>112</v>
      </c>
      <c r="B113">
        <v>3222000</v>
      </c>
      <c r="C113" t="s">
        <v>131</v>
      </c>
      <c r="E113" s="15">
        <v>113</v>
      </c>
      <c r="F113" s="16">
        <v>3222100</v>
      </c>
      <c r="G113" s="17" t="s">
        <v>132</v>
      </c>
      <c r="Q113" t="str">
        <f t="shared" si="1"/>
        <v>3222100-Tropsko voće i tropski orašasti plodovi</v>
      </c>
    </row>
    <row r="114" spans="1:17" x14ac:dyDescent="0.25">
      <c r="A114">
        <v>113</v>
      </c>
      <c r="B114">
        <v>3222100</v>
      </c>
      <c r="C114" t="s">
        <v>132</v>
      </c>
      <c r="E114" s="12">
        <v>114</v>
      </c>
      <c r="F114" s="13">
        <v>3222110</v>
      </c>
      <c r="G114" s="14" t="s">
        <v>133</v>
      </c>
      <c r="Q114" t="str">
        <f t="shared" si="1"/>
        <v>3222110-Tropsko voće</v>
      </c>
    </row>
    <row r="115" spans="1:17" x14ac:dyDescent="0.25">
      <c r="A115">
        <v>114</v>
      </c>
      <c r="B115">
        <v>3222110</v>
      </c>
      <c r="C115" t="s">
        <v>133</v>
      </c>
      <c r="E115" s="15">
        <v>115</v>
      </c>
      <c r="F115" s="16">
        <v>3222111</v>
      </c>
      <c r="G115" s="17" t="s">
        <v>134</v>
      </c>
      <c r="Q115" t="str">
        <f t="shared" si="1"/>
        <v>3222111-Banane</v>
      </c>
    </row>
    <row r="116" spans="1:17" x14ac:dyDescent="0.25">
      <c r="A116">
        <v>115</v>
      </c>
      <c r="B116">
        <v>3222111</v>
      </c>
      <c r="C116" t="s">
        <v>134</v>
      </c>
      <c r="E116" s="12">
        <v>116</v>
      </c>
      <c r="F116" s="13">
        <v>3222112</v>
      </c>
      <c r="G116" s="14" t="s">
        <v>135</v>
      </c>
      <c r="Q116" t="str">
        <f t="shared" si="1"/>
        <v>3222112-Ananas</v>
      </c>
    </row>
    <row r="117" spans="1:17" x14ac:dyDescent="0.25">
      <c r="A117">
        <v>116</v>
      </c>
      <c r="B117">
        <v>3222112</v>
      </c>
      <c r="C117" t="s">
        <v>135</v>
      </c>
      <c r="E117" s="15">
        <v>117</v>
      </c>
      <c r="F117" s="16">
        <v>3222113</v>
      </c>
      <c r="G117" s="17" t="s">
        <v>136</v>
      </c>
      <c r="Q117" t="str">
        <f t="shared" si="1"/>
        <v>3222113-Mango</v>
      </c>
    </row>
    <row r="118" spans="1:17" x14ac:dyDescent="0.25">
      <c r="A118">
        <v>117</v>
      </c>
      <c r="B118">
        <v>3222113</v>
      </c>
      <c r="C118" t="s">
        <v>136</v>
      </c>
      <c r="E118" s="12">
        <v>118</v>
      </c>
      <c r="F118" s="13">
        <v>3222114</v>
      </c>
      <c r="G118" s="14" t="s">
        <v>137</v>
      </c>
      <c r="Q118" t="str">
        <f t="shared" si="1"/>
        <v>3222114-Urme</v>
      </c>
    </row>
    <row r="119" spans="1:17" x14ac:dyDescent="0.25">
      <c r="A119">
        <v>118</v>
      </c>
      <c r="B119">
        <v>3222114</v>
      </c>
      <c r="C119" t="s">
        <v>137</v>
      </c>
      <c r="E119" s="15">
        <v>119</v>
      </c>
      <c r="F119" s="16">
        <v>3222115</v>
      </c>
      <c r="G119" s="17" t="s">
        <v>138</v>
      </c>
      <c r="Q119" t="str">
        <f t="shared" si="1"/>
        <v>3222115-Suvo grožđe</v>
      </c>
    </row>
    <row r="120" spans="1:17" x14ac:dyDescent="0.25">
      <c r="A120">
        <v>119</v>
      </c>
      <c r="B120">
        <v>3222115</v>
      </c>
      <c r="C120" t="s">
        <v>138</v>
      </c>
      <c r="E120" s="12">
        <v>120</v>
      </c>
      <c r="F120" s="13">
        <v>3222116</v>
      </c>
      <c r="G120" s="14" t="s">
        <v>139</v>
      </c>
      <c r="Q120" t="str">
        <f t="shared" si="1"/>
        <v>3222116-Smokve</v>
      </c>
    </row>
    <row r="121" spans="1:17" x14ac:dyDescent="0.25">
      <c r="A121">
        <v>120</v>
      </c>
      <c r="B121">
        <v>3222116</v>
      </c>
      <c r="C121" t="s">
        <v>139</v>
      </c>
      <c r="E121" s="15">
        <v>121</v>
      </c>
      <c r="F121" s="16">
        <v>3222117</v>
      </c>
      <c r="G121" s="17" t="s">
        <v>140</v>
      </c>
      <c r="Q121" t="str">
        <f t="shared" si="1"/>
        <v>3222117-Avokado</v>
      </c>
    </row>
    <row r="122" spans="1:17" x14ac:dyDescent="0.25">
      <c r="A122">
        <v>121</v>
      </c>
      <c r="B122">
        <v>3222117</v>
      </c>
      <c r="C122" t="s">
        <v>140</v>
      </c>
      <c r="E122" s="12">
        <v>122</v>
      </c>
      <c r="F122" s="13">
        <v>3222118</v>
      </c>
      <c r="G122" s="14" t="s">
        <v>141</v>
      </c>
      <c r="Q122" t="str">
        <f t="shared" si="1"/>
        <v>3222118-Kivi</v>
      </c>
    </row>
    <row r="123" spans="1:17" x14ac:dyDescent="0.25">
      <c r="A123">
        <v>122</v>
      </c>
      <c r="B123">
        <v>3222118</v>
      </c>
      <c r="C123" t="s">
        <v>141</v>
      </c>
      <c r="E123" s="15">
        <v>123</v>
      </c>
      <c r="F123" s="16">
        <v>3222120</v>
      </c>
      <c r="G123" s="17" t="s">
        <v>142</v>
      </c>
      <c r="Q123" t="str">
        <f t="shared" si="1"/>
        <v>3222120-Kokosov orah</v>
      </c>
    </row>
    <row r="124" spans="1:17" x14ac:dyDescent="0.25">
      <c r="A124">
        <v>123</v>
      </c>
      <c r="B124">
        <v>3222120</v>
      </c>
      <c r="C124" t="s">
        <v>142</v>
      </c>
      <c r="E124" s="12">
        <v>124</v>
      </c>
      <c r="F124" s="13">
        <v>3222200</v>
      </c>
      <c r="G124" s="14" t="s">
        <v>143</v>
      </c>
      <c r="Q124" t="str">
        <f t="shared" si="1"/>
        <v>3222200-Citrusi</v>
      </c>
    </row>
    <row r="125" spans="1:17" x14ac:dyDescent="0.25">
      <c r="A125">
        <v>124</v>
      </c>
      <c r="B125">
        <v>3222200</v>
      </c>
      <c r="C125" t="s">
        <v>143</v>
      </c>
      <c r="E125" s="15">
        <v>125</v>
      </c>
      <c r="F125" s="16">
        <v>3222210</v>
      </c>
      <c r="G125" s="17" t="s">
        <v>144</v>
      </c>
      <c r="Q125" t="str">
        <f t="shared" si="1"/>
        <v>3222210-Limun</v>
      </c>
    </row>
    <row r="126" spans="1:17" x14ac:dyDescent="0.25">
      <c r="A126">
        <v>125</v>
      </c>
      <c r="B126">
        <v>3222210</v>
      </c>
      <c r="C126" t="s">
        <v>144</v>
      </c>
      <c r="E126" s="12">
        <v>126</v>
      </c>
      <c r="F126" s="13">
        <v>3222220</v>
      </c>
      <c r="G126" s="14" t="s">
        <v>145</v>
      </c>
      <c r="Q126" t="str">
        <f t="shared" si="1"/>
        <v>3222220-Pomorandže</v>
      </c>
    </row>
    <row r="127" spans="1:17" x14ac:dyDescent="0.25">
      <c r="A127">
        <v>126</v>
      </c>
      <c r="B127">
        <v>3222220</v>
      </c>
      <c r="C127" t="s">
        <v>145</v>
      </c>
      <c r="E127" s="15">
        <v>127</v>
      </c>
      <c r="F127" s="16">
        <v>3222230</v>
      </c>
      <c r="G127" s="17" t="s">
        <v>146</v>
      </c>
      <c r="Q127" t="str">
        <f t="shared" si="1"/>
        <v>3222230-Grejpfrut</v>
      </c>
    </row>
    <row r="128" spans="1:17" x14ac:dyDescent="0.25">
      <c r="A128">
        <v>127</v>
      </c>
      <c r="B128">
        <v>3222230</v>
      </c>
      <c r="C128" t="s">
        <v>146</v>
      </c>
      <c r="E128" s="12">
        <v>128</v>
      </c>
      <c r="F128" s="13">
        <v>3222240</v>
      </c>
      <c r="G128" s="14" t="s">
        <v>147</v>
      </c>
      <c r="Q128" t="str">
        <f t="shared" si="1"/>
        <v>3222240-Mandarine</v>
      </c>
    </row>
    <row r="129" spans="1:17" x14ac:dyDescent="0.25">
      <c r="A129">
        <v>128</v>
      </c>
      <c r="B129">
        <v>3222240</v>
      </c>
      <c r="C129" t="s">
        <v>147</v>
      </c>
      <c r="E129" s="15">
        <v>129</v>
      </c>
      <c r="F129" s="16">
        <v>3222250</v>
      </c>
      <c r="G129" s="17" t="s">
        <v>148</v>
      </c>
      <c r="Q129" t="str">
        <f t="shared" si="1"/>
        <v>3222250-Limeta</v>
      </c>
    </row>
    <row r="130" spans="1:17" x14ac:dyDescent="0.25">
      <c r="A130">
        <v>129</v>
      </c>
      <c r="B130">
        <v>3222250</v>
      </c>
      <c r="C130" t="s">
        <v>148</v>
      </c>
      <c r="E130" s="12">
        <v>130</v>
      </c>
      <c r="F130" s="13">
        <v>3222300</v>
      </c>
      <c r="G130" s="14" t="s">
        <v>149</v>
      </c>
      <c r="Q130" t="str">
        <f t="shared" ref="Q130:Q193" si="2">F130&amp; "-" &amp;G130</f>
        <v>3222300-Netropsko voće</v>
      </c>
    </row>
    <row r="131" spans="1:17" x14ac:dyDescent="0.25">
      <c r="A131">
        <v>130</v>
      </c>
      <c r="B131">
        <v>3222300</v>
      </c>
      <c r="C131" t="s">
        <v>149</v>
      </c>
      <c r="E131" s="15">
        <v>131</v>
      </c>
      <c r="F131" s="16">
        <v>3222310</v>
      </c>
      <c r="G131" s="17" t="s">
        <v>150</v>
      </c>
      <c r="Q131" t="str">
        <f t="shared" si="2"/>
        <v>3222310-Bobičasto voće</v>
      </c>
    </row>
    <row r="132" spans="1:17" x14ac:dyDescent="0.25">
      <c r="A132">
        <v>131</v>
      </c>
      <c r="B132">
        <v>3222310</v>
      </c>
      <c r="C132" t="s">
        <v>150</v>
      </c>
      <c r="E132" s="12">
        <v>132</v>
      </c>
      <c r="F132" s="13">
        <v>3222311</v>
      </c>
      <c r="G132" s="14" t="s">
        <v>151</v>
      </c>
      <c r="Q132" t="str">
        <f t="shared" si="2"/>
        <v>3222311-Ribizle</v>
      </c>
    </row>
    <row r="133" spans="1:17" x14ac:dyDescent="0.25">
      <c r="A133">
        <v>132</v>
      </c>
      <c r="B133">
        <v>3222311</v>
      </c>
      <c r="C133" t="s">
        <v>151</v>
      </c>
      <c r="E133" s="15">
        <v>133</v>
      </c>
      <c r="F133" s="16">
        <v>3222312</v>
      </c>
      <c r="G133" s="17" t="s">
        <v>152</v>
      </c>
      <c r="Q133" t="str">
        <f t="shared" si="2"/>
        <v>3222312-Ogrozd</v>
      </c>
    </row>
    <row r="134" spans="1:17" x14ac:dyDescent="0.25">
      <c r="A134">
        <v>133</v>
      </c>
      <c r="B134">
        <v>3222312</v>
      </c>
      <c r="C134" t="s">
        <v>152</v>
      </c>
      <c r="E134" s="12">
        <v>134</v>
      </c>
      <c r="F134" s="13">
        <v>3222313</v>
      </c>
      <c r="G134" s="14" t="s">
        <v>153</v>
      </c>
      <c r="Q134" t="str">
        <f t="shared" si="2"/>
        <v>3222313-Jagode</v>
      </c>
    </row>
    <row r="135" spans="1:17" x14ac:dyDescent="0.25">
      <c r="A135">
        <v>134</v>
      </c>
      <c r="B135">
        <v>3222313</v>
      </c>
      <c r="C135" t="s">
        <v>153</v>
      </c>
      <c r="E135" s="15">
        <v>135</v>
      </c>
      <c r="F135" s="16">
        <v>3222314</v>
      </c>
      <c r="G135" s="17" t="s">
        <v>154</v>
      </c>
      <c r="Q135" t="str">
        <f t="shared" si="2"/>
        <v>3222314-Maline</v>
      </c>
    </row>
    <row r="136" spans="1:17" x14ac:dyDescent="0.25">
      <c r="A136">
        <v>135</v>
      </c>
      <c r="B136">
        <v>3222314</v>
      </c>
      <c r="C136" t="s">
        <v>154</v>
      </c>
      <c r="E136" s="12">
        <v>136</v>
      </c>
      <c r="F136" s="13">
        <v>3222315</v>
      </c>
      <c r="G136" s="14" t="s">
        <v>155</v>
      </c>
      <c r="Q136" t="str">
        <f t="shared" si="2"/>
        <v>3222315-Brusnice</v>
      </c>
    </row>
    <row r="137" spans="1:17" x14ac:dyDescent="0.25">
      <c r="A137">
        <v>136</v>
      </c>
      <c r="B137">
        <v>3222315</v>
      </c>
      <c r="C137" t="s">
        <v>155</v>
      </c>
      <c r="E137" s="15">
        <v>137</v>
      </c>
      <c r="F137" s="16">
        <v>3222320</v>
      </c>
      <c r="G137" s="17" t="s">
        <v>156</v>
      </c>
      <c r="Q137" t="str">
        <f t="shared" si="2"/>
        <v>3222320-Jabuke, kruške i dunje</v>
      </c>
    </row>
    <row r="138" spans="1:17" x14ac:dyDescent="0.25">
      <c r="A138">
        <v>137</v>
      </c>
      <c r="B138">
        <v>3222320</v>
      </c>
      <c r="C138" t="s">
        <v>156</v>
      </c>
      <c r="E138" s="12">
        <v>138</v>
      </c>
      <c r="F138" s="13">
        <v>3222321</v>
      </c>
      <c r="G138" s="14" t="s">
        <v>157</v>
      </c>
      <c r="Q138" t="str">
        <f t="shared" si="2"/>
        <v>3222321-Jabuke</v>
      </c>
    </row>
    <row r="139" spans="1:17" x14ac:dyDescent="0.25">
      <c r="A139">
        <v>138</v>
      </c>
      <c r="B139">
        <v>3222321</v>
      </c>
      <c r="C139" t="s">
        <v>157</v>
      </c>
      <c r="E139" s="15">
        <v>139</v>
      </c>
      <c r="F139" s="16">
        <v>3222322</v>
      </c>
      <c r="G139" s="17" t="s">
        <v>158</v>
      </c>
      <c r="Q139" t="str">
        <f t="shared" si="2"/>
        <v>3222322-Kruške</v>
      </c>
    </row>
    <row r="140" spans="1:17" x14ac:dyDescent="0.25">
      <c r="A140">
        <v>139</v>
      </c>
      <c r="B140">
        <v>3222322</v>
      </c>
      <c r="C140" t="s">
        <v>158</v>
      </c>
      <c r="E140" s="12">
        <v>140</v>
      </c>
      <c r="F140" s="13">
        <v>3222323</v>
      </c>
      <c r="G140" s="14" t="s">
        <v>159</v>
      </c>
      <c r="Q140" t="str">
        <f t="shared" si="2"/>
        <v>3222323-Dunje</v>
      </c>
    </row>
    <row r="141" spans="1:17" x14ac:dyDescent="0.25">
      <c r="A141">
        <v>140</v>
      </c>
      <c r="B141">
        <v>3222323</v>
      </c>
      <c r="C141" t="s">
        <v>159</v>
      </c>
      <c r="E141" s="15">
        <v>141</v>
      </c>
      <c r="F141" s="16">
        <v>3222330</v>
      </c>
      <c r="G141" s="17" t="s">
        <v>160</v>
      </c>
      <c r="Q141" t="str">
        <f t="shared" si="2"/>
        <v>3222330-Koštuničavo voće</v>
      </c>
    </row>
    <row r="142" spans="1:17" x14ac:dyDescent="0.25">
      <c r="A142">
        <v>141</v>
      </c>
      <c r="B142">
        <v>3222330</v>
      </c>
      <c r="C142" t="s">
        <v>160</v>
      </c>
      <c r="E142" s="12">
        <v>142</v>
      </c>
      <c r="F142" s="13">
        <v>3222331</v>
      </c>
      <c r="G142" s="14" t="s">
        <v>161</v>
      </c>
      <c r="Q142" t="str">
        <f t="shared" si="2"/>
        <v>3222331-Kajsije</v>
      </c>
    </row>
    <row r="143" spans="1:17" x14ac:dyDescent="0.25">
      <c r="A143">
        <v>142</v>
      </c>
      <c r="B143">
        <v>3222331</v>
      </c>
      <c r="C143" t="s">
        <v>161</v>
      </c>
      <c r="E143" s="15">
        <v>143</v>
      </c>
      <c r="F143" s="16">
        <v>3222332</v>
      </c>
      <c r="G143" s="17" t="s">
        <v>162</v>
      </c>
      <c r="Q143" t="str">
        <f t="shared" si="2"/>
        <v>3222332-Breskve</v>
      </c>
    </row>
    <row r="144" spans="1:17" x14ac:dyDescent="0.25">
      <c r="A144">
        <v>143</v>
      </c>
      <c r="B144">
        <v>3222332</v>
      </c>
      <c r="C144" t="s">
        <v>162</v>
      </c>
      <c r="E144" s="12">
        <v>144</v>
      </c>
      <c r="F144" s="13">
        <v>3222333</v>
      </c>
      <c r="G144" s="14" t="s">
        <v>163</v>
      </c>
      <c r="Q144" t="str">
        <f t="shared" si="2"/>
        <v>3222333-Trešnje i višnje</v>
      </c>
    </row>
    <row r="145" spans="1:17" x14ac:dyDescent="0.25">
      <c r="A145">
        <v>144</v>
      </c>
      <c r="B145">
        <v>3222333</v>
      </c>
      <c r="C145" t="s">
        <v>163</v>
      </c>
      <c r="E145" s="15">
        <v>145</v>
      </c>
      <c r="F145" s="16">
        <v>3222334</v>
      </c>
      <c r="G145" s="17" t="s">
        <v>164</v>
      </c>
      <c r="Q145" t="str">
        <f t="shared" si="2"/>
        <v>3222334-Šljive</v>
      </c>
    </row>
    <row r="146" spans="1:17" x14ac:dyDescent="0.25">
      <c r="A146">
        <v>145</v>
      </c>
      <c r="B146">
        <v>3222334</v>
      </c>
      <c r="C146" t="s">
        <v>164</v>
      </c>
      <c r="E146" s="12">
        <v>146</v>
      </c>
      <c r="F146" s="13">
        <v>3222340</v>
      </c>
      <c r="G146" s="14" t="s">
        <v>165</v>
      </c>
      <c r="Q146" t="str">
        <f t="shared" si="2"/>
        <v>3222340-Grožđe</v>
      </c>
    </row>
    <row r="147" spans="1:17" x14ac:dyDescent="0.25">
      <c r="A147">
        <v>146</v>
      </c>
      <c r="B147">
        <v>3222340</v>
      </c>
      <c r="C147" t="s">
        <v>165</v>
      </c>
      <c r="E147" s="15">
        <v>147</v>
      </c>
      <c r="F147" s="16">
        <v>3222341</v>
      </c>
      <c r="G147" s="17" t="s">
        <v>166</v>
      </c>
      <c r="Q147" t="str">
        <f t="shared" si="2"/>
        <v>3222341-Stono grožđe</v>
      </c>
    </row>
    <row r="148" spans="1:17" x14ac:dyDescent="0.25">
      <c r="A148">
        <v>147</v>
      </c>
      <c r="B148">
        <v>3222341</v>
      </c>
      <c r="C148" t="s">
        <v>166</v>
      </c>
      <c r="E148" s="12">
        <v>148</v>
      </c>
      <c r="F148" s="13">
        <v>3222342</v>
      </c>
      <c r="G148" s="14" t="s">
        <v>167</v>
      </c>
      <c r="Q148" t="str">
        <f t="shared" si="2"/>
        <v>3222342-Vinsko grožđe</v>
      </c>
    </row>
    <row r="149" spans="1:17" x14ac:dyDescent="0.25">
      <c r="A149">
        <v>148</v>
      </c>
      <c r="B149">
        <v>3222342</v>
      </c>
      <c r="C149" t="s">
        <v>167</v>
      </c>
      <c r="E149" s="15">
        <v>149</v>
      </c>
      <c r="F149" s="16">
        <v>3222400</v>
      </c>
      <c r="G149" s="17" t="s">
        <v>168</v>
      </c>
      <c r="Q149" t="str">
        <f t="shared" si="2"/>
        <v>3222400-Masline</v>
      </c>
    </row>
    <row r="150" spans="1:17" x14ac:dyDescent="0.25">
      <c r="A150">
        <v>149</v>
      </c>
      <c r="B150">
        <v>3222400</v>
      </c>
      <c r="C150" t="s">
        <v>168</v>
      </c>
      <c r="E150" s="12">
        <v>150</v>
      </c>
      <c r="F150" s="13">
        <v>3300000</v>
      </c>
      <c r="G150" s="14" t="s">
        <v>169</v>
      </c>
      <c r="Q150" t="str">
        <f t="shared" si="2"/>
        <v>3300000-Proizvodi stočarstva, lova i ribolova</v>
      </c>
    </row>
    <row r="151" spans="1:17" x14ac:dyDescent="0.25">
      <c r="A151">
        <v>150</v>
      </c>
      <c r="B151">
        <v>3300000</v>
      </c>
      <c r="C151" t="s">
        <v>169</v>
      </c>
      <c r="E151" s="15">
        <v>151</v>
      </c>
      <c r="F151" s="16">
        <v>3310000</v>
      </c>
      <c r="G151" s="17" t="s">
        <v>170</v>
      </c>
      <c r="Q151" t="str">
        <f t="shared" si="2"/>
        <v>3310000-Ribe, ljuskari i proizvodi iz vodenih sredina</v>
      </c>
    </row>
    <row r="152" spans="1:17" x14ac:dyDescent="0.25">
      <c r="A152">
        <v>151</v>
      </c>
      <c r="B152">
        <v>3310000</v>
      </c>
      <c r="C152" t="s">
        <v>170</v>
      </c>
      <c r="E152" s="12">
        <v>152</v>
      </c>
      <c r="F152" s="13">
        <v>3311000</v>
      </c>
      <c r="G152" s="14" t="s">
        <v>171</v>
      </c>
      <c r="Q152" t="str">
        <f t="shared" si="2"/>
        <v>3311000-Ribe</v>
      </c>
    </row>
    <row r="153" spans="1:17" x14ac:dyDescent="0.25">
      <c r="A153">
        <v>152</v>
      </c>
      <c r="B153">
        <v>3311000</v>
      </c>
      <c r="C153" t="s">
        <v>171</v>
      </c>
      <c r="E153" s="15">
        <v>153</v>
      </c>
      <c r="F153" s="16">
        <v>3311100</v>
      </c>
      <c r="G153" s="17" t="s">
        <v>172</v>
      </c>
      <c r="Q153" t="str">
        <f t="shared" si="2"/>
        <v>3311100-Ribe pljosnatice</v>
      </c>
    </row>
    <row r="154" spans="1:17" x14ac:dyDescent="0.25">
      <c r="A154">
        <v>153</v>
      </c>
      <c r="B154">
        <v>3311100</v>
      </c>
      <c r="C154" t="s">
        <v>172</v>
      </c>
      <c r="E154" s="12">
        <v>154</v>
      </c>
      <c r="F154" s="13">
        <v>3311110</v>
      </c>
      <c r="G154" s="14" t="s">
        <v>173</v>
      </c>
      <c r="Q154" t="str">
        <f t="shared" si="2"/>
        <v>3311110-Riba list</v>
      </c>
    </row>
    <row r="155" spans="1:17" x14ac:dyDescent="0.25">
      <c r="A155">
        <v>154</v>
      </c>
      <c r="B155">
        <v>3311110</v>
      </c>
      <c r="C155" t="s">
        <v>173</v>
      </c>
      <c r="E155" s="15">
        <v>155</v>
      </c>
      <c r="F155" s="16">
        <v>3311120</v>
      </c>
      <c r="G155" s="17" t="s">
        <v>174</v>
      </c>
      <c r="Q155" t="str">
        <f t="shared" si="2"/>
        <v>3311120-Riba iverak</v>
      </c>
    </row>
    <row r="156" spans="1:17" x14ac:dyDescent="0.25">
      <c r="A156">
        <v>155</v>
      </c>
      <c r="B156">
        <v>3311120</v>
      </c>
      <c r="C156" t="s">
        <v>174</v>
      </c>
      <c r="E156" s="12">
        <v>156</v>
      </c>
      <c r="F156" s="13">
        <v>3311200</v>
      </c>
      <c r="G156" s="14" t="s">
        <v>175</v>
      </c>
      <c r="Q156" t="str">
        <f t="shared" si="2"/>
        <v>3311200-Ribe iz porodice bakalara</v>
      </c>
    </row>
    <row r="157" spans="1:17" x14ac:dyDescent="0.25">
      <c r="A157">
        <v>156</v>
      </c>
      <c r="B157">
        <v>3311200</v>
      </c>
      <c r="C157" t="s">
        <v>175</v>
      </c>
      <c r="E157" s="15">
        <v>157</v>
      </c>
      <c r="F157" s="16">
        <v>3311210</v>
      </c>
      <c r="G157" s="17" t="s">
        <v>176</v>
      </c>
      <c r="Q157" t="str">
        <f t="shared" si="2"/>
        <v>3311210-Bakalar</v>
      </c>
    </row>
    <row r="158" spans="1:17" x14ac:dyDescent="0.25">
      <c r="A158">
        <v>157</v>
      </c>
      <c r="B158">
        <v>3311210</v>
      </c>
      <c r="C158" t="s">
        <v>176</v>
      </c>
      <c r="E158" s="12">
        <v>158</v>
      </c>
      <c r="F158" s="13">
        <v>3311220</v>
      </c>
      <c r="G158" s="14" t="s">
        <v>177</v>
      </c>
      <c r="Q158" t="str">
        <f t="shared" si="2"/>
        <v>3311220-Kolja bakalar</v>
      </c>
    </row>
    <row r="159" spans="1:17" x14ac:dyDescent="0.25">
      <c r="A159">
        <v>158</v>
      </c>
      <c r="B159">
        <v>3311220</v>
      </c>
      <c r="C159" t="s">
        <v>177</v>
      </c>
      <c r="E159" s="15">
        <v>159</v>
      </c>
      <c r="F159" s="16">
        <v>3311230</v>
      </c>
      <c r="G159" s="17" t="s">
        <v>178</v>
      </c>
      <c r="Q159" t="str">
        <f t="shared" si="2"/>
        <v>3311230-Oslić</v>
      </c>
    </row>
    <row r="160" spans="1:17" x14ac:dyDescent="0.25">
      <c r="A160">
        <v>159</v>
      </c>
      <c r="B160">
        <v>3311230</v>
      </c>
      <c r="C160" t="s">
        <v>178</v>
      </c>
      <c r="E160" s="12">
        <v>160</v>
      </c>
      <c r="F160" s="13">
        <v>3311240</v>
      </c>
      <c r="G160" s="14" t="s">
        <v>179</v>
      </c>
      <c r="Q160" t="str">
        <f t="shared" si="2"/>
        <v>3311240-Vahnja</v>
      </c>
    </row>
    <row r="161" spans="1:17" x14ac:dyDescent="0.25">
      <c r="A161">
        <v>160</v>
      </c>
      <c r="B161">
        <v>3311240</v>
      </c>
      <c r="C161" t="s">
        <v>179</v>
      </c>
      <c r="E161" s="15">
        <v>161</v>
      </c>
      <c r="F161" s="16">
        <v>3311300</v>
      </c>
      <c r="G161" s="17" t="s">
        <v>180</v>
      </c>
      <c r="Q161" t="str">
        <f t="shared" si="2"/>
        <v>3311300-Haringa</v>
      </c>
    </row>
    <row r="162" spans="1:17" x14ac:dyDescent="0.25">
      <c r="A162">
        <v>161</v>
      </c>
      <c r="B162">
        <v>3311300</v>
      </c>
      <c r="C162" t="s">
        <v>180</v>
      </c>
      <c r="E162" s="12">
        <v>162</v>
      </c>
      <c r="F162" s="13">
        <v>3311400</v>
      </c>
      <c r="G162" s="14" t="s">
        <v>181</v>
      </c>
      <c r="Q162" t="str">
        <f t="shared" si="2"/>
        <v>3311400-Tuna</v>
      </c>
    </row>
    <row r="163" spans="1:17" x14ac:dyDescent="0.25">
      <c r="A163">
        <v>162</v>
      </c>
      <c r="B163">
        <v>3311400</v>
      </c>
      <c r="C163" t="s">
        <v>181</v>
      </c>
      <c r="E163" s="15">
        <v>163</v>
      </c>
      <c r="F163" s="16">
        <v>3311500</v>
      </c>
      <c r="G163" s="17" t="s">
        <v>182</v>
      </c>
      <c r="Q163" t="str">
        <f t="shared" si="2"/>
        <v>3311500-Pišmolj</v>
      </c>
    </row>
    <row r="164" spans="1:17" x14ac:dyDescent="0.25">
      <c r="A164">
        <v>163</v>
      </c>
      <c r="B164">
        <v>3311500</v>
      </c>
      <c r="C164" t="s">
        <v>182</v>
      </c>
      <c r="E164" s="12">
        <v>164</v>
      </c>
      <c r="F164" s="13">
        <v>3311600</v>
      </c>
      <c r="G164" s="14" t="s">
        <v>183</v>
      </c>
      <c r="Q164" t="str">
        <f t="shared" si="2"/>
        <v>3311600-Sitna riba (kesega)</v>
      </c>
    </row>
    <row r="165" spans="1:17" x14ac:dyDescent="0.25">
      <c r="A165">
        <v>164</v>
      </c>
      <c r="B165">
        <v>3311600</v>
      </c>
      <c r="C165" t="s">
        <v>183</v>
      </c>
      <c r="E165" s="15">
        <v>165</v>
      </c>
      <c r="F165" s="16">
        <v>3311700</v>
      </c>
      <c r="G165" s="17" t="s">
        <v>184</v>
      </c>
      <c r="Q165" t="str">
        <f t="shared" si="2"/>
        <v>3311700-Losos</v>
      </c>
    </row>
    <row r="166" spans="1:17" x14ac:dyDescent="0.25">
      <c r="A166">
        <v>165</v>
      </c>
      <c r="B166">
        <v>3311700</v>
      </c>
      <c r="C166" t="s">
        <v>184</v>
      </c>
      <c r="E166" s="12">
        <v>166</v>
      </c>
      <c r="F166" s="13">
        <v>3312000</v>
      </c>
      <c r="G166" s="14" t="s">
        <v>185</v>
      </c>
      <c r="Q166" t="str">
        <f t="shared" si="2"/>
        <v>3312000-Ljuskari</v>
      </c>
    </row>
    <row r="167" spans="1:17" x14ac:dyDescent="0.25">
      <c r="A167">
        <v>166</v>
      </c>
      <c r="B167">
        <v>3312000</v>
      </c>
      <c r="C167" t="s">
        <v>185</v>
      </c>
      <c r="E167" s="15">
        <v>167</v>
      </c>
      <c r="F167" s="16">
        <v>3312100</v>
      </c>
      <c r="G167" s="17" t="s">
        <v>186</v>
      </c>
      <c r="Q167" t="str">
        <f t="shared" si="2"/>
        <v>3312100-Ostrige</v>
      </c>
    </row>
    <row r="168" spans="1:17" x14ac:dyDescent="0.25">
      <c r="A168">
        <v>167</v>
      </c>
      <c r="B168">
        <v>3312100</v>
      </c>
      <c r="C168" t="s">
        <v>186</v>
      </c>
      <c r="E168" s="12">
        <v>168</v>
      </c>
      <c r="F168" s="13">
        <v>3312200</v>
      </c>
      <c r="G168" s="14" t="s">
        <v>187</v>
      </c>
      <c r="Q168" t="str">
        <f t="shared" si="2"/>
        <v>3312200-Školjke</v>
      </c>
    </row>
    <row r="169" spans="1:17" x14ac:dyDescent="0.25">
      <c r="A169">
        <v>168</v>
      </c>
      <c r="B169">
        <v>3312200</v>
      </c>
      <c r="C169" t="s">
        <v>187</v>
      </c>
      <c r="E169" s="15">
        <v>169</v>
      </c>
      <c r="F169" s="16">
        <v>3312300</v>
      </c>
      <c r="G169" s="17" t="s">
        <v>188</v>
      </c>
      <c r="Q169" t="str">
        <f t="shared" si="2"/>
        <v>3312300-Vodeni beskičmenjaci</v>
      </c>
    </row>
    <row r="170" spans="1:17" x14ac:dyDescent="0.25">
      <c r="A170">
        <v>169</v>
      </c>
      <c r="B170">
        <v>3312300</v>
      </c>
      <c r="C170" t="s">
        <v>188</v>
      </c>
      <c r="E170" s="12">
        <v>170</v>
      </c>
      <c r="F170" s="13">
        <v>3313000</v>
      </c>
      <c r="G170" s="14" t="s">
        <v>189</v>
      </c>
      <c r="Q170" t="str">
        <f t="shared" si="2"/>
        <v>3313000-Proizvodi iz vodenih sredina</v>
      </c>
    </row>
    <row r="171" spans="1:17" x14ac:dyDescent="0.25">
      <c r="A171">
        <v>170</v>
      </c>
      <c r="B171">
        <v>3313000</v>
      </c>
      <c r="C171" t="s">
        <v>189</v>
      </c>
      <c r="E171" s="15">
        <v>171</v>
      </c>
      <c r="F171" s="16">
        <v>3313100</v>
      </c>
      <c r="G171" s="17" t="s">
        <v>190</v>
      </c>
      <c r="Q171" t="str">
        <f t="shared" si="2"/>
        <v>3313100-Korali ili slični proizvodi</v>
      </c>
    </row>
    <row r="172" spans="1:17" x14ac:dyDescent="0.25">
      <c r="A172">
        <v>171</v>
      </c>
      <c r="B172">
        <v>3313100</v>
      </c>
      <c r="C172" t="s">
        <v>190</v>
      </c>
      <c r="E172" s="12">
        <v>172</v>
      </c>
      <c r="F172" s="13">
        <v>3313200</v>
      </c>
      <c r="G172" s="14" t="s">
        <v>191</v>
      </c>
      <c r="Q172" t="str">
        <f t="shared" si="2"/>
        <v>3313200-Prirodni sunđeri</v>
      </c>
    </row>
    <row r="173" spans="1:17" x14ac:dyDescent="0.25">
      <c r="A173">
        <v>172</v>
      </c>
      <c r="B173">
        <v>3313200</v>
      </c>
      <c r="C173" t="s">
        <v>191</v>
      </c>
      <c r="E173" s="15">
        <v>173</v>
      </c>
      <c r="F173" s="16">
        <v>3313300</v>
      </c>
      <c r="G173" s="17" t="s">
        <v>192</v>
      </c>
      <c r="Q173" t="str">
        <f t="shared" si="2"/>
        <v>3313300-Morska trava</v>
      </c>
    </row>
    <row r="174" spans="1:17" x14ac:dyDescent="0.25">
      <c r="A174">
        <v>173</v>
      </c>
      <c r="B174">
        <v>3313300</v>
      </c>
      <c r="C174" t="s">
        <v>192</v>
      </c>
      <c r="E174" s="12">
        <v>174</v>
      </c>
      <c r="F174" s="13">
        <v>3313310</v>
      </c>
      <c r="G174" s="14" t="s">
        <v>193</v>
      </c>
      <c r="Q174" t="str">
        <f t="shared" si="2"/>
        <v>3313310-Alge</v>
      </c>
    </row>
    <row r="175" spans="1:17" x14ac:dyDescent="0.25">
      <c r="A175">
        <v>174</v>
      </c>
      <c r="B175">
        <v>3313310</v>
      </c>
      <c r="C175" t="s">
        <v>193</v>
      </c>
      <c r="E175" s="15">
        <v>175</v>
      </c>
      <c r="F175" s="16">
        <v>3320000</v>
      </c>
      <c r="G175" s="17" t="s">
        <v>194</v>
      </c>
      <c r="Q175" t="str">
        <f t="shared" si="2"/>
        <v>3320000-Stoka, ostale životinje poljoprivrednog gazdinstvai sitne životinje</v>
      </c>
    </row>
    <row r="176" spans="1:17" x14ac:dyDescent="0.25">
      <c r="A176">
        <v>175</v>
      </c>
      <c r="B176">
        <v>3320000</v>
      </c>
      <c r="C176" t="s">
        <v>194</v>
      </c>
      <c r="E176" s="12">
        <v>176</v>
      </c>
      <c r="F176" s="13">
        <v>3321000</v>
      </c>
      <c r="G176" s="14" t="s">
        <v>195</v>
      </c>
      <c r="Q176" t="str">
        <f t="shared" si="2"/>
        <v>3321000-Stoka</v>
      </c>
    </row>
    <row r="177" spans="1:17" x14ac:dyDescent="0.25">
      <c r="A177">
        <v>176</v>
      </c>
      <c r="B177">
        <v>3321000</v>
      </c>
      <c r="C177" t="s">
        <v>195</v>
      </c>
      <c r="E177" s="15">
        <v>177</v>
      </c>
      <c r="F177" s="16">
        <v>3321100</v>
      </c>
      <c r="G177" s="17" t="s">
        <v>196</v>
      </c>
      <c r="Q177" t="str">
        <f t="shared" si="2"/>
        <v>3321100-Goveda</v>
      </c>
    </row>
    <row r="178" spans="1:17" x14ac:dyDescent="0.25">
      <c r="A178">
        <v>177</v>
      </c>
      <c r="B178">
        <v>3321100</v>
      </c>
      <c r="C178" t="s">
        <v>196</v>
      </c>
      <c r="E178" s="12">
        <v>178</v>
      </c>
      <c r="F178" s="13">
        <v>3321200</v>
      </c>
      <c r="G178" s="14" t="s">
        <v>197</v>
      </c>
      <c r="Q178" t="str">
        <f t="shared" si="2"/>
        <v>3321200-Telad</v>
      </c>
    </row>
    <row r="179" spans="1:17" x14ac:dyDescent="0.25">
      <c r="A179">
        <v>178</v>
      </c>
      <c r="B179">
        <v>3321200</v>
      </c>
      <c r="C179" t="s">
        <v>197</v>
      </c>
      <c r="E179" s="15">
        <v>179</v>
      </c>
      <c r="F179" s="16">
        <v>3322000</v>
      </c>
      <c r="G179" s="17" t="s">
        <v>198</v>
      </c>
      <c r="Q179" t="str">
        <f t="shared" si="2"/>
        <v>3322000-Ostale životinje poljoprivrednog gazdinstva osim stoke</v>
      </c>
    </row>
    <row r="180" spans="1:17" x14ac:dyDescent="0.25">
      <c r="A180">
        <v>179</v>
      </c>
      <c r="B180">
        <v>3322000</v>
      </c>
      <c r="C180" t="s">
        <v>198</v>
      </c>
      <c r="E180" s="12">
        <v>180</v>
      </c>
      <c r="F180" s="13">
        <v>3322100</v>
      </c>
      <c r="G180" s="14" t="s">
        <v>199</v>
      </c>
      <c r="Q180" t="str">
        <f t="shared" si="2"/>
        <v>3322100-Ovce</v>
      </c>
    </row>
    <row r="181" spans="1:17" x14ac:dyDescent="0.25">
      <c r="A181">
        <v>180</v>
      </c>
      <c r="B181">
        <v>3322100</v>
      </c>
      <c r="C181" t="s">
        <v>199</v>
      </c>
      <c r="E181" s="15">
        <v>181</v>
      </c>
      <c r="F181" s="16">
        <v>3322200</v>
      </c>
      <c r="G181" s="17" t="s">
        <v>200</v>
      </c>
      <c r="Q181" t="str">
        <f t="shared" si="2"/>
        <v>3322200-Koze</v>
      </c>
    </row>
    <row r="182" spans="1:17" x14ac:dyDescent="0.25">
      <c r="A182">
        <v>181</v>
      </c>
      <c r="B182">
        <v>3322200</v>
      </c>
      <c r="C182" t="s">
        <v>200</v>
      </c>
      <c r="E182" s="12">
        <v>182</v>
      </c>
      <c r="F182" s="13">
        <v>3322300</v>
      </c>
      <c r="G182" s="14" t="s">
        <v>201</v>
      </c>
      <c r="Q182" t="str">
        <f t="shared" si="2"/>
        <v>3322300-Konji</v>
      </c>
    </row>
    <row r="183" spans="1:17" x14ac:dyDescent="0.25">
      <c r="A183">
        <v>182</v>
      </c>
      <c r="B183">
        <v>3322300</v>
      </c>
      <c r="C183" t="s">
        <v>201</v>
      </c>
      <c r="E183" s="15">
        <v>183</v>
      </c>
      <c r="F183" s="16">
        <v>3323000</v>
      </c>
      <c r="G183" s="17" t="s">
        <v>202</v>
      </c>
      <c r="Q183" t="str">
        <f t="shared" si="2"/>
        <v>3323000-Svinje</v>
      </c>
    </row>
    <row r="184" spans="1:17" x14ac:dyDescent="0.25">
      <c r="A184">
        <v>183</v>
      </c>
      <c r="B184">
        <v>3323000</v>
      </c>
      <c r="C184" t="s">
        <v>202</v>
      </c>
      <c r="E184" s="12">
        <v>184</v>
      </c>
      <c r="F184" s="13">
        <v>3324000</v>
      </c>
      <c r="G184" s="14" t="s">
        <v>203</v>
      </c>
      <c r="Q184" t="str">
        <f t="shared" si="2"/>
        <v>3324000-Živa živina</v>
      </c>
    </row>
    <row r="185" spans="1:17" x14ac:dyDescent="0.25">
      <c r="A185">
        <v>184</v>
      </c>
      <c r="B185">
        <v>3324000</v>
      </c>
      <c r="C185" t="s">
        <v>203</v>
      </c>
      <c r="E185" s="15">
        <v>185</v>
      </c>
      <c r="F185" s="16">
        <v>3325000</v>
      </c>
      <c r="G185" s="17" t="s">
        <v>204</v>
      </c>
      <c r="Q185" t="str">
        <f t="shared" si="2"/>
        <v>3325000-Sitne životinje</v>
      </c>
    </row>
    <row r="186" spans="1:17" x14ac:dyDescent="0.25">
      <c r="A186">
        <v>185</v>
      </c>
      <c r="B186">
        <v>3325000</v>
      </c>
      <c r="C186" t="s">
        <v>204</v>
      </c>
      <c r="E186" s="12">
        <v>186</v>
      </c>
      <c r="F186" s="13">
        <v>3325100</v>
      </c>
      <c r="G186" s="14" t="s">
        <v>205</v>
      </c>
      <c r="Q186" t="str">
        <f t="shared" si="2"/>
        <v>3325100-Kunići</v>
      </c>
    </row>
    <row r="187" spans="1:17" x14ac:dyDescent="0.25">
      <c r="A187">
        <v>186</v>
      </c>
      <c r="B187">
        <v>3325100</v>
      </c>
      <c r="C187" t="s">
        <v>205</v>
      </c>
      <c r="E187" s="15">
        <v>187</v>
      </c>
      <c r="F187" s="16">
        <v>3325200</v>
      </c>
      <c r="G187" s="17" t="s">
        <v>206</v>
      </c>
      <c r="Q187" t="str">
        <f t="shared" si="2"/>
        <v>3325200-Zečevi</v>
      </c>
    </row>
    <row r="188" spans="1:17" x14ac:dyDescent="0.25">
      <c r="A188">
        <v>187</v>
      </c>
      <c r="B188">
        <v>3325200</v>
      </c>
      <c r="C188" t="s">
        <v>206</v>
      </c>
      <c r="E188" s="12">
        <v>188</v>
      </c>
      <c r="F188" s="13">
        <v>3330000</v>
      </c>
      <c r="G188" s="14" t="s">
        <v>207</v>
      </c>
      <c r="Q188" t="str">
        <f t="shared" si="2"/>
        <v>3330000-Proizvodi od životinja poljoprivrednog gazdinstva</v>
      </c>
    </row>
    <row r="189" spans="1:17" x14ac:dyDescent="0.25">
      <c r="A189">
        <v>188</v>
      </c>
      <c r="B189">
        <v>3330000</v>
      </c>
      <c r="C189" t="s">
        <v>207</v>
      </c>
      <c r="E189" s="15">
        <v>189</v>
      </c>
      <c r="F189" s="16">
        <v>3331000</v>
      </c>
      <c r="G189" s="17" t="s">
        <v>208</v>
      </c>
      <c r="Q189" t="str">
        <f t="shared" si="2"/>
        <v>3331000-Sveže ovčije i kozije mleko</v>
      </c>
    </row>
    <row r="190" spans="1:17" x14ac:dyDescent="0.25">
      <c r="A190">
        <v>189</v>
      </c>
      <c r="B190">
        <v>3331000</v>
      </c>
      <c r="C190" t="s">
        <v>208</v>
      </c>
      <c r="E190" s="12">
        <v>190</v>
      </c>
      <c r="F190" s="13">
        <v>3331100</v>
      </c>
      <c r="G190" s="14" t="s">
        <v>209</v>
      </c>
      <c r="Q190" t="str">
        <f t="shared" si="2"/>
        <v>3331100-Ovčije mleko</v>
      </c>
    </row>
    <row r="191" spans="1:17" x14ac:dyDescent="0.25">
      <c r="A191">
        <v>190</v>
      </c>
      <c r="B191">
        <v>3331100</v>
      </c>
      <c r="C191" t="s">
        <v>209</v>
      </c>
      <c r="E191" s="15">
        <v>191</v>
      </c>
      <c r="F191" s="16">
        <v>3331200</v>
      </c>
      <c r="G191" s="17" t="s">
        <v>210</v>
      </c>
      <c r="Q191" t="str">
        <f t="shared" si="2"/>
        <v>3331200-Kozije mleko</v>
      </c>
    </row>
    <row r="192" spans="1:17" x14ac:dyDescent="0.25">
      <c r="A192">
        <v>191</v>
      </c>
      <c r="B192">
        <v>3331200</v>
      </c>
      <c r="C192" t="s">
        <v>210</v>
      </c>
      <c r="E192" s="12">
        <v>192</v>
      </c>
      <c r="F192" s="13">
        <v>3332000</v>
      </c>
      <c r="G192" s="14" t="s">
        <v>211</v>
      </c>
      <c r="Q192" t="str">
        <f t="shared" si="2"/>
        <v>3332000-Vuna i životinjska dlaka</v>
      </c>
    </row>
    <row r="193" spans="1:17" x14ac:dyDescent="0.25">
      <c r="A193">
        <v>192</v>
      </c>
      <c r="B193">
        <v>3332000</v>
      </c>
      <c r="C193" t="s">
        <v>211</v>
      </c>
      <c r="E193" s="15">
        <v>193</v>
      </c>
      <c r="F193" s="16">
        <v>3332100</v>
      </c>
      <c r="G193" s="17" t="s">
        <v>212</v>
      </c>
      <c r="Q193" t="str">
        <f t="shared" si="2"/>
        <v>3332100-Strižena vuna</v>
      </c>
    </row>
    <row r="194" spans="1:17" x14ac:dyDescent="0.25">
      <c r="A194">
        <v>193</v>
      </c>
      <c r="B194">
        <v>3332100</v>
      </c>
      <c r="C194" t="s">
        <v>212</v>
      </c>
      <c r="E194" s="12">
        <v>194</v>
      </c>
      <c r="F194" s="13">
        <v>3332200</v>
      </c>
      <c r="G194" s="14" t="s">
        <v>213</v>
      </c>
      <c r="Q194" t="str">
        <f t="shared" ref="Q194:Q257" si="3">F194&amp; "-" &amp;G194</f>
        <v>3332200-Životinjska dlaka</v>
      </c>
    </row>
    <row r="195" spans="1:17" x14ac:dyDescent="0.25">
      <c r="A195">
        <v>194</v>
      </c>
      <c r="B195">
        <v>3332200</v>
      </c>
      <c r="C195" t="s">
        <v>213</v>
      </c>
      <c r="E195" s="15">
        <v>195</v>
      </c>
      <c r="F195" s="16">
        <v>3333000</v>
      </c>
      <c r="G195" s="17" t="s">
        <v>214</v>
      </c>
      <c r="Q195" t="str">
        <f t="shared" si="3"/>
        <v>3333000-Sveže kravlje mleko</v>
      </c>
    </row>
    <row r="196" spans="1:17" x14ac:dyDescent="0.25">
      <c r="A196">
        <v>195</v>
      </c>
      <c r="B196">
        <v>3333000</v>
      </c>
      <c r="C196" t="s">
        <v>214</v>
      </c>
      <c r="E196" s="12">
        <v>196</v>
      </c>
      <c r="F196" s="13">
        <v>3340000</v>
      </c>
      <c r="G196" s="14" t="s">
        <v>215</v>
      </c>
      <c r="Q196" t="str">
        <f t="shared" si="3"/>
        <v>3340000-Ušne markice za životinje</v>
      </c>
    </row>
    <row r="197" spans="1:17" x14ac:dyDescent="0.25">
      <c r="A197">
        <v>196</v>
      </c>
      <c r="B197">
        <v>3340000</v>
      </c>
      <c r="C197" t="s">
        <v>215</v>
      </c>
      <c r="E197" s="15">
        <v>197</v>
      </c>
      <c r="F197" s="16">
        <v>3341000</v>
      </c>
      <c r="G197" s="17" t="s">
        <v>216</v>
      </c>
      <c r="Q197" t="str">
        <f t="shared" si="3"/>
        <v>3341000-Ušne markice za goveda</v>
      </c>
    </row>
    <row r="198" spans="1:17" x14ac:dyDescent="0.25">
      <c r="A198">
        <v>197</v>
      </c>
      <c r="B198">
        <v>3341000</v>
      </c>
      <c r="C198" t="s">
        <v>216</v>
      </c>
      <c r="E198" s="12">
        <v>198</v>
      </c>
      <c r="F198" s="13">
        <v>3400000</v>
      </c>
      <c r="G198" s="14" t="s">
        <v>217</v>
      </c>
      <c r="Q198" t="str">
        <f t="shared" si="3"/>
        <v>3400000-Proizvodi šumarstva i seče drva</v>
      </c>
    </row>
    <row r="199" spans="1:17" x14ac:dyDescent="0.25">
      <c r="A199">
        <v>198</v>
      </c>
      <c r="B199">
        <v>3400000</v>
      </c>
      <c r="C199" t="s">
        <v>217</v>
      </c>
      <c r="E199" s="15">
        <v>199</v>
      </c>
      <c r="F199" s="16">
        <v>3410000</v>
      </c>
      <c r="G199" s="17" t="s">
        <v>218</v>
      </c>
      <c r="Q199" t="str">
        <f t="shared" si="3"/>
        <v>3410000-Drvo</v>
      </c>
    </row>
    <row r="200" spans="1:17" x14ac:dyDescent="0.25">
      <c r="A200">
        <v>199</v>
      </c>
      <c r="B200">
        <v>3410000</v>
      </c>
      <c r="C200" t="s">
        <v>218</v>
      </c>
      <c r="E200" s="12">
        <v>200</v>
      </c>
      <c r="F200" s="13">
        <v>3411000</v>
      </c>
      <c r="G200" s="14" t="s">
        <v>219</v>
      </c>
      <c r="Q200" t="str">
        <f t="shared" si="3"/>
        <v>3411000-Četinarsko drvo</v>
      </c>
    </row>
    <row r="201" spans="1:17" x14ac:dyDescent="0.25">
      <c r="A201">
        <v>200</v>
      </c>
      <c r="B201">
        <v>3411000</v>
      </c>
      <c r="C201" t="s">
        <v>219</v>
      </c>
      <c r="E201" s="15">
        <v>201</v>
      </c>
      <c r="F201" s="16">
        <v>3412000</v>
      </c>
      <c r="G201" s="17" t="s">
        <v>220</v>
      </c>
      <c r="Q201" t="str">
        <f t="shared" si="3"/>
        <v>3412000-Tropsko drvo</v>
      </c>
    </row>
    <row r="202" spans="1:17" x14ac:dyDescent="0.25">
      <c r="A202">
        <v>201</v>
      </c>
      <c r="B202">
        <v>3412000</v>
      </c>
      <c r="C202" t="s">
        <v>220</v>
      </c>
      <c r="E202" s="12">
        <v>202</v>
      </c>
      <c r="F202" s="13">
        <v>3413000</v>
      </c>
      <c r="G202" s="14" t="s">
        <v>221</v>
      </c>
      <c r="Q202" t="str">
        <f t="shared" si="3"/>
        <v>3413000-Drvo za ogrev</v>
      </c>
    </row>
    <row r="203" spans="1:17" x14ac:dyDescent="0.25">
      <c r="A203">
        <v>202</v>
      </c>
      <c r="B203">
        <v>3413000</v>
      </c>
      <c r="C203" t="s">
        <v>221</v>
      </c>
      <c r="E203" s="15">
        <v>203</v>
      </c>
      <c r="F203" s="16">
        <v>3414000</v>
      </c>
      <c r="G203" s="17" t="s">
        <v>222</v>
      </c>
      <c r="Q203" t="str">
        <f t="shared" si="3"/>
        <v>3414000-Sirovo drvo</v>
      </c>
    </row>
    <row r="204" spans="1:17" x14ac:dyDescent="0.25">
      <c r="A204">
        <v>203</v>
      </c>
      <c r="B204">
        <v>3414000</v>
      </c>
      <c r="C204" t="s">
        <v>222</v>
      </c>
      <c r="E204" s="12">
        <v>204</v>
      </c>
      <c r="F204" s="13">
        <v>3415000</v>
      </c>
      <c r="G204" s="14" t="s">
        <v>223</v>
      </c>
      <c r="Q204" t="str">
        <f t="shared" si="3"/>
        <v>3415000-Meko drvo</v>
      </c>
    </row>
    <row r="205" spans="1:17" x14ac:dyDescent="0.25">
      <c r="A205">
        <v>204</v>
      </c>
      <c r="B205">
        <v>3415000</v>
      </c>
      <c r="C205" t="s">
        <v>223</v>
      </c>
      <c r="E205" s="15">
        <v>205</v>
      </c>
      <c r="F205" s="16">
        <v>3416000</v>
      </c>
      <c r="G205" s="17" t="s">
        <v>224</v>
      </c>
      <c r="Q205" t="str">
        <f t="shared" si="3"/>
        <v>3416000-Drvni otpad</v>
      </c>
    </row>
    <row r="206" spans="1:17" x14ac:dyDescent="0.25">
      <c r="A206">
        <v>205</v>
      </c>
      <c r="B206">
        <v>3416000</v>
      </c>
      <c r="C206" t="s">
        <v>224</v>
      </c>
      <c r="E206" s="12">
        <v>206</v>
      </c>
      <c r="F206" s="13">
        <v>3417000</v>
      </c>
      <c r="G206" s="14" t="s">
        <v>225</v>
      </c>
      <c r="Q206" t="str">
        <f t="shared" si="3"/>
        <v>3417000-Drvni ostaci</v>
      </c>
    </row>
    <row r="207" spans="1:17" x14ac:dyDescent="0.25">
      <c r="A207">
        <v>206</v>
      </c>
      <c r="B207">
        <v>3417000</v>
      </c>
      <c r="C207" t="s">
        <v>225</v>
      </c>
      <c r="E207" s="15">
        <v>207</v>
      </c>
      <c r="F207" s="16">
        <v>3417100</v>
      </c>
      <c r="G207" s="17" t="s">
        <v>226</v>
      </c>
      <c r="Q207" t="str">
        <f t="shared" si="3"/>
        <v>3417100-Piljevina</v>
      </c>
    </row>
    <row r="208" spans="1:17" x14ac:dyDescent="0.25">
      <c r="A208">
        <v>207</v>
      </c>
      <c r="B208">
        <v>3417100</v>
      </c>
      <c r="C208" t="s">
        <v>226</v>
      </c>
      <c r="E208" s="12">
        <v>208</v>
      </c>
      <c r="F208" s="13">
        <v>3418000</v>
      </c>
      <c r="G208" s="14" t="s">
        <v>227</v>
      </c>
      <c r="Q208" t="str">
        <f t="shared" si="3"/>
        <v>3418000-Trupci, oblice</v>
      </c>
    </row>
    <row r="209" spans="1:17" x14ac:dyDescent="0.25">
      <c r="A209">
        <v>208</v>
      </c>
      <c r="B209">
        <v>3418000</v>
      </c>
      <c r="C209" t="s">
        <v>227</v>
      </c>
      <c r="E209" s="15">
        <v>209</v>
      </c>
      <c r="F209" s="16">
        <v>3418100</v>
      </c>
      <c r="G209" s="17" t="s">
        <v>228</v>
      </c>
      <c r="Q209" t="str">
        <f t="shared" si="3"/>
        <v>3418100-Tvrdo drvo</v>
      </c>
    </row>
    <row r="210" spans="1:17" x14ac:dyDescent="0.25">
      <c r="A210">
        <v>209</v>
      </c>
      <c r="B210">
        <v>3418100</v>
      </c>
      <c r="C210" t="s">
        <v>228</v>
      </c>
      <c r="E210" s="12">
        <v>210</v>
      </c>
      <c r="F210" s="13">
        <v>3419000</v>
      </c>
      <c r="G210" s="14" t="s">
        <v>229</v>
      </c>
      <c r="Q210" t="str">
        <f t="shared" si="3"/>
        <v>3419000-Drvna građa</v>
      </c>
    </row>
    <row r="211" spans="1:17" x14ac:dyDescent="0.25">
      <c r="A211">
        <v>210</v>
      </c>
      <c r="B211">
        <v>3419000</v>
      </c>
      <c r="C211" t="s">
        <v>229</v>
      </c>
      <c r="E211" s="15">
        <v>211</v>
      </c>
      <c r="F211" s="16">
        <v>3419100</v>
      </c>
      <c r="G211" s="17" t="s">
        <v>230</v>
      </c>
      <c r="Q211" t="str">
        <f t="shared" si="3"/>
        <v>3419100-Proizvodi od drvne građe</v>
      </c>
    </row>
    <row r="212" spans="1:17" x14ac:dyDescent="0.25">
      <c r="A212">
        <v>211</v>
      </c>
      <c r="B212">
        <v>3419100</v>
      </c>
      <c r="C212" t="s">
        <v>230</v>
      </c>
      <c r="E212" s="12">
        <v>212</v>
      </c>
      <c r="F212" s="13">
        <v>3419200</v>
      </c>
      <c r="G212" s="14" t="s">
        <v>231</v>
      </c>
      <c r="Q212" t="str">
        <f t="shared" si="3"/>
        <v>3419200-Drveni podupirači za rudarska okna</v>
      </c>
    </row>
    <row r="213" spans="1:17" x14ac:dyDescent="0.25">
      <c r="A213">
        <v>212</v>
      </c>
      <c r="B213">
        <v>3419200</v>
      </c>
      <c r="C213" t="s">
        <v>231</v>
      </c>
      <c r="E213" s="15">
        <v>213</v>
      </c>
      <c r="F213" s="16">
        <v>3420000</v>
      </c>
      <c r="G213" s="17" t="s">
        <v>232</v>
      </c>
      <c r="Q213" t="str">
        <f t="shared" si="3"/>
        <v>3420000-Smole</v>
      </c>
    </row>
    <row r="214" spans="1:17" x14ac:dyDescent="0.25">
      <c r="A214">
        <v>213</v>
      </c>
      <c r="B214">
        <v>3420000</v>
      </c>
      <c r="C214" t="s">
        <v>232</v>
      </c>
      <c r="E214" s="12">
        <v>214</v>
      </c>
      <c r="F214" s="13">
        <v>3421000</v>
      </c>
      <c r="G214" s="14" t="s">
        <v>233</v>
      </c>
      <c r="Q214" t="str">
        <f t="shared" si="3"/>
        <v>3421000-Balzami</v>
      </c>
    </row>
    <row r="215" spans="1:17" x14ac:dyDescent="0.25">
      <c r="A215">
        <v>214</v>
      </c>
      <c r="B215">
        <v>3421000</v>
      </c>
      <c r="C215" t="s">
        <v>233</v>
      </c>
      <c r="E215" s="15">
        <v>215</v>
      </c>
      <c r="F215" s="16">
        <v>3422000</v>
      </c>
      <c r="G215" s="17" t="s">
        <v>234</v>
      </c>
      <c r="Q215" t="str">
        <f t="shared" si="3"/>
        <v>3422000-Šelak</v>
      </c>
    </row>
    <row r="216" spans="1:17" x14ac:dyDescent="0.25">
      <c r="A216">
        <v>215</v>
      </c>
      <c r="B216">
        <v>3422000</v>
      </c>
      <c r="C216" t="s">
        <v>234</v>
      </c>
      <c r="E216" s="12">
        <v>216</v>
      </c>
      <c r="F216" s="13">
        <v>3430000</v>
      </c>
      <c r="G216" s="14" t="s">
        <v>235</v>
      </c>
      <c r="Q216" t="str">
        <f t="shared" si="3"/>
        <v>3430000-Pluta</v>
      </c>
    </row>
    <row r="217" spans="1:17" x14ac:dyDescent="0.25">
      <c r="A217">
        <v>216</v>
      </c>
      <c r="B217">
        <v>3430000</v>
      </c>
      <c r="C217" t="s">
        <v>235</v>
      </c>
      <c r="E217" s="15">
        <v>217</v>
      </c>
      <c r="F217" s="16">
        <v>3431000</v>
      </c>
      <c r="G217" s="17" t="s">
        <v>236</v>
      </c>
      <c r="Q217" t="str">
        <f t="shared" si="3"/>
        <v>3431000-Prirodna pluta</v>
      </c>
    </row>
    <row r="218" spans="1:17" x14ac:dyDescent="0.25">
      <c r="A218">
        <v>217</v>
      </c>
      <c r="B218">
        <v>3431000</v>
      </c>
      <c r="C218" t="s">
        <v>236</v>
      </c>
      <c r="E218" s="12">
        <v>218</v>
      </c>
      <c r="F218" s="13">
        <v>3432000</v>
      </c>
      <c r="G218" s="14" t="s">
        <v>237</v>
      </c>
      <c r="Q218" t="str">
        <f t="shared" si="3"/>
        <v>3432000-Korparski proizvodi</v>
      </c>
    </row>
    <row r="219" spans="1:17" x14ac:dyDescent="0.25">
      <c r="A219">
        <v>218</v>
      </c>
      <c r="B219">
        <v>3432000</v>
      </c>
      <c r="C219" t="s">
        <v>237</v>
      </c>
      <c r="E219" s="15">
        <v>219</v>
      </c>
      <c r="F219" s="16">
        <v>3432100</v>
      </c>
      <c r="G219" s="17" t="s">
        <v>238</v>
      </c>
      <c r="Q219" t="str">
        <f t="shared" si="3"/>
        <v>3432100-Pletarski proizvodi</v>
      </c>
    </row>
    <row r="220" spans="1:17" x14ac:dyDescent="0.25">
      <c r="A220">
        <v>219</v>
      </c>
      <c r="B220">
        <v>3432100</v>
      </c>
      <c r="C220" t="s">
        <v>238</v>
      </c>
      <c r="E220" s="12">
        <v>220</v>
      </c>
      <c r="F220" s="13">
        <v>3440000</v>
      </c>
      <c r="G220" s="14" t="s">
        <v>239</v>
      </c>
      <c r="Q220" t="str">
        <f t="shared" si="3"/>
        <v>3440000-Proizvodi šumarstva</v>
      </c>
    </row>
    <row r="221" spans="1:17" x14ac:dyDescent="0.25">
      <c r="A221">
        <v>220</v>
      </c>
      <c r="B221">
        <v>3440000</v>
      </c>
      <c r="C221" t="s">
        <v>239</v>
      </c>
      <c r="E221" s="15">
        <v>221</v>
      </c>
      <c r="F221" s="16">
        <v>3441000</v>
      </c>
      <c r="G221" s="17" t="s">
        <v>240</v>
      </c>
      <c r="Q221" t="str">
        <f t="shared" si="3"/>
        <v>3441000-Ukrasne biljke, trava, mahovina i lišajevi</v>
      </c>
    </row>
    <row r="222" spans="1:17" x14ac:dyDescent="0.25">
      <c r="A222">
        <v>221</v>
      </c>
      <c r="B222">
        <v>3441000</v>
      </c>
      <c r="C222" t="s">
        <v>240</v>
      </c>
      <c r="E222" s="12">
        <v>222</v>
      </c>
      <c r="F222" s="13">
        <v>3450000</v>
      </c>
      <c r="G222" s="14" t="s">
        <v>241</v>
      </c>
      <c r="Q222" t="str">
        <f t="shared" si="3"/>
        <v>3450000-Proizvodi rasadnika za drveće</v>
      </c>
    </row>
    <row r="223" spans="1:17" x14ac:dyDescent="0.25">
      <c r="A223">
        <v>222</v>
      </c>
      <c r="B223">
        <v>3450000</v>
      </c>
      <c r="C223" t="s">
        <v>241</v>
      </c>
      <c r="E223" s="15">
        <v>223</v>
      </c>
      <c r="F223" s="16">
        <v>3451000</v>
      </c>
      <c r="G223" s="17" t="s">
        <v>242</v>
      </c>
      <c r="Q223" t="str">
        <f t="shared" si="3"/>
        <v>3451000-Biljke</v>
      </c>
    </row>
    <row r="224" spans="1:17" x14ac:dyDescent="0.25">
      <c r="A224">
        <v>223</v>
      </c>
      <c r="B224">
        <v>3451000</v>
      </c>
      <c r="C224" t="s">
        <v>242</v>
      </c>
      <c r="E224" s="12">
        <v>224</v>
      </c>
      <c r="F224" s="13">
        <v>3451100</v>
      </c>
      <c r="G224" s="14" t="s">
        <v>243</v>
      </c>
      <c r="Q224" t="str">
        <f t="shared" si="3"/>
        <v>3451100-Sadnice</v>
      </c>
    </row>
    <row r="225" spans="1:17" x14ac:dyDescent="0.25">
      <c r="A225">
        <v>224</v>
      </c>
      <c r="B225">
        <v>3451100</v>
      </c>
      <c r="C225" t="s">
        <v>243</v>
      </c>
      <c r="E225" s="15">
        <v>225</v>
      </c>
      <c r="F225" s="16">
        <v>3451200</v>
      </c>
      <c r="G225" s="17" t="s">
        <v>244</v>
      </c>
      <c r="Q225" t="str">
        <f t="shared" si="3"/>
        <v>3451200-Lukovice cveća</v>
      </c>
    </row>
    <row r="226" spans="1:17" x14ac:dyDescent="0.25">
      <c r="A226">
        <v>225</v>
      </c>
      <c r="B226">
        <v>3451200</v>
      </c>
      <c r="C226" t="s">
        <v>244</v>
      </c>
      <c r="E226" s="12">
        <v>226</v>
      </c>
      <c r="F226" s="13">
        <v>3451300</v>
      </c>
      <c r="G226" s="14" t="s">
        <v>245</v>
      </c>
      <c r="Q226" t="str">
        <f t="shared" si="3"/>
        <v>3451300-Žbunje</v>
      </c>
    </row>
    <row r="227" spans="1:17" x14ac:dyDescent="0.25">
      <c r="A227">
        <v>226</v>
      </c>
      <c r="B227">
        <v>3451300</v>
      </c>
      <c r="C227" t="s">
        <v>245</v>
      </c>
      <c r="E227" s="15">
        <v>227</v>
      </c>
      <c r="F227" s="16">
        <v>3452000</v>
      </c>
      <c r="G227" s="17" t="s">
        <v>246</v>
      </c>
      <c r="Q227" t="str">
        <f t="shared" si="3"/>
        <v>3452000-Drveće</v>
      </c>
    </row>
    <row r="228" spans="1:17" x14ac:dyDescent="0.25">
      <c r="A228">
        <v>227</v>
      </c>
      <c r="B228">
        <v>3452000</v>
      </c>
      <c r="C228" t="s">
        <v>246</v>
      </c>
      <c r="E228" s="12">
        <v>228</v>
      </c>
      <c r="F228" s="13">
        <v>3460000</v>
      </c>
      <c r="G228" s="14" t="s">
        <v>247</v>
      </c>
      <c r="Q228" t="str">
        <f t="shared" si="3"/>
        <v>3460000-Celuloza</v>
      </c>
    </row>
    <row r="229" spans="1:17" x14ac:dyDescent="0.25">
      <c r="A229">
        <v>228</v>
      </c>
      <c r="B229">
        <v>3460000</v>
      </c>
      <c r="C229" t="s">
        <v>247</v>
      </c>
      <c r="E229" s="15">
        <v>229</v>
      </c>
      <c r="F229" s="16">
        <v>3461000</v>
      </c>
      <c r="G229" s="17" t="s">
        <v>248</v>
      </c>
      <c r="Q229" t="str">
        <f t="shared" si="3"/>
        <v>3461000-Drvna celuloza</v>
      </c>
    </row>
    <row r="230" spans="1:17" x14ac:dyDescent="0.25">
      <c r="A230">
        <v>229</v>
      </c>
      <c r="B230">
        <v>3461000</v>
      </c>
      <c r="C230" t="s">
        <v>248</v>
      </c>
      <c r="E230" s="12">
        <v>230</v>
      </c>
      <c r="F230" s="13">
        <v>3461100</v>
      </c>
      <c r="G230" s="14" t="s">
        <v>249</v>
      </c>
      <c r="Q230" t="str">
        <f t="shared" si="3"/>
        <v>3461100-Hemijska drvna celuloza</v>
      </c>
    </row>
    <row r="231" spans="1:17" x14ac:dyDescent="0.25">
      <c r="A231">
        <v>230</v>
      </c>
      <c r="B231">
        <v>3461100</v>
      </c>
      <c r="C231" t="s">
        <v>249</v>
      </c>
      <c r="E231" s="15">
        <v>231</v>
      </c>
      <c r="F231" s="16">
        <v>9000000</v>
      </c>
      <c r="G231" s="17" t="s">
        <v>250</v>
      </c>
      <c r="Q231" t="str">
        <f t="shared" si="3"/>
        <v>9000000-Naftni derivati, gorivo, električna energija i drugi izvori energije</v>
      </c>
    </row>
    <row r="232" spans="1:17" x14ac:dyDescent="0.25">
      <c r="A232">
        <v>231</v>
      </c>
      <c r="B232">
        <v>9000000</v>
      </c>
      <c r="C232" t="s">
        <v>250</v>
      </c>
      <c r="E232" s="12">
        <v>232</v>
      </c>
      <c r="F232" s="13">
        <v>9100000</v>
      </c>
      <c r="G232" s="14" t="s">
        <v>251</v>
      </c>
      <c r="Q232" t="str">
        <f t="shared" si="3"/>
        <v>9100000-Goriva</v>
      </c>
    </row>
    <row r="233" spans="1:17" x14ac:dyDescent="0.25">
      <c r="A233">
        <v>232</v>
      </c>
      <c r="B233">
        <v>9100000</v>
      </c>
      <c r="C233" t="s">
        <v>251</v>
      </c>
      <c r="E233" s="15">
        <v>233</v>
      </c>
      <c r="F233" s="16">
        <v>9110000</v>
      </c>
      <c r="G233" s="17" t="s">
        <v>252</v>
      </c>
      <c r="Q233" t="str">
        <f t="shared" si="3"/>
        <v>9110000-Čvrsta goriva</v>
      </c>
    </row>
    <row r="234" spans="1:17" x14ac:dyDescent="0.25">
      <c r="A234">
        <v>233</v>
      </c>
      <c r="B234">
        <v>9110000</v>
      </c>
      <c r="C234" t="s">
        <v>252</v>
      </c>
      <c r="E234" s="12">
        <v>234</v>
      </c>
      <c r="F234" s="13">
        <v>9111000</v>
      </c>
      <c r="G234" s="14" t="s">
        <v>253</v>
      </c>
      <c r="Q234" t="str">
        <f t="shared" si="3"/>
        <v>9111000-Ugalj i goriva na bazi uglja</v>
      </c>
    </row>
    <row r="235" spans="1:17" x14ac:dyDescent="0.25">
      <c r="A235">
        <v>234</v>
      </c>
      <c r="B235">
        <v>9111000</v>
      </c>
      <c r="C235" t="s">
        <v>253</v>
      </c>
      <c r="E235" s="15">
        <v>235</v>
      </c>
      <c r="F235" s="16">
        <v>9111100</v>
      </c>
      <c r="G235" s="17" t="s">
        <v>254</v>
      </c>
      <c r="Q235" t="str">
        <f t="shared" si="3"/>
        <v>9111100-Ugalj</v>
      </c>
    </row>
    <row r="236" spans="1:17" x14ac:dyDescent="0.25">
      <c r="A236">
        <v>235</v>
      </c>
      <c r="B236">
        <v>9111100</v>
      </c>
      <c r="C236" t="s">
        <v>254</v>
      </c>
      <c r="E236" s="12">
        <v>236</v>
      </c>
      <c r="F236" s="13">
        <v>9111200</v>
      </c>
      <c r="G236" s="14" t="s">
        <v>255</v>
      </c>
      <c r="Q236" t="str">
        <f t="shared" si="3"/>
        <v>9111200-Goriva na bazi uglja</v>
      </c>
    </row>
    <row r="237" spans="1:17" x14ac:dyDescent="0.25">
      <c r="A237">
        <v>236</v>
      </c>
      <c r="B237">
        <v>9111200</v>
      </c>
      <c r="C237" t="s">
        <v>255</v>
      </c>
      <c r="E237" s="15">
        <v>237</v>
      </c>
      <c r="F237" s="16">
        <v>9111210</v>
      </c>
      <c r="G237" s="17" t="s">
        <v>256</v>
      </c>
      <c r="Q237" t="str">
        <f t="shared" si="3"/>
        <v>9111210-Kameni ugalj</v>
      </c>
    </row>
    <row r="238" spans="1:17" x14ac:dyDescent="0.25">
      <c r="A238">
        <v>237</v>
      </c>
      <c r="B238">
        <v>9111210</v>
      </c>
      <c r="C238" t="s">
        <v>256</v>
      </c>
      <c r="E238" s="12">
        <v>238</v>
      </c>
      <c r="F238" s="13">
        <v>9111220</v>
      </c>
      <c r="G238" s="14" t="s">
        <v>257</v>
      </c>
      <c r="Q238" t="str">
        <f t="shared" si="3"/>
        <v>9111220-Briketi</v>
      </c>
    </row>
    <row r="239" spans="1:17" x14ac:dyDescent="0.25">
      <c r="A239">
        <v>238</v>
      </c>
      <c r="B239">
        <v>9111220</v>
      </c>
      <c r="C239" t="s">
        <v>257</v>
      </c>
      <c r="E239" s="15">
        <v>239</v>
      </c>
      <c r="F239" s="16">
        <v>9111300</v>
      </c>
      <c r="G239" s="17" t="s">
        <v>258</v>
      </c>
      <c r="Q239" t="str">
        <f t="shared" si="3"/>
        <v>9111300-Fosilna goriva</v>
      </c>
    </row>
    <row r="240" spans="1:17" x14ac:dyDescent="0.25">
      <c r="A240">
        <v>239</v>
      </c>
      <c r="B240">
        <v>9111300</v>
      </c>
      <c r="C240" t="s">
        <v>258</v>
      </c>
      <c r="E240" s="12">
        <v>240</v>
      </c>
      <c r="F240" s="13">
        <v>9111400</v>
      </c>
      <c r="G240" s="14" t="s">
        <v>259</v>
      </c>
      <c r="Q240" t="str">
        <f t="shared" si="3"/>
        <v>9111400-Goriva na bazi drveta</v>
      </c>
    </row>
    <row r="241" spans="1:17" x14ac:dyDescent="0.25">
      <c r="A241">
        <v>240</v>
      </c>
      <c r="B241">
        <v>9111400</v>
      </c>
      <c r="C241" t="s">
        <v>259</v>
      </c>
      <c r="E241" s="15">
        <v>241</v>
      </c>
      <c r="F241" s="16">
        <v>9112000</v>
      </c>
      <c r="G241" s="17" t="s">
        <v>260</v>
      </c>
      <c r="Q241" t="str">
        <f t="shared" si="3"/>
        <v>9112000-Lignit i treset</v>
      </c>
    </row>
    <row r="242" spans="1:17" x14ac:dyDescent="0.25">
      <c r="A242">
        <v>241</v>
      </c>
      <c r="B242">
        <v>9112000</v>
      </c>
      <c r="C242" t="s">
        <v>260</v>
      </c>
      <c r="E242" s="12">
        <v>242</v>
      </c>
      <c r="F242" s="13">
        <v>9112100</v>
      </c>
      <c r="G242" s="14" t="s">
        <v>261</v>
      </c>
      <c r="Q242" t="str">
        <f t="shared" si="3"/>
        <v>9112100-Lignit</v>
      </c>
    </row>
    <row r="243" spans="1:17" x14ac:dyDescent="0.25">
      <c r="A243">
        <v>242</v>
      </c>
      <c r="B243">
        <v>9112100</v>
      </c>
      <c r="C243" t="s">
        <v>261</v>
      </c>
      <c r="E243" s="15">
        <v>243</v>
      </c>
      <c r="F243" s="16">
        <v>9112200</v>
      </c>
      <c r="G243" s="17" t="s">
        <v>262</v>
      </c>
      <c r="Q243" t="str">
        <f t="shared" si="3"/>
        <v>9112200-Treset</v>
      </c>
    </row>
    <row r="244" spans="1:17" x14ac:dyDescent="0.25">
      <c r="A244">
        <v>243</v>
      </c>
      <c r="B244">
        <v>9112200</v>
      </c>
      <c r="C244" t="s">
        <v>262</v>
      </c>
      <c r="E244" s="12">
        <v>244</v>
      </c>
      <c r="F244" s="13">
        <v>9113000</v>
      </c>
      <c r="G244" s="14" t="s">
        <v>263</v>
      </c>
      <c r="Q244" t="str">
        <f t="shared" si="3"/>
        <v>9113000-Koks</v>
      </c>
    </row>
    <row r="245" spans="1:17" x14ac:dyDescent="0.25">
      <c r="A245">
        <v>244</v>
      </c>
      <c r="B245">
        <v>9113000</v>
      </c>
      <c r="C245" t="s">
        <v>263</v>
      </c>
      <c r="E245" s="15">
        <v>245</v>
      </c>
      <c r="F245" s="16">
        <v>9120000</v>
      </c>
      <c r="G245" s="17" t="s">
        <v>264</v>
      </c>
      <c r="Q245" t="str">
        <f t="shared" si="3"/>
        <v>9120000-Gasovita goriva</v>
      </c>
    </row>
    <row r="246" spans="1:17" x14ac:dyDescent="0.25">
      <c r="A246">
        <v>245</v>
      </c>
      <c r="B246">
        <v>9120000</v>
      </c>
      <c r="C246" t="s">
        <v>264</v>
      </c>
      <c r="E246" s="12">
        <v>246</v>
      </c>
      <c r="F246" s="13">
        <v>9121000</v>
      </c>
      <c r="G246" s="14" t="s">
        <v>265</v>
      </c>
      <c r="Q246" t="str">
        <f t="shared" si="3"/>
        <v>9121000-Gas od kamenog uglja, gas za gasovodnu mrežu ili slični gasovi</v>
      </c>
    </row>
    <row r="247" spans="1:17" x14ac:dyDescent="0.25">
      <c r="A247">
        <v>246</v>
      </c>
      <c r="B247">
        <v>9121000</v>
      </c>
      <c r="C247" t="s">
        <v>265</v>
      </c>
      <c r="E247" s="15">
        <v>247</v>
      </c>
      <c r="F247" s="16">
        <v>9121100</v>
      </c>
      <c r="G247" s="17" t="s">
        <v>266</v>
      </c>
      <c r="Q247" t="str">
        <f t="shared" si="3"/>
        <v>9121100-Gas od kamenog uglja ili slični gasovi</v>
      </c>
    </row>
    <row r="248" spans="1:17" x14ac:dyDescent="0.25">
      <c r="A248">
        <v>247</v>
      </c>
      <c r="B248">
        <v>9121100</v>
      </c>
      <c r="C248" t="s">
        <v>266</v>
      </c>
      <c r="E248" s="12">
        <v>248</v>
      </c>
      <c r="F248" s="13">
        <v>9121200</v>
      </c>
      <c r="G248" s="14" t="s">
        <v>267</v>
      </c>
      <c r="Q248" t="str">
        <f t="shared" si="3"/>
        <v>9121200-Gas za gasovodnu mrežu</v>
      </c>
    </row>
    <row r="249" spans="1:17" x14ac:dyDescent="0.25">
      <c r="A249">
        <v>248</v>
      </c>
      <c r="B249">
        <v>9121200</v>
      </c>
      <c r="C249" t="s">
        <v>267</v>
      </c>
      <c r="E249" s="15">
        <v>249</v>
      </c>
      <c r="F249" s="16">
        <v>9122000</v>
      </c>
      <c r="G249" s="17" t="s">
        <v>268</v>
      </c>
      <c r="Q249" t="str">
        <f t="shared" si="3"/>
        <v>9122000-Propan i butan</v>
      </c>
    </row>
    <row r="250" spans="1:17" x14ac:dyDescent="0.25">
      <c r="A250">
        <v>249</v>
      </c>
      <c r="B250">
        <v>9122000</v>
      </c>
      <c r="C250" t="s">
        <v>268</v>
      </c>
      <c r="E250" s="12">
        <v>250</v>
      </c>
      <c r="F250" s="13">
        <v>9122100</v>
      </c>
      <c r="G250" s="14" t="s">
        <v>269</v>
      </c>
      <c r="Q250" t="str">
        <f t="shared" si="3"/>
        <v>9122100-Propan gas</v>
      </c>
    </row>
    <row r="251" spans="1:17" x14ac:dyDescent="0.25">
      <c r="A251">
        <v>250</v>
      </c>
      <c r="B251">
        <v>9122100</v>
      </c>
      <c r="C251" t="s">
        <v>269</v>
      </c>
      <c r="E251" s="15">
        <v>251</v>
      </c>
      <c r="F251" s="16">
        <v>9122110</v>
      </c>
      <c r="G251" s="17" t="s">
        <v>270</v>
      </c>
      <c r="Q251" t="str">
        <f t="shared" si="3"/>
        <v>9122110-Tečni propan gas</v>
      </c>
    </row>
    <row r="252" spans="1:17" x14ac:dyDescent="0.25">
      <c r="A252">
        <v>251</v>
      </c>
      <c r="B252">
        <v>9122110</v>
      </c>
      <c r="C252" t="s">
        <v>270</v>
      </c>
      <c r="E252" s="12">
        <v>252</v>
      </c>
      <c r="F252" s="13">
        <v>9122200</v>
      </c>
      <c r="G252" s="14" t="s">
        <v>271</v>
      </c>
      <c r="Q252" t="str">
        <f t="shared" si="3"/>
        <v>9122200-Butan gas</v>
      </c>
    </row>
    <row r="253" spans="1:17" x14ac:dyDescent="0.25">
      <c r="A253">
        <v>252</v>
      </c>
      <c r="B253">
        <v>9122200</v>
      </c>
      <c r="C253" t="s">
        <v>271</v>
      </c>
      <c r="E253" s="15">
        <v>253</v>
      </c>
      <c r="F253" s="16">
        <v>9122210</v>
      </c>
      <c r="G253" s="17" t="s">
        <v>272</v>
      </c>
      <c r="Q253" t="str">
        <f t="shared" si="3"/>
        <v>9122210-Tečni butan gas</v>
      </c>
    </row>
    <row r="254" spans="1:17" x14ac:dyDescent="0.25">
      <c r="A254">
        <v>253</v>
      </c>
      <c r="B254">
        <v>9122210</v>
      </c>
      <c r="C254" t="s">
        <v>272</v>
      </c>
      <c r="E254" s="12">
        <v>254</v>
      </c>
      <c r="F254" s="13">
        <v>9123000</v>
      </c>
      <c r="G254" s="14" t="s">
        <v>273</v>
      </c>
      <c r="Q254" t="str">
        <f t="shared" si="3"/>
        <v>9123000-Prirodni gas</v>
      </c>
    </row>
    <row r="255" spans="1:17" x14ac:dyDescent="0.25">
      <c r="A255">
        <v>254</v>
      </c>
      <c r="B255">
        <v>9123000</v>
      </c>
      <c r="C255" t="s">
        <v>273</v>
      </c>
      <c r="E255" s="15">
        <v>255</v>
      </c>
      <c r="F255" s="16">
        <v>9130000</v>
      </c>
      <c r="G255" s="17" t="s">
        <v>274</v>
      </c>
      <c r="Q255" t="str">
        <f t="shared" si="3"/>
        <v>9130000-Nafta i destilati</v>
      </c>
    </row>
    <row r="256" spans="1:17" x14ac:dyDescent="0.25">
      <c r="A256">
        <v>255</v>
      </c>
      <c r="B256">
        <v>9130000</v>
      </c>
      <c r="C256" t="s">
        <v>274</v>
      </c>
      <c r="E256" s="12">
        <v>256</v>
      </c>
      <c r="F256" s="13">
        <v>9131000</v>
      </c>
      <c r="G256" s="14" t="s">
        <v>275</v>
      </c>
      <c r="Q256" t="str">
        <f t="shared" si="3"/>
        <v>9131000-Avionski kerozin</v>
      </c>
    </row>
    <row r="257" spans="1:17" x14ac:dyDescent="0.25">
      <c r="A257">
        <v>256</v>
      </c>
      <c r="B257">
        <v>9131000</v>
      </c>
      <c r="C257" t="s">
        <v>275</v>
      </c>
      <c r="E257" s="15">
        <v>257</v>
      </c>
      <c r="F257" s="16">
        <v>9131100</v>
      </c>
      <c r="G257" s="17" t="s">
        <v>276</v>
      </c>
      <c r="Q257" t="str">
        <f t="shared" si="3"/>
        <v>9131100-Gorivo tipa kerozina za mlazne avione</v>
      </c>
    </row>
    <row r="258" spans="1:17" x14ac:dyDescent="0.25">
      <c r="A258">
        <v>257</v>
      </c>
      <c r="B258">
        <v>9131100</v>
      </c>
      <c r="C258" t="s">
        <v>276</v>
      </c>
      <c r="E258" s="12">
        <v>258</v>
      </c>
      <c r="F258" s="13">
        <v>9132000</v>
      </c>
      <c r="G258" s="14" t="s">
        <v>277</v>
      </c>
      <c r="Q258" t="str">
        <f t="shared" ref="Q258:Q321" si="4">F258&amp; "-" &amp;G258</f>
        <v>9132000-Benzin</v>
      </c>
    </row>
    <row r="259" spans="1:17" x14ac:dyDescent="0.25">
      <c r="A259">
        <v>258</v>
      </c>
      <c r="B259">
        <v>9132000</v>
      </c>
      <c r="C259" t="s">
        <v>277</v>
      </c>
      <c r="E259" s="15">
        <v>259</v>
      </c>
      <c r="F259" s="16">
        <v>9132100</v>
      </c>
      <c r="G259" s="17" t="s">
        <v>278</v>
      </c>
      <c r="Q259" t="str">
        <f t="shared" si="4"/>
        <v>9132100-Bezolovni benzin</v>
      </c>
    </row>
    <row r="260" spans="1:17" x14ac:dyDescent="0.25">
      <c r="A260">
        <v>259</v>
      </c>
      <c r="B260">
        <v>9132100</v>
      </c>
      <c r="C260" t="s">
        <v>278</v>
      </c>
      <c r="E260" s="12">
        <v>260</v>
      </c>
      <c r="F260" s="13">
        <v>9132200</v>
      </c>
      <c r="G260" s="14" t="s">
        <v>279</v>
      </c>
      <c r="Q260" t="str">
        <f t="shared" si="4"/>
        <v>9132200-Olovni benzin</v>
      </c>
    </row>
    <row r="261" spans="1:17" x14ac:dyDescent="0.25">
      <c r="A261">
        <v>260</v>
      </c>
      <c r="B261">
        <v>9132200</v>
      </c>
      <c r="C261" t="s">
        <v>279</v>
      </c>
      <c r="E261" s="15">
        <v>261</v>
      </c>
      <c r="F261" s="16">
        <v>9132300</v>
      </c>
      <c r="G261" s="17" t="s">
        <v>280</v>
      </c>
      <c r="Q261" t="str">
        <f t="shared" si="4"/>
        <v>9132300-Benzin sa etanolom</v>
      </c>
    </row>
    <row r="262" spans="1:17" x14ac:dyDescent="0.25">
      <c r="A262">
        <v>261</v>
      </c>
      <c r="B262">
        <v>9132300</v>
      </c>
      <c r="C262" t="s">
        <v>280</v>
      </c>
      <c r="E262" s="12">
        <v>262</v>
      </c>
      <c r="F262" s="13">
        <v>9133000</v>
      </c>
      <c r="G262" s="14" t="s">
        <v>281</v>
      </c>
      <c r="Q262" t="str">
        <f t="shared" si="4"/>
        <v>9133000-Tečni naftni gas (LPG)</v>
      </c>
    </row>
    <row r="263" spans="1:17" x14ac:dyDescent="0.25">
      <c r="A263">
        <v>262</v>
      </c>
      <c r="B263">
        <v>9133000</v>
      </c>
      <c r="C263" t="s">
        <v>281</v>
      </c>
      <c r="E263" s="15">
        <v>263</v>
      </c>
      <c r="F263" s="16">
        <v>9134000</v>
      </c>
      <c r="G263" s="17" t="s">
        <v>282</v>
      </c>
      <c r="Q263" t="str">
        <f t="shared" si="4"/>
        <v>9134000-Gasna ulja</v>
      </c>
    </row>
    <row r="264" spans="1:17" x14ac:dyDescent="0.25">
      <c r="A264">
        <v>263</v>
      </c>
      <c r="B264">
        <v>9134000</v>
      </c>
      <c r="C264" t="s">
        <v>282</v>
      </c>
      <c r="E264" s="12">
        <v>264</v>
      </c>
      <c r="F264" s="13">
        <v>9134100</v>
      </c>
      <c r="G264" s="14" t="s">
        <v>283</v>
      </c>
      <c r="Q264" t="str">
        <f t="shared" si="4"/>
        <v>9134100-Dizel ulje</v>
      </c>
    </row>
    <row r="265" spans="1:17" x14ac:dyDescent="0.25">
      <c r="A265">
        <v>264</v>
      </c>
      <c r="B265">
        <v>9134100</v>
      </c>
      <c r="C265" t="s">
        <v>283</v>
      </c>
      <c r="E265" s="15">
        <v>265</v>
      </c>
      <c r="F265" s="16">
        <v>9134200</v>
      </c>
      <c r="G265" s="17" t="s">
        <v>284</v>
      </c>
      <c r="Q265" t="str">
        <f t="shared" si="4"/>
        <v>9134200-Dizel gorivo</v>
      </c>
    </row>
    <row r="266" spans="1:17" x14ac:dyDescent="0.25">
      <c r="A266">
        <v>265</v>
      </c>
      <c r="B266">
        <v>9134200</v>
      </c>
      <c r="C266" t="s">
        <v>284</v>
      </c>
      <c r="E266" s="12">
        <v>266</v>
      </c>
      <c r="F266" s="13">
        <v>9134210</v>
      </c>
      <c r="G266" s="14" t="s">
        <v>285</v>
      </c>
      <c r="Q266" t="str">
        <f t="shared" si="4"/>
        <v>9134210-Dizel gorivo (0,2)</v>
      </c>
    </row>
    <row r="267" spans="1:17" x14ac:dyDescent="0.25">
      <c r="A267">
        <v>266</v>
      </c>
      <c r="B267">
        <v>9134210</v>
      </c>
      <c r="C267" t="s">
        <v>285</v>
      </c>
      <c r="E267" s="15">
        <v>267</v>
      </c>
      <c r="F267" s="16">
        <v>9134220</v>
      </c>
      <c r="G267" s="17" t="s">
        <v>286</v>
      </c>
      <c r="Q267" t="str">
        <f t="shared" si="4"/>
        <v>9134220-Dizel gorivo (EN 590)</v>
      </c>
    </row>
    <row r="268" spans="1:17" x14ac:dyDescent="0.25">
      <c r="A268">
        <v>267</v>
      </c>
      <c r="B268">
        <v>9134220</v>
      </c>
      <c r="C268" t="s">
        <v>286</v>
      </c>
      <c r="E268" s="12">
        <v>268</v>
      </c>
      <c r="F268" s="13">
        <v>9134230</v>
      </c>
      <c r="G268" s="14" t="s">
        <v>287</v>
      </c>
      <c r="Q268" t="str">
        <f t="shared" si="4"/>
        <v>9134230-Biodizel</v>
      </c>
    </row>
    <row r="269" spans="1:17" x14ac:dyDescent="0.25">
      <c r="A269">
        <v>268</v>
      </c>
      <c r="B269">
        <v>9134230</v>
      </c>
      <c r="C269" t="s">
        <v>287</v>
      </c>
      <c r="E269" s="15">
        <v>269</v>
      </c>
      <c r="F269" s="16">
        <v>9134231</v>
      </c>
      <c r="G269" s="17" t="s">
        <v>288</v>
      </c>
      <c r="Q269" t="str">
        <f t="shared" si="4"/>
        <v>9134231-Biodizel (B20)</v>
      </c>
    </row>
    <row r="270" spans="1:17" x14ac:dyDescent="0.25">
      <c r="A270">
        <v>269</v>
      </c>
      <c r="B270">
        <v>9134231</v>
      </c>
      <c r="C270" t="s">
        <v>288</v>
      </c>
      <c r="E270" s="12">
        <v>270</v>
      </c>
      <c r="F270" s="13">
        <v>9134232</v>
      </c>
      <c r="G270" s="14" t="s">
        <v>289</v>
      </c>
      <c r="Q270" t="str">
        <f t="shared" si="4"/>
        <v>9134232-Biodizel (B100)</v>
      </c>
    </row>
    <row r="271" spans="1:17" x14ac:dyDescent="0.25">
      <c r="A271">
        <v>270</v>
      </c>
      <c r="B271">
        <v>9134232</v>
      </c>
      <c r="C271" t="s">
        <v>289</v>
      </c>
      <c r="E271" s="15">
        <v>271</v>
      </c>
      <c r="F271" s="16">
        <v>9135000</v>
      </c>
      <c r="G271" s="17" t="s">
        <v>290</v>
      </c>
      <c r="Q271" t="str">
        <f t="shared" si="4"/>
        <v>9135000-Ulja za loženje</v>
      </c>
    </row>
    <row r="272" spans="1:17" x14ac:dyDescent="0.25">
      <c r="A272">
        <v>271</v>
      </c>
      <c r="B272">
        <v>9135000</v>
      </c>
      <c r="C272" t="s">
        <v>290</v>
      </c>
      <c r="E272" s="12">
        <v>272</v>
      </c>
      <c r="F272" s="13">
        <v>9135100</v>
      </c>
      <c r="G272" s="14" t="s">
        <v>291</v>
      </c>
      <c r="Q272" t="str">
        <f t="shared" si="4"/>
        <v>9135100-Lož ulje</v>
      </c>
    </row>
    <row r="273" spans="1:17" x14ac:dyDescent="0.25">
      <c r="A273">
        <v>272</v>
      </c>
      <c r="B273">
        <v>9135100</v>
      </c>
      <c r="C273" t="s">
        <v>291</v>
      </c>
      <c r="E273" s="15">
        <v>273</v>
      </c>
      <c r="F273" s="16">
        <v>9135110</v>
      </c>
      <c r="G273" s="17" t="s">
        <v>292</v>
      </c>
      <c r="Q273" t="str">
        <f t="shared" si="4"/>
        <v>9135110-Zapaljiva ulja sa niskim procentom sumpora</v>
      </c>
    </row>
    <row r="274" spans="1:17" x14ac:dyDescent="0.25">
      <c r="A274">
        <v>273</v>
      </c>
      <c r="B274">
        <v>9135110</v>
      </c>
      <c r="C274" t="s">
        <v>292</v>
      </c>
      <c r="E274" s="12">
        <v>274</v>
      </c>
      <c r="F274" s="13">
        <v>9200000</v>
      </c>
      <c r="G274" s="14" t="s">
        <v>293</v>
      </c>
      <c r="Q274" t="str">
        <f t="shared" si="4"/>
        <v>9200000-Proizvodi od nafte, uglja i ulja</v>
      </c>
    </row>
    <row r="275" spans="1:17" x14ac:dyDescent="0.25">
      <c r="A275">
        <v>274</v>
      </c>
      <c r="B275">
        <v>9200000</v>
      </c>
      <c r="C275" t="s">
        <v>293</v>
      </c>
      <c r="E275" s="15">
        <v>275</v>
      </c>
      <c r="F275" s="16">
        <v>9210000</v>
      </c>
      <c r="G275" s="17" t="s">
        <v>294</v>
      </c>
      <c r="Q275" t="str">
        <f t="shared" si="4"/>
        <v>9210000-Preparati za podmazivanje</v>
      </c>
    </row>
    <row r="276" spans="1:17" x14ac:dyDescent="0.25">
      <c r="A276">
        <v>275</v>
      </c>
      <c r="B276">
        <v>9210000</v>
      </c>
      <c r="C276" t="s">
        <v>294</v>
      </c>
      <c r="E276" s="12">
        <v>276</v>
      </c>
      <c r="F276" s="13">
        <v>9211000</v>
      </c>
      <c r="G276" s="14" t="s">
        <v>295</v>
      </c>
      <c r="Q276" t="str">
        <f t="shared" si="4"/>
        <v>9211000-Ulja za podmazivanje i sredstva za podmazivanje</v>
      </c>
    </row>
    <row r="277" spans="1:17" x14ac:dyDescent="0.25">
      <c r="A277">
        <v>276</v>
      </c>
      <c r="B277">
        <v>9211000</v>
      </c>
      <c r="C277" t="s">
        <v>295</v>
      </c>
      <c r="E277" s="15">
        <v>277</v>
      </c>
      <c r="F277" s="16">
        <v>9211100</v>
      </c>
      <c r="G277" s="17" t="s">
        <v>296</v>
      </c>
      <c r="Q277" t="str">
        <f t="shared" si="4"/>
        <v>9211100-Motorna ulja</v>
      </c>
    </row>
    <row r="278" spans="1:17" x14ac:dyDescent="0.25">
      <c r="A278">
        <v>277</v>
      </c>
      <c r="B278">
        <v>9211100</v>
      </c>
      <c r="C278" t="s">
        <v>296</v>
      </c>
      <c r="E278" s="12">
        <v>278</v>
      </c>
      <c r="F278" s="13">
        <v>9211200</v>
      </c>
      <c r="G278" s="14" t="s">
        <v>297</v>
      </c>
      <c r="Q278" t="str">
        <f t="shared" si="4"/>
        <v>9211200-Ulja za podmazivanje kompresora</v>
      </c>
    </row>
    <row r="279" spans="1:17" x14ac:dyDescent="0.25">
      <c r="A279">
        <v>278</v>
      </c>
      <c r="B279">
        <v>9211200</v>
      </c>
      <c r="C279" t="s">
        <v>297</v>
      </c>
      <c r="E279" s="15">
        <v>279</v>
      </c>
      <c r="F279" s="16">
        <v>9211300</v>
      </c>
      <c r="G279" s="17" t="s">
        <v>298</v>
      </c>
      <c r="Q279" t="str">
        <f t="shared" si="4"/>
        <v>9211300-Ulja za podmazivanje turbina</v>
      </c>
    </row>
    <row r="280" spans="1:17" x14ac:dyDescent="0.25">
      <c r="A280">
        <v>279</v>
      </c>
      <c r="B280">
        <v>9211300</v>
      </c>
      <c r="C280" t="s">
        <v>298</v>
      </c>
      <c r="E280" s="12">
        <v>280</v>
      </c>
      <c r="F280" s="13">
        <v>9211400</v>
      </c>
      <c r="G280" s="14" t="s">
        <v>299</v>
      </c>
      <c r="Q280" t="str">
        <f t="shared" si="4"/>
        <v>9211400-Ulja za menjače</v>
      </c>
    </row>
    <row r="281" spans="1:17" x14ac:dyDescent="0.25">
      <c r="A281">
        <v>280</v>
      </c>
      <c r="B281">
        <v>9211400</v>
      </c>
      <c r="C281" t="s">
        <v>299</v>
      </c>
      <c r="E281" s="15">
        <v>281</v>
      </c>
      <c r="F281" s="16">
        <v>9211500</v>
      </c>
      <c r="G281" s="17" t="s">
        <v>300</v>
      </c>
      <c r="Q281" t="str">
        <f t="shared" si="4"/>
        <v>9211500-Ulja za reduktore</v>
      </c>
    </row>
    <row r="282" spans="1:17" x14ac:dyDescent="0.25">
      <c r="A282">
        <v>281</v>
      </c>
      <c r="B282">
        <v>9211500</v>
      </c>
      <c r="C282" t="s">
        <v>300</v>
      </c>
      <c r="E282" s="12">
        <v>282</v>
      </c>
      <c r="F282" s="13">
        <v>9211600</v>
      </c>
      <c r="G282" s="14" t="s">
        <v>301</v>
      </c>
      <c r="Q282" t="str">
        <f t="shared" si="4"/>
        <v>9211600-Ulja za hidraulične sisteme i druge namene</v>
      </c>
    </row>
    <row r="283" spans="1:17" x14ac:dyDescent="0.25">
      <c r="A283">
        <v>282</v>
      </c>
      <c r="B283">
        <v>9211600</v>
      </c>
      <c r="C283" t="s">
        <v>301</v>
      </c>
      <c r="E283" s="15">
        <v>283</v>
      </c>
      <c r="F283" s="16">
        <v>9211610</v>
      </c>
      <c r="G283" s="17" t="s">
        <v>302</v>
      </c>
      <c r="Q283" t="str">
        <f t="shared" si="4"/>
        <v>9211610-Tečnosti za hidrauliku</v>
      </c>
    </row>
    <row r="284" spans="1:17" x14ac:dyDescent="0.25">
      <c r="A284">
        <v>283</v>
      </c>
      <c r="B284">
        <v>9211610</v>
      </c>
      <c r="C284" t="s">
        <v>302</v>
      </c>
      <c r="E284" s="12">
        <v>284</v>
      </c>
      <c r="F284" s="13">
        <v>9211620</v>
      </c>
      <c r="G284" s="14" t="s">
        <v>303</v>
      </c>
      <c r="Q284" t="str">
        <f t="shared" si="4"/>
        <v>9211620-Ulja za odvajanje kalupa</v>
      </c>
    </row>
    <row r="285" spans="1:17" x14ac:dyDescent="0.25">
      <c r="A285">
        <v>284</v>
      </c>
      <c r="B285">
        <v>9211620</v>
      </c>
      <c r="C285" t="s">
        <v>303</v>
      </c>
      <c r="E285" s="15">
        <v>285</v>
      </c>
      <c r="F285" s="16">
        <v>9211630</v>
      </c>
      <c r="G285" s="17" t="s">
        <v>304</v>
      </c>
      <c r="Q285" t="str">
        <f t="shared" si="4"/>
        <v>9211630-Ulja za sprečavanje korozije</v>
      </c>
    </row>
    <row r="286" spans="1:17" x14ac:dyDescent="0.25">
      <c r="A286">
        <v>285</v>
      </c>
      <c r="B286">
        <v>9211630</v>
      </c>
      <c r="C286" t="s">
        <v>304</v>
      </c>
      <c r="E286" s="12">
        <v>286</v>
      </c>
      <c r="F286" s="13">
        <v>9211640</v>
      </c>
      <c r="G286" s="14" t="s">
        <v>305</v>
      </c>
      <c r="Q286" t="str">
        <f t="shared" si="4"/>
        <v>9211640-Elektroizolaciona ulja</v>
      </c>
    </row>
    <row r="287" spans="1:17" x14ac:dyDescent="0.25">
      <c r="A287">
        <v>286</v>
      </c>
      <c r="B287">
        <v>9211640</v>
      </c>
      <c r="C287" t="s">
        <v>305</v>
      </c>
      <c r="E287" s="15">
        <v>287</v>
      </c>
      <c r="F287" s="16">
        <v>9211650</v>
      </c>
      <c r="G287" s="17" t="s">
        <v>306</v>
      </c>
      <c r="Q287" t="str">
        <f t="shared" si="4"/>
        <v>9211650-Tečnosti za kočnice</v>
      </c>
    </row>
    <row r="288" spans="1:17" x14ac:dyDescent="0.25">
      <c r="A288">
        <v>287</v>
      </c>
      <c r="B288">
        <v>9211650</v>
      </c>
      <c r="C288" t="s">
        <v>306</v>
      </c>
      <c r="E288" s="12">
        <v>288</v>
      </c>
      <c r="F288" s="13">
        <v>9211700</v>
      </c>
      <c r="G288" s="14" t="s">
        <v>307</v>
      </c>
      <c r="Q288" t="str">
        <f t="shared" si="4"/>
        <v>9211700-Bela ulja i tečni parafin</v>
      </c>
    </row>
    <row r="289" spans="1:17" x14ac:dyDescent="0.25">
      <c r="A289">
        <v>288</v>
      </c>
      <c r="B289">
        <v>9211700</v>
      </c>
      <c r="C289" t="s">
        <v>307</v>
      </c>
      <c r="E289" s="15">
        <v>289</v>
      </c>
      <c r="F289" s="16">
        <v>9211710</v>
      </c>
      <c r="G289" s="17" t="s">
        <v>308</v>
      </c>
      <c r="Q289" t="str">
        <f t="shared" si="4"/>
        <v>9211710-Bela ulja</v>
      </c>
    </row>
    <row r="290" spans="1:17" x14ac:dyDescent="0.25">
      <c r="A290">
        <v>289</v>
      </c>
      <c r="B290">
        <v>9211710</v>
      </c>
      <c r="C290" t="s">
        <v>308</v>
      </c>
      <c r="E290" s="12">
        <v>290</v>
      </c>
      <c r="F290" s="13">
        <v>9211720</v>
      </c>
      <c r="G290" s="14" t="s">
        <v>309</v>
      </c>
      <c r="Q290" t="str">
        <f t="shared" si="4"/>
        <v>9211720-Tečni parafin</v>
      </c>
    </row>
    <row r="291" spans="1:17" x14ac:dyDescent="0.25">
      <c r="A291">
        <v>290</v>
      </c>
      <c r="B291">
        <v>9211720</v>
      </c>
      <c r="C291" t="s">
        <v>309</v>
      </c>
      <c r="E291" s="15">
        <v>291</v>
      </c>
      <c r="F291" s="16">
        <v>9211800</v>
      </c>
      <c r="G291" s="17" t="s">
        <v>310</v>
      </c>
      <c r="Q291" t="str">
        <f t="shared" si="4"/>
        <v>9211800-Naftna ulja i preparati</v>
      </c>
    </row>
    <row r="292" spans="1:17" x14ac:dyDescent="0.25">
      <c r="A292">
        <v>291</v>
      </c>
      <c r="B292">
        <v>9211800</v>
      </c>
      <c r="C292" t="s">
        <v>310</v>
      </c>
      <c r="E292" s="12">
        <v>292</v>
      </c>
      <c r="F292" s="13">
        <v>9211810</v>
      </c>
      <c r="G292" s="14" t="s">
        <v>311</v>
      </c>
      <c r="Q292" t="str">
        <f t="shared" si="4"/>
        <v>9211810-Laka ulja</v>
      </c>
    </row>
    <row r="293" spans="1:17" x14ac:dyDescent="0.25">
      <c r="A293">
        <v>292</v>
      </c>
      <c r="B293">
        <v>9211810</v>
      </c>
      <c r="C293" t="s">
        <v>311</v>
      </c>
      <c r="E293" s="15">
        <v>293</v>
      </c>
      <c r="F293" s="16">
        <v>9211820</v>
      </c>
      <c r="G293" s="17" t="s">
        <v>312</v>
      </c>
      <c r="Q293" t="str">
        <f t="shared" si="4"/>
        <v>9211820-Naftna ulja</v>
      </c>
    </row>
    <row r="294" spans="1:17" x14ac:dyDescent="0.25">
      <c r="A294">
        <v>293</v>
      </c>
      <c r="B294">
        <v>9211820</v>
      </c>
      <c r="C294" t="s">
        <v>312</v>
      </c>
      <c r="E294" s="12">
        <v>294</v>
      </c>
      <c r="F294" s="13">
        <v>9211900</v>
      </c>
      <c r="G294" s="14" t="s">
        <v>313</v>
      </c>
      <c r="Q294" t="str">
        <f t="shared" si="4"/>
        <v>9211900-Ulja za podmazivanje za vuču</v>
      </c>
    </row>
    <row r="295" spans="1:17" x14ac:dyDescent="0.25">
      <c r="A295">
        <v>294</v>
      </c>
      <c r="B295">
        <v>9211900</v>
      </c>
      <c r="C295" t="s">
        <v>313</v>
      </c>
      <c r="E295" s="15">
        <v>295</v>
      </c>
      <c r="F295" s="16">
        <v>9220000</v>
      </c>
      <c r="G295" s="17" t="s">
        <v>314</v>
      </c>
      <c r="Q295" t="str">
        <f t="shared" si="4"/>
        <v>9220000-Vazelin, voskovi i specijalni benzini (specijalni razređivači i rastvarači)</v>
      </c>
    </row>
    <row r="296" spans="1:17" x14ac:dyDescent="0.25">
      <c r="A296">
        <v>295</v>
      </c>
      <c r="B296">
        <v>9220000</v>
      </c>
      <c r="C296" t="s">
        <v>314</v>
      </c>
      <c r="E296" s="12">
        <v>296</v>
      </c>
      <c r="F296" s="13">
        <v>9221000</v>
      </c>
      <c r="G296" s="14" t="s">
        <v>315</v>
      </c>
      <c r="Q296" t="str">
        <f t="shared" si="4"/>
        <v>9221000-Vazelin i voskovi</v>
      </c>
    </row>
    <row r="297" spans="1:17" x14ac:dyDescent="0.25">
      <c r="A297">
        <v>296</v>
      </c>
      <c r="B297">
        <v>9221000</v>
      </c>
      <c r="C297" t="s">
        <v>315</v>
      </c>
      <c r="E297" s="15">
        <v>297</v>
      </c>
      <c r="F297" s="16">
        <v>9221100</v>
      </c>
      <c r="G297" s="17" t="s">
        <v>316</v>
      </c>
      <c r="Q297" t="str">
        <f t="shared" si="4"/>
        <v>9221100-Vazelin</v>
      </c>
    </row>
    <row r="298" spans="1:17" x14ac:dyDescent="0.25">
      <c r="A298">
        <v>297</v>
      </c>
      <c r="B298">
        <v>9221100</v>
      </c>
      <c r="C298" t="s">
        <v>316</v>
      </c>
      <c r="E298" s="12">
        <v>298</v>
      </c>
      <c r="F298" s="13">
        <v>9221200</v>
      </c>
      <c r="G298" s="14" t="s">
        <v>317</v>
      </c>
      <c r="Q298" t="str">
        <f t="shared" si="4"/>
        <v>9221200-Parafinski vosak</v>
      </c>
    </row>
    <row r="299" spans="1:17" x14ac:dyDescent="0.25">
      <c r="A299">
        <v>298</v>
      </c>
      <c r="B299">
        <v>9221200</v>
      </c>
      <c r="C299" t="s">
        <v>317</v>
      </c>
      <c r="E299" s="15">
        <v>299</v>
      </c>
      <c r="F299" s="16">
        <v>9221300</v>
      </c>
      <c r="G299" s="17" t="s">
        <v>318</v>
      </c>
      <c r="Q299" t="str">
        <f t="shared" si="4"/>
        <v>9221300-Vosak od nafte</v>
      </c>
    </row>
    <row r="300" spans="1:17" x14ac:dyDescent="0.25">
      <c r="A300">
        <v>299</v>
      </c>
      <c r="B300">
        <v>9221300</v>
      </c>
      <c r="C300" t="s">
        <v>318</v>
      </c>
      <c r="E300" s="12">
        <v>300</v>
      </c>
      <c r="F300" s="13">
        <v>9221400</v>
      </c>
      <c r="G300" s="14" t="s">
        <v>319</v>
      </c>
      <c r="Q300" t="str">
        <f t="shared" si="4"/>
        <v>9221400-Ostaci od prerade nafte</v>
      </c>
    </row>
    <row r="301" spans="1:17" x14ac:dyDescent="0.25">
      <c r="A301">
        <v>300</v>
      </c>
      <c r="B301">
        <v>9221400</v>
      </c>
      <c r="C301" t="s">
        <v>319</v>
      </c>
      <c r="E301" s="15">
        <v>301</v>
      </c>
      <c r="F301" s="16">
        <v>9222000</v>
      </c>
      <c r="G301" s="17" t="s">
        <v>320</v>
      </c>
      <c r="Q301" t="str">
        <f t="shared" si="4"/>
        <v>9222000-Specijalni benzini (specijalni razređivači i rastvarači)</v>
      </c>
    </row>
    <row r="302" spans="1:17" x14ac:dyDescent="0.25">
      <c r="A302">
        <v>301</v>
      </c>
      <c r="B302">
        <v>9222000</v>
      </c>
      <c r="C302" t="s">
        <v>320</v>
      </c>
      <c r="E302" s="12">
        <v>302</v>
      </c>
      <c r="F302" s="13">
        <v>9222100</v>
      </c>
      <c r="G302" s="14" t="s">
        <v>321</v>
      </c>
      <c r="Q302" t="str">
        <f t="shared" si="4"/>
        <v>9222100-Vajt spirit</v>
      </c>
    </row>
    <row r="303" spans="1:17" x14ac:dyDescent="0.25">
      <c r="A303">
        <v>302</v>
      </c>
      <c r="B303">
        <v>9222100</v>
      </c>
      <c r="C303" t="s">
        <v>321</v>
      </c>
      <c r="E303" s="15">
        <v>303</v>
      </c>
      <c r="F303" s="16">
        <v>9230000</v>
      </c>
      <c r="G303" s="17" t="s">
        <v>322</v>
      </c>
      <c r="Q303" t="str">
        <f t="shared" si="4"/>
        <v>9230000-Nafta (sirova)</v>
      </c>
    </row>
    <row r="304" spans="1:17" x14ac:dyDescent="0.25">
      <c r="A304">
        <v>303</v>
      </c>
      <c r="B304">
        <v>9230000</v>
      </c>
      <c r="C304" t="s">
        <v>322</v>
      </c>
      <c r="E304" s="12">
        <v>304</v>
      </c>
      <c r="F304" s="13">
        <v>9240000</v>
      </c>
      <c r="G304" s="14" t="s">
        <v>323</v>
      </c>
      <c r="Q304" t="str">
        <f t="shared" si="4"/>
        <v>9240000-Proizvodi od nafte i uglja</v>
      </c>
    </row>
    <row r="305" spans="1:17" x14ac:dyDescent="0.25">
      <c r="A305">
        <v>304</v>
      </c>
      <c r="B305">
        <v>9240000</v>
      </c>
      <c r="C305" t="s">
        <v>323</v>
      </c>
      <c r="E305" s="15">
        <v>305</v>
      </c>
      <c r="F305" s="16">
        <v>9241000</v>
      </c>
      <c r="G305" s="17" t="s">
        <v>324</v>
      </c>
      <c r="Q305" t="str">
        <f t="shared" si="4"/>
        <v>9241000-Bitumenozni ili uljni škriljci</v>
      </c>
    </row>
    <row r="306" spans="1:17" x14ac:dyDescent="0.25">
      <c r="A306">
        <v>305</v>
      </c>
      <c r="B306">
        <v>9241000</v>
      </c>
      <c r="C306" t="s">
        <v>324</v>
      </c>
      <c r="E306" s="12">
        <v>306</v>
      </c>
      <c r="F306" s="13">
        <v>9242000</v>
      </c>
      <c r="G306" s="14" t="s">
        <v>325</v>
      </c>
      <c r="Q306" t="str">
        <f t="shared" si="4"/>
        <v>9242000-Proizvodi od uglja</v>
      </c>
    </row>
    <row r="307" spans="1:17" x14ac:dyDescent="0.25">
      <c r="A307">
        <v>306</v>
      </c>
      <c r="B307">
        <v>9242000</v>
      </c>
      <c r="C307" t="s">
        <v>325</v>
      </c>
      <c r="E307" s="15">
        <v>307</v>
      </c>
      <c r="F307" s="16">
        <v>9242100</v>
      </c>
      <c r="G307" s="17" t="s">
        <v>326</v>
      </c>
      <c r="Q307" t="str">
        <f t="shared" si="4"/>
        <v>9242100-Petrolej</v>
      </c>
    </row>
    <row r="308" spans="1:17" x14ac:dyDescent="0.25">
      <c r="A308">
        <v>307</v>
      </c>
      <c r="B308">
        <v>9242100</v>
      </c>
      <c r="C308" t="s">
        <v>326</v>
      </c>
      <c r="E308" s="12">
        <v>308</v>
      </c>
      <c r="F308" s="13">
        <v>9300000</v>
      </c>
      <c r="G308" s="14" t="s">
        <v>327</v>
      </c>
      <c r="Q308" t="str">
        <f t="shared" si="4"/>
        <v>9300000-Električna energija, energija za grejanje, solarna i nuklearna energija</v>
      </c>
    </row>
    <row r="309" spans="1:17" x14ac:dyDescent="0.25">
      <c r="A309">
        <v>308</v>
      </c>
      <c r="B309">
        <v>9300000</v>
      </c>
      <c r="C309" t="s">
        <v>327</v>
      </c>
      <c r="E309" s="15">
        <v>309</v>
      </c>
      <c r="F309" s="16">
        <v>9310000</v>
      </c>
      <c r="G309" s="17" t="s">
        <v>328</v>
      </c>
      <c r="Q309" t="str">
        <f t="shared" si="4"/>
        <v>9310000-Električna energija</v>
      </c>
    </row>
    <row r="310" spans="1:17" x14ac:dyDescent="0.25">
      <c r="A310">
        <v>309</v>
      </c>
      <c r="B310">
        <v>9310000</v>
      </c>
      <c r="C310" t="s">
        <v>328</v>
      </c>
      <c r="E310" s="12">
        <v>310</v>
      </c>
      <c r="F310" s="13">
        <v>9320000</v>
      </c>
      <c r="G310" s="14" t="s">
        <v>329</v>
      </c>
      <c r="Q310" t="str">
        <f t="shared" si="4"/>
        <v>9320000-Para, topla voda i srodni proizvodi</v>
      </c>
    </row>
    <row r="311" spans="1:17" x14ac:dyDescent="0.25">
      <c r="A311">
        <v>310</v>
      </c>
      <c r="B311">
        <v>9320000</v>
      </c>
      <c r="C311" t="s">
        <v>329</v>
      </c>
      <c r="E311" s="15">
        <v>311</v>
      </c>
      <c r="F311" s="16">
        <v>9321000</v>
      </c>
      <c r="G311" s="17" t="s">
        <v>330</v>
      </c>
      <c r="Q311" t="str">
        <f t="shared" si="4"/>
        <v>9321000-Topla voda</v>
      </c>
    </row>
    <row r="312" spans="1:17" x14ac:dyDescent="0.25">
      <c r="A312">
        <v>311</v>
      </c>
      <c r="B312">
        <v>9321000</v>
      </c>
      <c r="C312" t="s">
        <v>330</v>
      </c>
      <c r="E312" s="12">
        <v>312</v>
      </c>
      <c r="F312" s="13">
        <v>9322000</v>
      </c>
      <c r="G312" s="14" t="s">
        <v>331</v>
      </c>
      <c r="Q312" t="str">
        <f t="shared" si="4"/>
        <v>9322000-Para</v>
      </c>
    </row>
    <row r="313" spans="1:17" x14ac:dyDescent="0.25">
      <c r="A313">
        <v>312</v>
      </c>
      <c r="B313">
        <v>9322000</v>
      </c>
      <c r="C313" t="s">
        <v>331</v>
      </c>
      <c r="E313" s="15">
        <v>313</v>
      </c>
      <c r="F313" s="16">
        <v>9323000</v>
      </c>
      <c r="G313" s="17" t="s">
        <v>332</v>
      </c>
      <c r="Q313" t="str">
        <f t="shared" si="4"/>
        <v>9323000-Centralno grejanje</v>
      </c>
    </row>
    <row r="314" spans="1:17" x14ac:dyDescent="0.25">
      <c r="A314">
        <v>313</v>
      </c>
      <c r="B314">
        <v>9323000</v>
      </c>
      <c r="C314" t="s">
        <v>332</v>
      </c>
      <c r="E314" s="12">
        <v>314</v>
      </c>
      <c r="F314" s="13">
        <v>9324000</v>
      </c>
      <c r="G314" s="14" t="s">
        <v>333</v>
      </c>
      <c r="Q314" t="str">
        <f t="shared" si="4"/>
        <v>9324000-Daljinsko grejanje</v>
      </c>
    </row>
    <row r="315" spans="1:17" x14ac:dyDescent="0.25">
      <c r="A315">
        <v>314</v>
      </c>
      <c r="B315">
        <v>9324000</v>
      </c>
      <c r="C315" t="s">
        <v>333</v>
      </c>
      <c r="E315" s="15">
        <v>315</v>
      </c>
      <c r="F315" s="16">
        <v>9330000</v>
      </c>
      <c r="G315" s="17" t="s">
        <v>334</v>
      </c>
      <c r="Q315" t="str">
        <f t="shared" si="4"/>
        <v>9330000-Solarna energija</v>
      </c>
    </row>
    <row r="316" spans="1:17" x14ac:dyDescent="0.25">
      <c r="A316">
        <v>315</v>
      </c>
      <c r="B316">
        <v>9330000</v>
      </c>
      <c r="C316" t="s">
        <v>334</v>
      </c>
      <c r="E316" s="12">
        <v>316</v>
      </c>
      <c r="F316" s="13">
        <v>9331000</v>
      </c>
      <c r="G316" s="14" t="s">
        <v>335</v>
      </c>
      <c r="Q316" t="str">
        <f t="shared" si="4"/>
        <v>9331000-Solarne ploče</v>
      </c>
    </row>
    <row r="317" spans="1:17" x14ac:dyDescent="0.25">
      <c r="A317">
        <v>316</v>
      </c>
      <c r="B317">
        <v>9331000</v>
      </c>
      <c r="C317" t="s">
        <v>335</v>
      </c>
      <c r="E317" s="15">
        <v>317</v>
      </c>
      <c r="F317" s="16">
        <v>9331100</v>
      </c>
      <c r="G317" s="17" t="s">
        <v>336</v>
      </c>
      <c r="Q317" t="str">
        <f t="shared" si="4"/>
        <v>9331100-Solarni kolektori za proizvodnju toplote</v>
      </c>
    </row>
    <row r="318" spans="1:17" x14ac:dyDescent="0.25">
      <c r="A318">
        <v>317</v>
      </c>
      <c r="B318">
        <v>9331100</v>
      </c>
      <c r="C318" t="s">
        <v>336</v>
      </c>
      <c r="E318" s="12">
        <v>318</v>
      </c>
      <c r="F318" s="13">
        <v>9331200</v>
      </c>
      <c r="G318" s="14" t="s">
        <v>337</v>
      </c>
      <c r="Q318" t="str">
        <f t="shared" si="4"/>
        <v>9331200-Solarni fotonaponski moduli</v>
      </c>
    </row>
    <row r="319" spans="1:17" x14ac:dyDescent="0.25">
      <c r="A319">
        <v>318</v>
      </c>
      <c r="B319">
        <v>9331200</v>
      </c>
      <c r="C319" t="s">
        <v>337</v>
      </c>
      <c r="E319" s="15">
        <v>319</v>
      </c>
      <c r="F319" s="16">
        <v>9332000</v>
      </c>
      <c r="G319" s="17" t="s">
        <v>338</v>
      </c>
      <c r="Q319" t="str">
        <f t="shared" si="4"/>
        <v>9332000-Instalacije za solarnu energiju</v>
      </c>
    </row>
    <row r="320" spans="1:17" x14ac:dyDescent="0.25">
      <c r="A320">
        <v>319</v>
      </c>
      <c r="B320">
        <v>9332000</v>
      </c>
      <c r="C320" t="s">
        <v>338</v>
      </c>
      <c r="E320" s="12">
        <v>320</v>
      </c>
      <c r="F320" s="13">
        <v>9340000</v>
      </c>
      <c r="G320" s="14" t="s">
        <v>339</v>
      </c>
      <c r="Q320" t="str">
        <f t="shared" si="4"/>
        <v>9340000-Nuklearna goriva</v>
      </c>
    </row>
    <row r="321" spans="1:17" x14ac:dyDescent="0.25">
      <c r="A321">
        <v>320</v>
      </c>
      <c r="B321">
        <v>9340000</v>
      </c>
      <c r="C321" t="s">
        <v>339</v>
      </c>
      <c r="E321" s="15">
        <v>321</v>
      </c>
      <c r="F321" s="16">
        <v>9341000</v>
      </c>
      <c r="G321" s="17" t="s">
        <v>340</v>
      </c>
      <c r="Q321" t="str">
        <f t="shared" si="4"/>
        <v>9341000-Uranijum</v>
      </c>
    </row>
    <row r="322" spans="1:17" x14ac:dyDescent="0.25">
      <c r="A322">
        <v>321</v>
      </c>
      <c r="B322">
        <v>9341000</v>
      </c>
      <c r="C322" t="s">
        <v>340</v>
      </c>
      <c r="E322" s="12">
        <v>322</v>
      </c>
      <c r="F322" s="13">
        <v>9342000</v>
      </c>
      <c r="G322" s="14" t="s">
        <v>341</v>
      </c>
      <c r="Q322" t="str">
        <f t="shared" ref="Q322:Q385" si="5">F322&amp; "-" &amp;G322</f>
        <v>9342000-Plutonijum</v>
      </c>
    </row>
    <row r="323" spans="1:17" x14ac:dyDescent="0.25">
      <c r="A323">
        <v>322</v>
      </c>
      <c r="B323">
        <v>9342000</v>
      </c>
      <c r="C323" t="s">
        <v>341</v>
      </c>
      <c r="E323" s="15">
        <v>323</v>
      </c>
      <c r="F323" s="16">
        <v>9343000</v>
      </c>
      <c r="G323" s="17" t="s">
        <v>342</v>
      </c>
      <c r="Q323" t="str">
        <f t="shared" si="5"/>
        <v>9343000-Radioaktivni materijali</v>
      </c>
    </row>
    <row r="324" spans="1:17" x14ac:dyDescent="0.25">
      <c r="A324">
        <v>323</v>
      </c>
      <c r="B324">
        <v>9343000</v>
      </c>
      <c r="C324" t="s">
        <v>342</v>
      </c>
      <c r="E324" s="12">
        <v>324</v>
      </c>
      <c r="F324" s="13">
        <v>9344000</v>
      </c>
      <c r="G324" s="14" t="s">
        <v>343</v>
      </c>
      <c r="Q324" t="str">
        <f t="shared" si="5"/>
        <v>9344000-Radioizotopi</v>
      </c>
    </row>
    <row r="325" spans="1:17" x14ac:dyDescent="0.25">
      <c r="A325">
        <v>324</v>
      </c>
      <c r="B325">
        <v>9344000</v>
      </c>
      <c r="C325" t="s">
        <v>343</v>
      </c>
      <c r="E325" s="15">
        <v>325</v>
      </c>
      <c r="F325" s="16">
        <v>14000000</v>
      </c>
      <c r="G325" s="17" t="s">
        <v>344</v>
      </c>
      <c r="Q325" t="str">
        <f t="shared" si="5"/>
        <v>14000000-Rudarstvo, prosti metali i prateći proizvodi</v>
      </c>
    </row>
    <row r="326" spans="1:17" x14ac:dyDescent="0.25">
      <c r="A326">
        <v>325</v>
      </c>
      <c r="B326">
        <v>14000000</v>
      </c>
      <c r="C326" t="s">
        <v>344</v>
      </c>
      <c r="E326" s="12">
        <v>326</v>
      </c>
      <c r="F326" s="13">
        <v>14200000</v>
      </c>
      <c r="G326" s="14" t="s">
        <v>345</v>
      </c>
      <c r="Q326" t="str">
        <f t="shared" si="5"/>
        <v>14200000-Pesak i glina</v>
      </c>
    </row>
    <row r="327" spans="1:17" x14ac:dyDescent="0.25">
      <c r="A327">
        <v>326</v>
      </c>
      <c r="B327">
        <v>14200000</v>
      </c>
      <c r="C327" t="s">
        <v>345</v>
      </c>
      <c r="E327" s="15">
        <v>327</v>
      </c>
      <c r="F327" s="16">
        <v>14210000</v>
      </c>
      <c r="G327" s="17" t="s">
        <v>346</v>
      </c>
      <c r="Q327" t="str">
        <f t="shared" si="5"/>
        <v>14210000-Šljunak, pesak, drobljeni kamen i agregati</v>
      </c>
    </row>
    <row r="328" spans="1:17" x14ac:dyDescent="0.25">
      <c r="A328">
        <v>327</v>
      </c>
      <c r="B328">
        <v>14210000</v>
      </c>
      <c r="C328" t="s">
        <v>346</v>
      </c>
      <c r="E328" s="12">
        <v>328</v>
      </c>
      <c r="F328" s="13">
        <v>14211000</v>
      </c>
      <c r="G328" s="14" t="s">
        <v>347</v>
      </c>
      <c r="Q328" t="str">
        <f t="shared" si="5"/>
        <v>14211000-Pesak</v>
      </c>
    </row>
    <row r="329" spans="1:17" x14ac:dyDescent="0.25">
      <c r="A329">
        <v>328</v>
      </c>
      <c r="B329">
        <v>14211000</v>
      </c>
      <c r="C329" t="s">
        <v>347</v>
      </c>
      <c r="E329" s="15">
        <v>329</v>
      </c>
      <c r="F329" s="16">
        <v>14211100</v>
      </c>
      <c r="G329" s="17" t="s">
        <v>348</v>
      </c>
      <c r="Q329" t="str">
        <f t="shared" si="5"/>
        <v>14211100-Prirodni pesak</v>
      </c>
    </row>
    <row r="330" spans="1:17" x14ac:dyDescent="0.25">
      <c r="A330">
        <v>329</v>
      </c>
      <c r="B330">
        <v>14211100</v>
      </c>
      <c r="C330" t="s">
        <v>348</v>
      </c>
      <c r="E330" s="12">
        <v>330</v>
      </c>
      <c r="F330" s="13">
        <v>14212000</v>
      </c>
      <c r="G330" s="14" t="s">
        <v>349</v>
      </c>
      <c r="Q330" t="str">
        <f t="shared" si="5"/>
        <v>14212000-Granule, odlomci od kamena, kamen u prahu, obluci, šljunak, lomljen i drobljen kamen, mešavine kamena, mešavine peska i šljunka i drugi agregati</v>
      </c>
    </row>
    <row r="331" spans="1:17" x14ac:dyDescent="0.25">
      <c r="A331">
        <v>330</v>
      </c>
      <c r="B331">
        <v>14212000</v>
      </c>
      <c r="C331" t="s">
        <v>349</v>
      </c>
      <c r="E331" s="15">
        <v>331</v>
      </c>
      <c r="F331" s="16">
        <v>14212100</v>
      </c>
      <c r="G331" s="17" t="s">
        <v>350</v>
      </c>
      <c r="Q331" t="str">
        <f t="shared" si="5"/>
        <v>14212100-Obluci i šljunak</v>
      </c>
    </row>
    <row r="332" spans="1:17" x14ac:dyDescent="0.25">
      <c r="A332">
        <v>331</v>
      </c>
      <c r="B332">
        <v>14212100</v>
      </c>
      <c r="C332" t="s">
        <v>350</v>
      </c>
      <c r="E332" s="12">
        <v>332</v>
      </c>
      <c r="F332" s="13">
        <v>14212110</v>
      </c>
      <c r="G332" s="14" t="s">
        <v>351</v>
      </c>
      <c r="Q332" t="str">
        <f t="shared" si="5"/>
        <v>14212110-Obluci</v>
      </c>
    </row>
    <row r="333" spans="1:17" x14ac:dyDescent="0.25">
      <c r="A333">
        <v>332</v>
      </c>
      <c r="B333">
        <v>14212110</v>
      </c>
      <c r="C333" t="s">
        <v>351</v>
      </c>
      <c r="E333" s="15">
        <v>333</v>
      </c>
      <c r="F333" s="16">
        <v>14212120</v>
      </c>
      <c r="G333" s="17" t="s">
        <v>352</v>
      </c>
      <c r="Q333" t="str">
        <f t="shared" si="5"/>
        <v>14212120-Šljunak</v>
      </c>
    </row>
    <row r="334" spans="1:17" x14ac:dyDescent="0.25">
      <c r="A334">
        <v>333</v>
      </c>
      <c r="B334">
        <v>14212120</v>
      </c>
      <c r="C334" t="s">
        <v>352</v>
      </c>
      <c r="E334" s="12">
        <v>334</v>
      </c>
      <c r="F334" s="13">
        <v>14212200</v>
      </c>
      <c r="G334" s="14" t="s">
        <v>353</v>
      </c>
      <c r="Q334" t="str">
        <f t="shared" si="5"/>
        <v>14212200-Agregati</v>
      </c>
    </row>
    <row r="335" spans="1:17" x14ac:dyDescent="0.25">
      <c r="A335">
        <v>334</v>
      </c>
      <c r="B335">
        <v>14212200</v>
      </c>
      <c r="C335" t="s">
        <v>353</v>
      </c>
      <c r="E335" s="15">
        <v>335</v>
      </c>
      <c r="F335" s="16">
        <v>14212210</v>
      </c>
      <c r="G335" s="17" t="s">
        <v>354</v>
      </c>
      <c r="Q335" t="str">
        <f t="shared" si="5"/>
        <v>14212210-Mešavina peska i šljunka</v>
      </c>
    </row>
    <row r="336" spans="1:17" x14ac:dyDescent="0.25">
      <c r="A336">
        <v>335</v>
      </c>
      <c r="B336">
        <v>14212210</v>
      </c>
      <c r="C336" t="s">
        <v>354</v>
      </c>
      <c r="E336" s="12">
        <v>336</v>
      </c>
      <c r="F336" s="13">
        <v>14212300</v>
      </c>
      <c r="G336" s="14" t="s">
        <v>355</v>
      </c>
      <c r="Q336" t="str">
        <f t="shared" si="5"/>
        <v>14212300-Lomljen i drobljen kamen</v>
      </c>
    </row>
    <row r="337" spans="1:17" x14ac:dyDescent="0.25">
      <c r="A337">
        <v>336</v>
      </c>
      <c r="B337">
        <v>14212300</v>
      </c>
      <c r="C337" t="s">
        <v>355</v>
      </c>
      <c r="E337" s="15">
        <v>337</v>
      </c>
      <c r="F337" s="16">
        <v>14212310</v>
      </c>
      <c r="G337" s="17" t="s">
        <v>356</v>
      </c>
      <c r="Q337" t="str">
        <f t="shared" si="5"/>
        <v>14212310-Kamen za nasipanje</v>
      </c>
    </row>
    <row r="338" spans="1:17" x14ac:dyDescent="0.25">
      <c r="A338">
        <v>337</v>
      </c>
      <c r="B338">
        <v>14212310</v>
      </c>
      <c r="C338" t="s">
        <v>356</v>
      </c>
      <c r="E338" s="12">
        <v>338</v>
      </c>
      <c r="F338" s="13">
        <v>14212320</v>
      </c>
      <c r="G338" s="14" t="s">
        <v>357</v>
      </c>
      <c r="Q338" t="str">
        <f t="shared" si="5"/>
        <v>14212320-Drobljeni granit</v>
      </c>
    </row>
    <row r="339" spans="1:17" x14ac:dyDescent="0.25">
      <c r="A339">
        <v>338</v>
      </c>
      <c r="B339">
        <v>14212320</v>
      </c>
      <c r="C339" t="s">
        <v>357</v>
      </c>
      <c r="E339" s="15">
        <v>339</v>
      </c>
      <c r="F339" s="16">
        <v>14212330</v>
      </c>
      <c r="G339" s="17" t="s">
        <v>358</v>
      </c>
      <c r="Q339" t="str">
        <f t="shared" si="5"/>
        <v>14212330-Drobljeni bazalt</v>
      </c>
    </row>
    <row r="340" spans="1:17" x14ac:dyDescent="0.25">
      <c r="A340">
        <v>339</v>
      </c>
      <c r="B340">
        <v>14212330</v>
      </c>
      <c r="C340" t="s">
        <v>358</v>
      </c>
      <c r="E340" s="12">
        <v>340</v>
      </c>
      <c r="F340" s="13">
        <v>14212400</v>
      </c>
      <c r="G340" s="14" t="s">
        <v>359</v>
      </c>
      <c r="Q340" t="str">
        <f t="shared" si="5"/>
        <v>14212400-Zemlja</v>
      </c>
    </row>
    <row r="341" spans="1:17" x14ac:dyDescent="0.25">
      <c r="A341">
        <v>340</v>
      </c>
      <c r="B341">
        <v>14212400</v>
      </c>
      <c r="C341" t="s">
        <v>359</v>
      </c>
      <c r="E341" s="15">
        <v>341</v>
      </c>
      <c r="F341" s="16">
        <v>14212410</v>
      </c>
      <c r="G341" s="17" t="s">
        <v>360</v>
      </c>
      <c r="Q341" t="str">
        <f t="shared" si="5"/>
        <v>14212410-Površinski sloj zemlje</v>
      </c>
    </row>
    <row r="342" spans="1:17" x14ac:dyDescent="0.25">
      <c r="A342">
        <v>341</v>
      </c>
      <c r="B342">
        <v>14212410</v>
      </c>
      <c r="C342" t="s">
        <v>360</v>
      </c>
      <c r="E342" s="12">
        <v>342</v>
      </c>
      <c r="F342" s="13">
        <v>14212420</v>
      </c>
      <c r="G342" s="14" t="s">
        <v>361</v>
      </c>
      <c r="Q342" t="str">
        <f t="shared" si="5"/>
        <v>14212420-Sloj zemlje ispod površinskog sloja</v>
      </c>
    </row>
    <row r="343" spans="1:17" x14ac:dyDescent="0.25">
      <c r="A343">
        <v>342</v>
      </c>
      <c r="B343">
        <v>14212420</v>
      </c>
      <c r="C343" t="s">
        <v>361</v>
      </c>
      <c r="E343" s="15">
        <v>343</v>
      </c>
      <c r="F343" s="16">
        <v>14212430</v>
      </c>
      <c r="G343" s="17" t="s">
        <v>362</v>
      </c>
      <c r="Q343" t="str">
        <f t="shared" si="5"/>
        <v>14212430-Odlomci od kamena</v>
      </c>
    </row>
    <row r="344" spans="1:17" x14ac:dyDescent="0.25">
      <c r="A344">
        <v>343</v>
      </c>
      <c r="B344">
        <v>14212430</v>
      </c>
      <c r="C344" t="s">
        <v>362</v>
      </c>
      <c r="E344" s="12">
        <v>344</v>
      </c>
      <c r="F344" s="13">
        <v>14213000</v>
      </c>
      <c r="G344" s="14" t="s">
        <v>363</v>
      </c>
      <c r="Q344" t="str">
        <f t="shared" si="5"/>
        <v>14213000-Makadam, katranski makadam (ter makadam) i katranski pesak</v>
      </c>
    </row>
    <row r="345" spans="1:17" x14ac:dyDescent="0.25">
      <c r="A345">
        <v>344</v>
      </c>
      <c r="B345">
        <v>14213000</v>
      </c>
      <c r="C345" t="s">
        <v>363</v>
      </c>
      <c r="E345" s="15">
        <v>345</v>
      </c>
      <c r="F345" s="16">
        <v>14213100</v>
      </c>
      <c r="G345" s="17" t="s">
        <v>364</v>
      </c>
      <c r="Q345" t="str">
        <f t="shared" si="5"/>
        <v>14213100-Makadam</v>
      </c>
    </row>
    <row r="346" spans="1:17" x14ac:dyDescent="0.25">
      <c r="A346">
        <v>345</v>
      </c>
      <c r="B346">
        <v>14213100</v>
      </c>
      <c r="C346" t="s">
        <v>364</v>
      </c>
      <c r="E346" s="12">
        <v>346</v>
      </c>
      <c r="F346" s="13">
        <v>14213200</v>
      </c>
      <c r="G346" s="14" t="s">
        <v>365</v>
      </c>
      <c r="Q346" t="str">
        <f t="shared" si="5"/>
        <v>14213200-Katranski makadam (ter makadam)</v>
      </c>
    </row>
    <row r="347" spans="1:17" x14ac:dyDescent="0.25">
      <c r="A347">
        <v>346</v>
      </c>
      <c r="B347">
        <v>14213200</v>
      </c>
      <c r="C347" t="s">
        <v>365</v>
      </c>
      <c r="E347" s="15">
        <v>347</v>
      </c>
      <c r="F347" s="16">
        <v>14213300</v>
      </c>
      <c r="G347" s="17" t="s">
        <v>366</v>
      </c>
      <c r="Q347" t="str">
        <f t="shared" si="5"/>
        <v>14213300-Katranski pesak</v>
      </c>
    </row>
    <row r="348" spans="1:17" x14ac:dyDescent="0.25">
      <c r="A348">
        <v>347</v>
      </c>
      <c r="B348">
        <v>14213300</v>
      </c>
      <c r="C348" t="s">
        <v>366</v>
      </c>
      <c r="E348" s="12">
        <v>348</v>
      </c>
      <c r="F348" s="13">
        <v>14220000</v>
      </c>
      <c r="G348" s="14" t="s">
        <v>367</v>
      </c>
      <c r="Q348" t="str">
        <f t="shared" si="5"/>
        <v>14220000-Glina i kaolin</v>
      </c>
    </row>
    <row r="349" spans="1:17" x14ac:dyDescent="0.25">
      <c r="A349">
        <v>348</v>
      </c>
      <c r="B349">
        <v>14220000</v>
      </c>
      <c r="C349" t="s">
        <v>367</v>
      </c>
      <c r="E349" s="15">
        <v>349</v>
      </c>
      <c r="F349" s="16">
        <v>14221000</v>
      </c>
      <c r="G349" s="17" t="s">
        <v>368</v>
      </c>
      <c r="Q349" t="str">
        <f t="shared" si="5"/>
        <v>14221000-Glina</v>
      </c>
    </row>
    <row r="350" spans="1:17" x14ac:dyDescent="0.25">
      <c r="A350">
        <v>349</v>
      </c>
      <c r="B350">
        <v>14221000</v>
      </c>
      <c r="C350" t="s">
        <v>368</v>
      </c>
      <c r="E350" s="12">
        <v>350</v>
      </c>
      <c r="F350" s="13">
        <v>14222000</v>
      </c>
      <c r="G350" s="14" t="s">
        <v>369</v>
      </c>
      <c r="Q350" t="str">
        <f t="shared" si="5"/>
        <v>14222000-Kaolin</v>
      </c>
    </row>
    <row r="351" spans="1:17" x14ac:dyDescent="0.25">
      <c r="A351">
        <v>350</v>
      </c>
      <c r="B351">
        <v>14222000</v>
      </c>
      <c r="C351" t="s">
        <v>369</v>
      </c>
      <c r="E351" s="15">
        <v>351</v>
      </c>
      <c r="F351" s="16">
        <v>14300000</v>
      </c>
      <c r="G351" s="17" t="s">
        <v>370</v>
      </c>
      <c r="Q351" t="str">
        <f t="shared" si="5"/>
        <v>14300000-Minerali za hemijsku industriju i veštačka đubriva</v>
      </c>
    </row>
    <row r="352" spans="1:17" x14ac:dyDescent="0.25">
      <c r="A352">
        <v>351</v>
      </c>
      <c r="B352">
        <v>14300000</v>
      </c>
      <c r="C352" t="s">
        <v>370</v>
      </c>
      <c r="E352" s="12">
        <v>352</v>
      </c>
      <c r="F352" s="13">
        <v>14310000</v>
      </c>
      <c r="G352" s="14" t="s">
        <v>371</v>
      </c>
      <c r="Q352" t="str">
        <f t="shared" si="5"/>
        <v>14310000-Minerali za veštačka đubriva</v>
      </c>
    </row>
    <row r="353" spans="1:17" x14ac:dyDescent="0.25">
      <c r="A353">
        <v>352</v>
      </c>
      <c r="B353">
        <v>14310000</v>
      </c>
      <c r="C353" t="s">
        <v>371</v>
      </c>
      <c r="E353" s="15">
        <v>353</v>
      </c>
      <c r="F353" s="16">
        <v>14311000</v>
      </c>
      <c r="G353" s="17" t="s">
        <v>372</v>
      </c>
      <c r="Q353" t="str">
        <f t="shared" si="5"/>
        <v>14311000-Prirodni kalcijum, aluminijum-kalcijum fosfati i sirove prirodne soli kalijuma</v>
      </c>
    </row>
    <row r="354" spans="1:17" x14ac:dyDescent="0.25">
      <c r="A354">
        <v>353</v>
      </c>
      <c r="B354">
        <v>14311000</v>
      </c>
      <c r="C354" t="s">
        <v>372</v>
      </c>
      <c r="E354" s="12">
        <v>354</v>
      </c>
      <c r="F354" s="13">
        <v>14311100</v>
      </c>
      <c r="G354" s="14" t="s">
        <v>373</v>
      </c>
      <c r="Q354" t="str">
        <f t="shared" si="5"/>
        <v>14311100-Prirodni kalcijum</v>
      </c>
    </row>
    <row r="355" spans="1:17" x14ac:dyDescent="0.25">
      <c r="A355">
        <v>354</v>
      </c>
      <c r="B355">
        <v>14311100</v>
      </c>
      <c r="C355" t="s">
        <v>373</v>
      </c>
      <c r="E355" s="15">
        <v>355</v>
      </c>
      <c r="F355" s="16">
        <v>14311200</v>
      </c>
      <c r="G355" s="17" t="s">
        <v>374</v>
      </c>
      <c r="Q355" t="str">
        <f t="shared" si="5"/>
        <v>14311200-Aluminijum-kalcijum fosfati</v>
      </c>
    </row>
    <row r="356" spans="1:17" x14ac:dyDescent="0.25">
      <c r="A356">
        <v>355</v>
      </c>
      <c r="B356">
        <v>14311200</v>
      </c>
      <c r="C356" t="s">
        <v>374</v>
      </c>
      <c r="E356" s="12">
        <v>356</v>
      </c>
      <c r="F356" s="13">
        <v>14311300</v>
      </c>
      <c r="G356" s="14" t="s">
        <v>375</v>
      </c>
      <c r="Q356" t="str">
        <f t="shared" si="5"/>
        <v>14311300-Sirove prirodne soli kalijuma</v>
      </c>
    </row>
    <row r="357" spans="1:17" x14ac:dyDescent="0.25">
      <c r="A357">
        <v>356</v>
      </c>
      <c r="B357">
        <v>14311300</v>
      </c>
      <c r="C357" t="s">
        <v>375</v>
      </c>
      <c r="E357" s="15">
        <v>357</v>
      </c>
      <c r="F357" s="16">
        <v>14312000</v>
      </c>
      <c r="G357" s="17" t="s">
        <v>376</v>
      </c>
      <c r="Q357" t="str">
        <f t="shared" si="5"/>
        <v>14312000-Piriti gvožđa</v>
      </c>
    </row>
    <row r="358" spans="1:17" x14ac:dyDescent="0.25">
      <c r="A358">
        <v>357</v>
      </c>
      <c r="B358">
        <v>14312000</v>
      </c>
      <c r="C358" t="s">
        <v>376</v>
      </c>
      <c r="E358" s="12">
        <v>358</v>
      </c>
      <c r="F358" s="13">
        <v>14312100</v>
      </c>
      <c r="G358" s="14" t="s">
        <v>377</v>
      </c>
      <c r="Q358" t="str">
        <f t="shared" si="5"/>
        <v>14312100-Neprženi piriti gvožđa</v>
      </c>
    </row>
    <row r="359" spans="1:17" x14ac:dyDescent="0.25">
      <c r="A359">
        <v>358</v>
      </c>
      <c r="B359">
        <v>14312100</v>
      </c>
      <c r="C359" t="s">
        <v>377</v>
      </c>
      <c r="E359" s="15">
        <v>359</v>
      </c>
      <c r="F359" s="16">
        <v>14320000</v>
      </c>
      <c r="G359" s="17" t="s">
        <v>378</v>
      </c>
      <c r="Q359" t="str">
        <f t="shared" si="5"/>
        <v>14320000-Minerali za hemijsku industriju</v>
      </c>
    </row>
    <row r="360" spans="1:17" x14ac:dyDescent="0.25">
      <c r="A360">
        <v>359</v>
      </c>
      <c r="B360">
        <v>14320000</v>
      </c>
      <c r="C360" t="s">
        <v>378</v>
      </c>
      <c r="E360" s="12">
        <v>360</v>
      </c>
      <c r="F360" s="13">
        <v>14400000</v>
      </c>
      <c r="G360" s="14" t="s">
        <v>379</v>
      </c>
      <c r="Q360" t="str">
        <f t="shared" si="5"/>
        <v>14400000-So i čisti natrijum hlorid</v>
      </c>
    </row>
    <row r="361" spans="1:17" x14ac:dyDescent="0.25">
      <c r="A361">
        <v>360</v>
      </c>
      <c r="B361">
        <v>14400000</v>
      </c>
      <c r="C361" t="s">
        <v>379</v>
      </c>
      <c r="E361" s="15">
        <v>361</v>
      </c>
      <c r="F361" s="16">
        <v>14410000</v>
      </c>
      <c r="G361" s="17" t="s">
        <v>380</v>
      </c>
      <c r="Q361" t="str">
        <f t="shared" si="5"/>
        <v>14410000-Kamena so</v>
      </c>
    </row>
    <row r="362" spans="1:17" x14ac:dyDescent="0.25">
      <c r="A362">
        <v>361</v>
      </c>
      <c r="B362">
        <v>14410000</v>
      </c>
      <c r="C362" t="s">
        <v>380</v>
      </c>
      <c r="E362" s="12">
        <v>362</v>
      </c>
      <c r="F362" s="13">
        <v>14420000</v>
      </c>
      <c r="G362" s="14" t="s">
        <v>381</v>
      </c>
      <c r="Q362" t="str">
        <f t="shared" si="5"/>
        <v>14420000-Morska so</v>
      </c>
    </row>
    <row r="363" spans="1:17" x14ac:dyDescent="0.25">
      <c r="A363">
        <v>362</v>
      </c>
      <c r="B363">
        <v>14420000</v>
      </c>
      <c r="C363" t="s">
        <v>381</v>
      </c>
      <c r="E363" s="15">
        <v>363</v>
      </c>
      <c r="F363" s="16">
        <v>14430000</v>
      </c>
      <c r="G363" s="17" t="s">
        <v>382</v>
      </c>
      <c r="Q363" t="str">
        <f t="shared" si="5"/>
        <v>14430000-Evaporisana so i čisti natrijum hlorid</v>
      </c>
    </row>
    <row r="364" spans="1:17" x14ac:dyDescent="0.25">
      <c r="A364">
        <v>363</v>
      </c>
      <c r="B364">
        <v>14430000</v>
      </c>
      <c r="C364" t="s">
        <v>382</v>
      </c>
      <c r="E364" s="12">
        <v>364</v>
      </c>
      <c r="F364" s="13">
        <v>14450000</v>
      </c>
      <c r="G364" s="14" t="s">
        <v>383</v>
      </c>
      <c r="Q364" t="str">
        <f t="shared" si="5"/>
        <v>14450000-So u salamuri</v>
      </c>
    </row>
    <row r="365" spans="1:17" x14ac:dyDescent="0.25">
      <c r="A365">
        <v>364</v>
      </c>
      <c r="B365">
        <v>14450000</v>
      </c>
      <c r="C365" t="s">
        <v>383</v>
      </c>
      <c r="E365" s="15">
        <v>365</v>
      </c>
      <c r="F365" s="16">
        <v>14500000</v>
      </c>
      <c r="G365" s="17" t="s">
        <v>384</v>
      </c>
      <c r="Q365" t="str">
        <f t="shared" si="5"/>
        <v>14500000-Proizvodi srodni rudarstvu i eksploataciji kamena</v>
      </c>
    </row>
    <row r="366" spans="1:17" x14ac:dyDescent="0.25">
      <c r="A366">
        <v>365</v>
      </c>
      <c r="B366">
        <v>14500000</v>
      </c>
      <c r="C366" t="s">
        <v>384</v>
      </c>
      <c r="E366" s="12">
        <v>366</v>
      </c>
      <c r="F366" s="13">
        <v>14520000</v>
      </c>
      <c r="G366" s="14" t="s">
        <v>385</v>
      </c>
      <c r="Q366" t="str">
        <f t="shared" si="5"/>
        <v>14520000-Drago i poludrago kamenje, plovućac, sitnozrni korund, prirodni abrazivi, drugi minerali i plemeniti metali</v>
      </c>
    </row>
    <row r="367" spans="1:17" x14ac:dyDescent="0.25">
      <c r="A367">
        <v>366</v>
      </c>
      <c r="B367">
        <v>14520000</v>
      </c>
      <c r="C367" t="s">
        <v>385</v>
      </c>
      <c r="E367" s="15">
        <v>367</v>
      </c>
      <c r="F367" s="16">
        <v>14521000</v>
      </c>
      <c r="G367" s="17" t="s">
        <v>386</v>
      </c>
      <c r="Q367" t="str">
        <f t="shared" si="5"/>
        <v>14521000-Drago i poludrago kamenje</v>
      </c>
    </row>
    <row r="368" spans="1:17" x14ac:dyDescent="0.25">
      <c r="A368">
        <v>367</v>
      </c>
      <c r="B368">
        <v>14521000</v>
      </c>
      <c r="C368" t="s">
        <v>386</v>
      </c>
      <c r="E368" s="12">
        <v>368</v>
      </c>
      <c r="F368" s="13">
        <v>14521100</v>
      </c>
      <c r="G368" s="14" t="s">
        <v>387</v>
      </c>
      <c r="Q368" t="str">
        <f t="shared" si="5"/>
        <v>14521100-Drago kamenje</v>
      </c>
    </row>
    <row r="369" spans="1:17" x14ac:dyDescent="0.25">
      <c r="A369">
        <v>368</v>
      </c>
      <c r="B369">
        <v>14521100</v>
      </c>
      <c r="C369" t="s">
        <v>387</v>
      </c>
      <c r="E369" s="15">
        <v>369</v>
      </c>
      <c r="F369" s="16">
        <v>14521140</v>
      </c>
      <c r="G369" s="17" t="s">
        <v>388</v>
      </c>
      <c r="Q369" t="str">
        <f t="shared" si="5"/>
        <v>14521140-Prašina ili prah od dragog kamenja</v>
      </c>
    </row>
    <row r="370" spans="1:17" x14ac:dyDescent="0.25">
      <c r="A370">
        <v>369</v>
      </c>
      <c r="B370">
        <v>14521140</v>
      </c>
      <c r="C370" t="s">
        <v>388</v>
      </c>
      <c r="E370" s="12">
        <v>370</v>
      </c>
      <c r="F370" s="13">
        <v>14521200</v>
      </c>
      <c r="G370" s="14" t="s">
        <v>389</v>
      </c>
      <c r="Q370" t="str">
        <f t="shared" si="5"/>
        <v>14521200-Poludrago kamenje</v>
      </c>
    </row>
    <row r="371" spans="1:17" x14ac:dyDescent="0.25">
      <c r="A371">
        <v>370</v>
      </c>
      <c r="B371">
        <v>14521200</v>
      </c>
      <c r="C371" t="s">
        <v>389</v>
      </c>
      <c r="E371" s="15">
        <v>371</v>
      </c>
      <c r="F371" s="16">
        <v>14521210</v>
      </c>
      <c r="G371" s="17" t="s">
        <v>390</v>
      </c>
      <c r="Q371" t="str">
        <f t="shared" si="5"/>
        <v>14521210-Prašina ili prah od poludragog kamenja</v>
      </c>
    </row>
    <row r="372" spans="1:17" x14ac:dyDescent="0.25">
      <c r="A372">
        <v>371</v>
      </c>
      <c r="B372">
        <v>14521210</v>
      </c>
      <c r="C372" t="s">
        <v>390</v>
      </c>
      <c r="E372" s="12">
        <v>372</v>
      </c>
      <c r="F372" s="13">
        <v>14522000</v>
      </c>
      <c r="G372" s="14" t="s">
        <v>391</v>
      </c>
      <c r="Q372" t="str">
        <f t="shared" si="5"/>
        <v>14522000-Industrijski dijamanti, plovućac, sitnozrni korund i drugi prirodni abrazivi</v>
      </c>
    </row>
    <row r="373" spans="1:17" x14ac:dyDescent="0.25">
      <c r="A373">
        <v>372</v>
      </c>
      <c r="B373">
        <v>14522000</v>
      </c>
      <c r="C373" t="s">
        <v>391</v>
      </c>
      <c r="E373" s="15">
        <v>373</v>
      </c>
      <c r="F373" s="16">
        <v>14522100</v>
      </c>
      <c r="G373" s="17" t="s">
        <v>392</v>
      </c>
      <c r="Q373" t="str">
        <f t="shared" si="5"/>
        <v>14522100-Plovućac</v>
      </c>
    </row>
    <row r="374" spans="1:17" x14ac:dyDescent="0.25">
      <c r="A374">
        <v>373</v>
      </c>
      <c r="B374">
        <v>14522100</v>
      </c>
      <c r="C374" t="s">
        <v>392</v>
      </c>
      <c r="E374" s="12">
        <v>374</v>
      </c>
      <c r="F374" s="13">
        <v>14522200</v>
      </c>
      <c r="G374" s="14" t="s">
        <v>393</v>
      </c>
      <c r="Q374" t="str">
        <f t="shared" si="5"/>
        <v>14522200-Industrijski dijamanti</v>
      </c>
    </row>
    <row r="375" spans="1:17" x14ac:dyDescent="0.25">
      <c r="A375">
        <v>374</v>
      </c>
      <c r="B375">
        <v>14522200</v>
      </c>
      <c r="C375" t="s">
        <v>393</v>
      </c>
      <c r="E375" s="15">
        <v>375</v>
      </c>
      <c r="F375" s="16">
        <v>14522300</v>
      </c>
      <c r="G375" s="17" t="s">
        <v>394</v>
      </c>
      <c r="Q375" t="str">
        <f t="shared" si="5"/>
        <v>14522300-Sitnozrni korund</v>
      </c>
    </row>
    <row r="376" spans="1:17" x14ac:dyDescent="0.25">
      <c r="A376">
        <v>375</v>
      </c>
      <c r="B376">
        <v>14522300</v>
      </c>
      <c r="C376" t="s">
        <v>394</v>
      </c>
      <c r="E376" s="12">
        <v>376</v>
      </c>
      <c r="F376" s="13">
        <v>14522400</v>
      </c>
      <c r="G376" s="14" t="s">
        <v>395</v>
      </c>
      <c r="Q376" t="str">
        <f t="shared" si="5"/>
        <v>14522400-Prirodni abrazivi</v>
      </c>
    </row>
    <row r="377" spans="1:17" x14ac:dyDescent="0.25">
      <c r="A377">
        <v>376</v>
      </c>
      <c r="B377">
        <v>14522400</v>
      </c>
      <c r="C377" t="s">
        <v>395</v>
      </c>
      <c r="E377" s="15">
        <v>377</v>
      </c>
      <c r="F377" s="16">
        <v>14523000</v>
      </c>
      <c r="G377" s="17" t="s">
        <v>396</v>
      </c>
      <c r="Q377" t="str">
        <f t="shared" si="5"/>
        <v>14523000-Srodni minerali, plemeniti metali i proizvodi s njima u vezi</v>
      </c>
    </row>
    <row r="378" spans="1:17" x14ac:dyDescent="0.25">
      <c r="A378">
        <v>377</v>
      </c>
      <c r="B378">
        <v>14523000</v>
      </c>
      <c r="C378" t="s">
        <v>396</v>
      </c>
      <c r="E378" s="12">
        <v>378</v>
      </c>
      <c r="F378" s="13">
        <v>14523100</v>
      </c>
      <c r="G378" s="14" t="s">
        <v>397</v>
      </c>
      <c r="Q378" t="str">
        <f t="shared" si="5"/>
        <v>14523100-Minerali</v>
      </c>
    </row>
    <row r="379" spans="1:17" x14ac:dyDescent="0.25">
      <c r="A379">
        <v>378</v>
      </c>
      <c r="B379">
        <v>14523100</v>
      </c>
      <c r="C379" t="s">
        <v>397</v>
      </c>
      <c r="E379" s="15">
        <v>379</v>
      </c>
      <c r="F379" s="16">
        <v>14523200</v>
      </c>
      <c r="G379" s="17" t="s">
        <v>398</v>
      </c>
      <c r="Q379" t="str">
        <f t="shared" si="5"/>
        <v>14523200-Zlato</v>
      </c>
    </row>
    <row r="380" spans="1:17" x14ac:dyDescent="0.25">
      <c r="A380">
        <v>379</v>
      </c>
      <c r="B380">
        <v>14523200</v>
      </c>
      <c r="C380" t="s">
        <v>398</v>
      </c>
      <c r="E380" s="12">
        <v>380</v>
      </c>
      <c r="F380" s="13">
        <v>14523300</v>
      </c>
      <c r="G380" s="14" t="s">
        <v>399</v>
      </c>
      <c r="Q380" t="str">
        <f t="shared" si="5"/>
        <v>14523300-Srebro</v>
      </c>
    </row>
    <row r="381" spans="1:17" x14ac:dyDescent="0.25">
      <c r="A381">
        <v>380</v>
      </c>
      <c r="B381">
        <v>14523300</v>
      </c>
      <c r="C381" t="s">
        <v>399</v>
      </c>
      <c r="E381" s="15">
        <v>381</v>
      </c>
      <c r="F381" s="16">
        <v>14523400</v>
      </c>
      <c r="G381" s="17" t="s">
        <v>400</v>
      </c>
      <c r="Q381" t="str">
        <f t="shared" si="5"/>
        <v>14523400-Platina</v>
      </c>
    </row>
    <row r="382" spans="1:17" x14ac:dyDescent="0.25">
      <c r="A382">
        <v>381</v>
      </c>
      <c r="B382">
        <v>14523400</v>
      </c>
      <c r="C382" t="s">
        <v>400</v>
      </c>
      <c r="E382" s="12">
        <v>382</v>
      </c>
      <c r="F382" s="13">
        <v>14600000</v>
      </c>
      <c r="G382" s="14" t="s">
        <v>401</v>
      </c>
      <c r="Q382" t="str">
        <f t="shared" si="5"/>
        <v>14600000-Rude i legure metala</v>
      </c>
    </row>
    <row r="383" spans="1:17" x14ac:dyDescent="0.25">
      <c r="A383">
        <v>382</v>
      </c>
      <c r="B383">
        <v>14600000</v>
      </c>
      <c r="C383" t="s">
        <v>401</v>
      </c>
      <c r="E383" s="15">
        <v>383</v>
      </c>
      <c r="F383" s="16">
        <v>14610000</v>
      </c>
      <c r="G383" s="17" t="s">
        <v>402</v>
      </c>
      <c r="Q383" t="str">
        <f t="shared" si="5"/>
        <v>14610000-Rude metala</v>
      </c>
    </row>
    <row r="384" spans="1:17" x14ac:dyDescent="0.25">
      <c r="A384">
        <v>383</v>
      </c>
      <c r="B384">
        <v>14610000</v>
      </c>
      <c r="C384" t="s">
        <v>402</v>
      </c>
      <c r="E384" s="12">
        <v>384</v>
      </c>
      <c r="F384" s="13">
        <v>14611000</v>
      </c>
      <c r="G384" s="14" t="s">
        <v>403</v>
      </c>
      <c r="Q384" t="str">
        <f t="shared" si="5"/>
        <v>14611000-Rude gvožđa</v>
      </c>
    </row>
    <row r="385" spans="1:17" x14ac:dyDescent="0.25">
      <c r="A385">
        <v>384</v>
      </c>
      <c r="B385">
        <v>14611000</v>
      </c>
      <c r="C385" t="s">
        <v>403</v>
      </c>
      <c r="E385" s="15">
        <v>385</v>
      </c>
      <c r="F385" s="16">
        <v>14612000</v>
      </c>
      <c r="G385" s="17" t="s">
        <v>404</v>
      </c>
      <c r="Q385" t="str">
        <f t="shared" si="5"/>
        <v>14612000-Rude obojenih metala</v>
      </c>
    </row>
    <row r="386" spans="1:17" x14ac:dyDescent="0.25">
      <c r="A386">
        <v>385</v>
      </c>
      <c r="B386">
        <v>14612000</v>
      </c>
      <c r="C386" t="s">
        <v>404</v>
      </c>
      <c r="E386" s="12">
        <v>386</v>
      </c>
      <c r="F386" s="13">
        <v>14612100</v>
      </c>
      <c r="G386" s="14" t="s">
        <v>405</v>
      </c>
      <c r="Q386" t="str">
        <f t="shared" ref="Q386:Q449" si="6">F386&amp; "-" &amp;G386</f>
        <v>14612100-Rude bakra</v>
      </c>
    </row>
    <row r="387" spans="1:17" x14ac:dyDescent="0.25">
      <c r="A387">
        <v>386</v>
      </c>
      <c r="B387">
        <v>14612100</v>
      </c>
      <c r="C387" t="s">
        <v>405</v>
      </c>
      <c r="E387" s="15">
        <v>387</v>
      </c>
      <c r="F387" s="16">
        <v>14612200</v>
      </c>
      <c r="G387" s="17" t="s">
        <v>406</v>
      </c>
      <c r="Q387" t="str">
        <f t="shared" si="6"/>
        <v>14612200-Rude nikla</v>
      </c>
    </row>
    <row r="388" spans="1:17" x14ac:dyDescent="0.25">
      <c r="A388">
        <v>387</v>
      </c>
      <c r="B388">
        <v>14612200</v>
      </c>
      <c r="C388" t="s">
        <v>406</v>
      </c>
      <c r="E388" s="12">
        <v>388</v>
      </c>
      <c r="F388" s="13">
        <v>14612300</v>
      </c>
      <c r="G388" s="14" t="s">
        <v>407</v>
      </c>
      <c r="Q388" t="str">
        <f t="shared" si="6"/>
        <v>14612300-Rude aluminijuma</v>
      </c>
    </row>
    <row r="389" spans="1:17" x14ac:dyDescent="0.25">
      <c r="A389">
        <v>388</v>
      </c>
      <c r="B389">
        <v>14612300</v>
      </c>
      <c r="C389" t="s">
        <v>407</v>
      </c>
      <c r="E389" s="15">
        <v>389</v>
      </c>
      <c r="F389" s="16">
        <v>14612400</v>
      </c>
      <c r="G389" s="17" t="s">
        <v>408</v>
      </c>
      <c r="Q389" t="str">
        <f t="shared" si="6"/>
        <v>14612400-Rude plemenitih metala</v>
      </c>
    </row>
    <row r="390" spans="1:17" x14ac:dyDescent="0.25">
      <c r="A390">
        <v>389</v>
      </c>
      <c r="B390">
        <v>14612400</v>
      </c>
      <c r="C390" t="s">
        <v>408</v>
      </c>
      <c r="E390" s="12">
        <v>390</v>
      </c>
      <c r="F390" s="13">
        <v>14612500</v>
      </c>
      <c r="G390" s="14" t="s">
        <v>409</v>
      </c>
      <c r="Q390" t="str">
        <f t="shared" si="6"/>
        <v>14612500-Rude olova</v>
      </c>
    </row>
    <row r="391" spans="1:17" x14ac:dyDescent="0.25">
      <c r="A391">
        <v>390</v>
      </c>
      <c r="B391">
        <v>14612500</v>
      </c>
      <c r="C391" t="s">
        <v>409</v>
      </c>
      <c r="E391" s="15">
        <v>391</v>
      </c>
      <c r="F391" s="16">
        <v>14612600</v>
      </c>
      <c r="G391" s="17" t="s">
        <v>410</v>
      </c>
      <c r="Q391" t="str">
        <f t="shared" si="6"/>
        <v>14612600-Rude cinka</v>
      </c>
    </row>
    <row r="392" spans="1:17" x14ac:dyDescent="0.25">
      <c r="A392">
        <v>391</v>
      </c>
      <c r="B392">
        <v>14612600</v>
      </c>
      <c r="C392" t="s">
        <v>410</v>
      </c>
      <c r="E392" s="12">
        <v>392</v>
      </c>
      <c r="F392" s="13">
        <v>14612700</v>
      </c>
      <c r="G392" s="14" t="s">
        <v>411</v>
      </c>
      <c r="Q392" t="str">
        <f t="shared" si="6"/>
        <v>14612700-Rude kalaja</v>
      </c>
    </row>
    <row r="393" spans="1:17" x14ac:dyDescent="0.25">
      <c r="A393">
        <v>392</v>
      </c>
      <c r="B393">
        <v>14612700</v>
      </c>
      <c r="C393" t="s">
        <v>411</v>
      </c>
      <c r="E393" s="15">
        <v>393</v>
      </c>
      <c r="F393" s="16">
        <v>14613000</v>
      </c>
      <c r="G393" s="17" t="s">
        <v>412</v>
      </c>
      <c r="Q393" t="str">
        <f t="shared" si="6"/>
        <v>14613000-Rude urana i torijuma</v>
      </c>
    </row>
    <row r="394" spans="1:17" x14ac:dyDescent="0.25">
      <c r="A394">
        <v>393</v>
      </c>
      <c r="B394">
        <v>14613000</v>
      </c>
      <c r="C394" t="s">
        <v>412</v>
      </c>
      <c r="E394" s="12">
        <v>394</v>
      </c>
      <c r="F394" s="13">
        <v>14613100</v>
      </c>
      <c r="G394" s="14" t="s">
        <v>413</v>
      </c>
      <c r="Q394" t="str">
        <f t="shared" si="6"/>
        <v>14613100-Rude urana</v>
      </c>
    </row>
    <row r="395" spans="1:17" x14ac:dyDescent="0.25">
      <c r="A395">
        <v>394</v>
      </c>
      <c r="B395">
        <v>14613100</v>
      </c>
      <c r="C395" t="s">
        <v>413</v>
      </c>
      <c r="E395" s="15">
        <v>395</v>
      </c>
      <c r="F395" s="16">
        <v>14613200</v>
      </c>
      <c r="G395" s="17" t="s">
        <v>414</v>
      </c>
      <c r="Q395" t="str">
        <f t="shared" si="6"/>
        <v>14613200-Rude torijuma</v>
      </c>
    </row>
    <row r="396" spans="1:17" x14ac:dyDescent="0.25">
      <c r="A396">
        <v>395</v>
      </c>
      <c r="B396">
        <v>14613200</v>
      </c>
      <c r="C396" t="s">
        <v>414</v>
      </c>
      <c r="E396" s="12">
        <v>396</v>
      </c>
      <c r="F396" s="13">
        <v>14614000</v>
      </c>
      <c r="G396" s="14" t="s">
        <v>415</v>
      </c>
      <c r="Q396" t="str">
        <f t="shared" si="6"/>
        <v>14614000-Razne rude</v>
      </c>
    </row>
    <row r="397" spans="1:17" x14ac:dyDescent="0.25">
      <c r="A397">
        <v>396</v>
      </c>
      <c r="B397">
        <v>14614000</v>
      </c>
      <c r="C397" t="s">
        <v>415</v>
      </c>
      <c r="E397" s="15">
        <v>397</v>
      </c>
      <c r="F397" s="16">
        <v>14620000</v>
      </c>
      <c r="G397" s="17" t="s">
        <v>416</v>
      </c>
      <c r="Q397" t="str">
        <f t="shared" si="6"/>
        <v>14620000-Legure</v>
      </c>
    </row>
    <row r="398" spans="1:17" x14ac:dyDescent="0.25">
      <c r="A398">
        <v>397</v>
      </c>
      <c r="B398">
        <v>14620000</v>
      </c>
      <c r="C398" t="s">
        <v>416</v>
      </c>
      <c r="E398" s="12">
        <v>398</v>
      </c>
      <c r="F398" s="13">
        <v>14621000</v>
      </c>
      <c r="G398" s="14" t="s">
        <v>417</v>
      </c>
      <c r="Q398" t="str">
        <f t="shared" si="6"/>
        <v>14621000-Ferolegure</v>
      </c>
    </row>
    <row r="399" spans="1:17" x14ac:dyDescent="0.25">
      <c r="A399">
        <v>398</v>
      </c>
      <c r="B399">
        <v>14621000</v>
      </c>
      <c r="C399" t="s">
        <v>417</v>
      </c>
      <c r="E399" s="15">
        <v>399</v>
      </c>
      <c r="F399" s="16">
        <v>14621100</v>
      </c>
      <c r="G399" s="17" t="s">
        <v>418</v>
      </c>
      <c r="Q399" t="str">
        <f t="shared" si="6"/>
        <v>14621100-Ferolegure osim ECSC</v>
      </c>
    </row>
    <row r="400" spans="1:17" x14ac:dyDescent="0.25">
      <c r="A400">
        <v>399</v>
      </c>
      <c r="B400">
        <v>14621100</v>
      </c>
      <c r="C400" t="s">
        <v>418</v>
      </c>
      <c r="E400" s="12">
        <v>400</v>
      </c>
      <c r="F400" s="13">
        <v>14621110</v>
      </c>
      <c r="G400" s="14" t="s">
        <v>419</v>
      </c>
      <c r="Q400" t="str">
        <f t="shared" si="6"/>
        <v>14621110-Feromangan</v>
      </c>
    </row>
    <row r="401" spans="1:17" x14ac:dyDescent="0.25">
      <c r="A401">
        <v>400</v>
      </c>
      <c r="B401">
        <v>14621110</v>
      </c>
      <c r="C401" t="s">
        <v>419</v>
      </c>
      <c r="E401" s="15">
        <v>401</v>
      </c>
      <c r="F401" s="16">
        <v>14621120</v>
      </c>
      <c r="G401" s="17" t="s">
        <v>420</v>
      </c>
      <c r="Q401" t="str">
        <f t="shared" si="6"/>
        <v>14621120-Ferohrom</v>
      </c>
    </row>
    <row r="402" spans="1:17" x14ac:dyDescent="0.25">
      <c r="A402">
        <v>401</v>
      </c>
      <c r="B402">
        <v>14621120</v>
      </c>
      <c r="C402" t="s">
        <v>420</v>
      </c>
      <c r="E402" s="12">
        <v>402</v>
      </c>
      <c r="F402" s="13">
        <v>14621130</v>
      </c>
      <c r="G402" s="14" t="s">
        <v>421</v>
      </c>
      <c r="Q402" t="str">
        <f t="shared" si="6"/>
        <v>14621130-Feronikl</v>
      </c>
    </row>
    <row r="403" spans="1:17" x14ac:dyDescent="0.25">
      <c r="A403">
        <v>402</v>
      </c>
      <c r="B403">
        <v>14621130</v>
      </c>
      <c r="C403" t="s">
        <v>421</v>
      </c>
      <c r="E403" s="15">
        <v>403</v>
      </c>
      <c r="F403" s="16">
        <v>14622000</v>
      </c>
      <c r="G403" s="17" t="s">
        <v>422</v>
      </c>
      <c r="Q403" t="str">
        <f t="shared" si="6"/>
        <v>14622000-Čelik</v>
      </c>
    </row>
    <row r="404" spans="1:17" x14ac:dyDescent="0.25">
      <c r="A404">
        <v>403</v>
      </c>
      <c r="B404">
        <v>14622000</v>
      </c>
      <c r="C404" t="s">
        <v>422</v>
      </c>
      <c r="E404" s="12">
        <v>404</v>
      </c>
      <c r="F404" s="13">
        <v>14630000</v>
      </c>
      <c r="G404" s="14" t="s">
        <v>423</v>
      </c>
      <c r="Q404" t="str">
        <f t="shared" si="6"/>
        <v>14630000-Zgura, šljaka, otpaci i ostaci od gvožđa</v>
      </c>
    </row>
    <row r="405" spans="1:17" x14ac:dyDescent="0.25">
      <c r="A405">
        <v>404</v>
      </c>
      <c r="B405">
        <v>14630000</v>
      </c>
      <c r="C405" t="s">
        <v>423</v>
      </c>
      <c r="E405" s="15">
        <v>405</v>
      </c>
      <c r="F405" s="16">
        <v>14700000</v>
      </c>
      <c r="G405" s="17" t="s">
        <v>424</v>
      </c>
      <c r="Q405" t="str">
        <f t="shared" si="6"/>
        <v>14700000-Prosti metali</v>
      </c>
    </row>
    <row r="406" spans="1:17" x14ac:dyDescent="0.25">
      <c r="A406">
        <v>405</v>
      </c>
      <c r="B406">
        <v>14700000</v>
      </c>
      <c r="C406" t="s">
        <v>424</v>
      </c>
      <c r="E406" s="12">
        <v>406</v>
      </c>
      <c r="F406" s="13">
        <v>14710000</v>
      </c>
      <c r="G406" s="14" t="s">
        <v>425</v>
      </c>
      <c r="Q406" t="str">
        <f t="shared" si="6"/>
        <v>14710000-Gvožđe, olovo, cink, kalaj i bakar</v>
      </c>
    </row>
    <row r="407" spans="1:17" x14ac:dyDescent="0.25">
      <c r="A407">
        <v>406</v>
      </c>
      <c r="B407">
        <v>14710000</v>
      </c>
      <c r="C407" t="s">
        <v>425</v>
      </c>
      <c r="E407" s="15">
        <v>407</v>
      </c>
      <c r="F407" s="16">
        <v>14711000</v>
      </c>
      <c r="G407" s="17" t="s">
        <v>426</v>
      </c>
      <c r="Q407" t="str">
        <f t="shared" si="6"/>
        <v>14711000-Gvožđe</v>
      </c>
    </row>
    <row r="408" spans="1:17" x14ac:dyDescent="0.25">
      <c r="A408">
        <v>407</v>
      </c>
      <c r="B408">
        <v>14711000</v>
      </c>
      <c r="C408" t="s">
        <v>426</v>
      </c>
      <c r="E408" s="12">
        <v>408</v>
      </c>
      <c r="F408" s="13">
        <v>14711100</v>
      </c>
      <c r="G408" s="14" t="s">
        <v>427</v>
      </c>
      <c r="Q408" t="str">
        <f t="shared" si="6"/>
        <v>14711100-Sirovo gvožđe</v>
      </c>
    </row>
    <row r="409" spans="1:17" x14ac:dyDescent="0.25">
      <c r="A409">
        <v>408</v>
      </c>
      <c r="B409">
        <v>14711100</v>
      </c>
      <c r="C409" t="s">
        <v>427</v>
      </c>
      <c r="E409" s="15">
        <v>409</v>
      </c>
      <c r="F409" s="16">
        <v>14712000</v>
      </c>
      <c r="G409" s="17" t="s">
        <v>428</v>
      </c>
      <c r="Q409" t="str">
        <f t="shared" si="6"/>
        <v>14712000-Olovo</v>
      </c>
    </row>
    <row r="410" spans="1:17" x14ac:dyDescent="0.25">
      <c r="A410">
        <v>409</v>
      </c>
      <c r="B410">
        <v>14712000</v>
      </c>
      <c r="C410" t="s">
        <v>428</v>
      </c>
      <c r="E410" s="12">
        <v>410</v>
      </c>
      <c r="F410" s="13">
        <v>14713000</v>
      </c>
      <c r="G410" s="14" t="s">
        <v>429</v>
      </c>
      <c r="Q410" t="str">
        <f t="shared" si="6"/>
        <v>14713000-Cink</v>
      </c>
    </row>
    <row r="411" spans="1:17" x14ac:dyDescent="0.25">
      <c r="A411">
        <v>410</v>
      </c>
      <c r="B411">
        <v>14713000</v>
      </c>
      <c r="C411" t="s">
        <v>429</v>
      </c>
      <c r="E411" s="15">
        <v>411</v>
      </c>
      <c r="F411" s="16">
        <v>14714000</v>
      </c>
      <c r="G411" s="17" t="s">
        <v>430</v>
      </c>
      <c r="Q411" t="str">
        <f t="shared" si="6"/>
        <v>14714000-Kalaj</v>
      </c>
    </row>
    <row r="412" spans="1:17" x14ac:dyDescent="0.25">
      <c r="A412">
        <v>411</v>
      </c>
      <c r="B412">
        <v>14714000</v>
      </c>
      <c r="C412" t="s">
        <v>430</v>
      </c>
      <c r="E412" s="12">
        <v>412</v>
      </c>
      <c r="F412" s="13">
        <v>14715000</v>
      </c>
      <c r="G412" s="14" t="s">
        <v>431</v>
      </c>
      <c r="Q412" t="str">
        <f t="shared" si="6"/>
        <v>14715000-Bakar</v>
      </c>
    </row>
    <row r="413" spans="1:17" x14ac:dyDescent="0.25">
      <c r="A413">
        <v>412</v>
      </c>
      <c r="B413">
        <v>14715000</v>
      </c>
      <c r="C413" t="s">
        <v>431</v>
      </c>
      <c r="E413" s="15">
        <v>413</v>
      </c>
      <c r="F413" s="16">
        <v>14720000</v>
      </c>
      <c r="G413" s="17" t="s">
        <v>432</v>
      </c>
      <c r="Q413" t="str">
        <f t="shared" si="6"/>
        <v>14720000-Aluminijum, nikl, skandijum, titan i vanadijum</v>
      </c>
    </row>
    <row r="414" spans="1:17" x14ac:dyDescent="0.25">
      <c r="A414">
        <v>413</v>
      </c>
      <c r="B414">
        <v>14720000</v>
      </c>
      <c r="C414" t="s">
        <v>432</v>
      </c>
      <c r="E414" s="12">
        <v>414</v>
      </c>
      <c r="F414" s="13">
        <v>14721000</v>
      </c>
      <c r="G414" s="14" t="s">
        <v>433</v>
      </c>
      <c r="Q414" t="str">
        <f t="shared" si="6"/>
        <v>14721000-Aluminijum</v>
      </c>
    </row>
    <row r="415" spans="1:17" x14ac:dyDescent="0.25">
      <c r="A415">
        <v>414</v>
      </c>
      <c r="B415">
        <v>14721000</v>
      </c>
      <c r="C415" t="s">
        <v>433</v>
      </c>
      <c r="E415" s="15">
        <v>415</v>
      </c>
      <c r="F415" s="16">
        <v>14721100</v>
      </c>
      <c r="G415" s="17" t="s">
        <v>434</v>
      </c>
      <c r="Q415" t="str">
        <f t="shared" si="6"/>
        <v>14721100-Aluminijum oksid</v>
      </c>
    </row>
    <row r="416" spans="1:17" x14ac:dyDescent="0.25">
      <c r="A416">
        <v>415</v>
      </c>
      <c r="B416">
        <v>14721100</v>
      </c>
      <c r="C416" t="s">
        <v>434</v>
      </c>
      <c r="E416" s="12">
        <v>416</v>
      </c>
      <c r="F416" s="13">
        <v>14722000</v>
      </c>
      <c r="G416" s="14" t="s">
        <v>435</v>
      </c>
      <c r="Q416" t="str">
        <f t="shared" si="6"/>
        <v>14722000-Nikl</v>
      </c>
    </row>
    <row r="417" spans="1:17" x14ac:dyDescent="0.25">
      <c r="A417">
        <v>416</v>
      </c>
      <c r="B417">
        <v>14722000</v>
      </c>
      <c r="C417" t="s">
        <v>435</v>
      </c>
      <c r="E417" s="15">
        <v>417</v>
      </c>
      <c r="F417" s="16">
        <v>14723000</v>
      </c>
      <c r="G417" s="17" t="s">
        <v>436</v>
      </c>
      <c r="Q417" t="str">
        <f t="shared" si="6"/>
        <v>14723000-Skandijum</v>
      </c>
    </row>
    <row r="418" spans="1:17" x14ac:dyDescent="0.25">
      <c r="A418">
        <v>417</v>
      </c>
      <c r="B418">
        <v>14723000</v>
      </c>
      <c r="C418" t="s">
        <v>436</v>
      </c>
      <c r="E418" s="12">
        <v>418</v>
      </c>
      <c r="F418" s="13">
        <v>14724000</v>
      </c>
      <c r="G418" s="14" t="s">
        <v>437</v>
      </c>
      <c r="Q418" t="str">
        <f t="shared" si="6"/>
        <v>14724000-Titanijum</v>
      </c>
    </row>
    <row r="419" spans="1:17" x14ac:dyDescent="0.25">
      <c r="A419">
        <v>418</v>
      </c>
      <c r="B419">
        <v>14724000</v>
      </c>
      <c r="C419" t="s">
        <v>437</v>
      </c>
      <c r="E419" s="15">
        <v>419</v>
      </c>
      <c r="F419" s="16">
        <v>14725000</v>
      </c>
      <c r="G419" s="17" t="s">
        <v>438</v>
      </c>
      <c r="Q419" t="str">
        <f t="shared" si="6"/>
        <v>14725000-Vanadijum</v>
      </c>
    </row>
    <row r="420" spans="1:17" x14ac:dyDescent="0.25">
      <c r="A420">
        <v>419</v>
      </c>
      <c r="B420">
        <v>14725000</v>
      </c>
      <c r="C420" t="s">
        <v>438</v>
      </c>
      <c r="E420" s="12">
        <v>420</v>
      </c>
      <c r="F420" s="13">
        <v>14730000</v>
      </c>
      <c r="G420" s="14" t="s">
        <v>439</v>
      </c>
      <c r="Q420" t="str">
        <f t="shared" si="6"/>
        <v>14730000-Hrom, mangan, kobalt, itrijum i cirkonijum</v>
      </c>
    </row>
    <row r="421" spans="1:17" x14ac:dyDescent="0.25">
      <c r="A421">
        <v>420</v>
      </c>
      <c r="B421">
        <v>14730000</v>
      </c>
      <c r="C421" t="s">
        <v>439</v>
      </c>
      <c r="E421" s="15">
        <v>421</v>
      </c>
      <c r="F421" s="16">
        <v>14731000</v>
      </c>
      <c r="G421" s="17" t="s">
        <v>440</v>
      </c>
      <c r="Q421" t="str">
        <f t="shared" si="6"/>
        <v>14731000-Hrom</v>
      </c>
    </row>
    <row r="422" spans="1:17" x14ac:dyDescent="0.25">
      <c r="A422">
        <v>421</v>
      </c>
      <c r="B422">
        <v>14731000</v>
      </c>
      <c r="C422" t="s">
        <v>440</v>
      </c>
      <c r="E422" s="12">
        <v>422</v>
      </c>
      <c r="F422" s="13">
        <v>14732000</v>
      </c>
      <c r="G422" s="14" t="s">
        <v>441</v>
      </c>
      <c r="Q422" t="str">
        <f t="shared" si="6"/>
        <v>14732000-Mangan</v>
      </c>
    </row>
    <row r="423" spans="1:17" x14ac:dyDescent="0.25">
      <c r="A423">
        <v>422</v>
      </c>
      <c r="B423">
        <v>14732000</v>
      </c>
      <c r="C423" t="s">
        <v>441</v>
      </c>
      <c r="E423" s="15">
        <v>423</v>
      </c>
      <c r="F423" s="16">
        <v>14733000</v>
      </c>
      <c r="G423" s="17" t="s">
        <v>442</v>
      </c>
      <c r="Q423" t="str">
        <f t="shared" si="6"/>
        <v>14733000-Kobalt</v>
      </c>
    </row>
    <row r="424" spans="1:17" x14ac:dyDescent="0.25">
      <c r="A424">
        <v>423</v>
      </c>
      <c r="B424">
        <v>14733000</v>
      </c>
      <c r="C424" t="s">
        <v>442</v>
      </c>
      <c r="E424" s="12">
        <v>424</v>
      </c>
      <c r="F424" s="13">
        <v>14734000</v>
      </c>
      <c r="G424" s="14" t="s">
        <v>443</v>
      </c>
      <c r="Q424" t="str">
        <f t="shared" si="6"/>
        <v>14734000-Itrijum</v>
      </c>
    </row>
    <row r="425" spans="1:17" x14ac:dyDescent="0.25">
      <c r="A425">
        <v>424</v>
      </c>
      <c r="B425">
        <v>14734000</v>
      </c>
      <c r="C425" t="s">
        <v>443</v>
      </c>
      <c r="E425" s="15">
        <v>425</v>
      </c>
      <c r="F425" s="16">
        <v>14735000</v>
      </c>
      <c r="G425" s="17" t="s">
        <v>444</v>
      </c>
      <c r="Q425" t="str">
        <f t="shared" si="6"/>
        <v>14735000-Cirkonijum</v>
      </c>
    </row>
    <row r="426" spans="1:17" x14ac:dyDescent="0.25">
      <c r="A426">
        <v>425</v>
      </c>
      <c r="B426">
        <v>14735000</v>
      </c>
      <c r="C426" t="s">
        <v>444</v>
      </c>
      <c r="E426" s="12">
        <v>426</v>
      </c>
      <c r="F426" s="13">
        <v>14740000</v>
      </c>
      <c r="G426" s="14" t="s">
        <v>445</v>
      </c>
      <c r="Q426" t="str">
        <f t="shared" si="6"/>
        <v>14740000-Molibden, tehnicijum, rutenijum i rodijum</v>
      </c>
    </row>
    <row r="427" spans="1:17" x14ac:dyDescent="0.25">
      <c r="A427">
        <v>426</v>
      </c>
      <c r="B427">
        <v>14740000</v>
      </c>
      <c r="C427" t="s">
        <v>445</v>
      </c>
      <c r="E427" s="15">
        <v>427</v>
      </c>
      <c r="F427" s="16">
        <v>14741000</v>
      </c>
      <c r="G427" s="17" t="s">
        <v>446</v>
      </c>
      <c r="Q427" t="str">
        <f t="shared" si="6"/>
        <v>14741000-Molibden</v>
      </c>
    </row>
    <row r="428" spans="1:17" x14ac:dyDescent="0.25">
      <c r="A428">
        <v>427</v>
      </c>
      <c r="B428">
        <v>14741000</v>
      </c>
      <c r="C428" t="s">
        <v>446</v>
      </c>
      <c r="E428" s="12">
        <v>428</v>
      </c>
      <c r="F428" s="13">
        <v>14742000</v>
      </c>
      <c r="G428" s="14" t="s">
        <v>447</v>
      </c>
      <c r="Q428" t="str">
        <f t="shared" si="6"/>
        <v>14742000-Tehnicijum</v>
      </c>
    </row>
    <row r="429" spans="1:17" x14ac:dyDescent="0.25">
      <c r="A429">
        <v>428</v>
      </c>
      <c r="B429">
        <v>14742000</v>
      </c>
      <c r="C429" t="s">
        <v>447</v>
      </c>
      <c r="E429" s="15">
        <v>429</v>
      </c>
      <c r="F429" s="16">
        <v>14743000</v>
      </c>
      <c r="G429" s="17" t="s">
        <v>448</v>
      </c>
      <c r="Q429" t="str">
        <f t="shared" si="6"/>
        <v>14743000-Rutenijum</v>
      </c>
    </row>
    <row r="430" spans="1:17" x14ac:dyDescent="0.25">
      <c r="A430">
        <v>429</v>
      </c>
      <c r="B430">
        <v>14743000</v>
      </c>
      <c r="C430" t="s">
        <v>448</v>
      </c>
      <c r="E430" s="12">
        <v>430</v>
      </c>
      <c r="F430" s="13">
        <v>14744000</v>
      </c>
      <c r="G430" s="14" t="s">
        <v>449</v>
      </c>
      <c r="Q430" t="str">
        <f t="shared" si="6"/>
        <v>14744000-Rodijum</v>
      </c>
    </row>
    <row r="431" spans="1:17" x14ac:dyDescent="0.25">
      <c r="A431">
        <v>430</v>
      </c>
      <c r="B431">
        <v>14744000</v>
      </c>
      <c r="C431" t="s">
        <v>449</v>
      </c>
      <c r="E431" s="15">
        <v>431</v>
      </c>
      <c r="F431" s="16">
        <v>14750000</v>
      </c>
      <c r="G431" s="17" t="s">
        <v>450</v>
      </c>
      <c r="Q431" t="str">
        <f t="shared" si="6"/>
        <v>14750000-Kadmijum, lutecijum, hafnijum, tantal i volfram</v>
      </c>
    </row>
    <row r="432" spans="1:17" x14ac:dyDescent="0.25">
      <c r="A432">
        <v>431</v>
      </c>
      <c r="B432">
        <v>14750000</v>
      </c>
      <c r="C432" t="s">
        <v>450</v>
      </c>
      <c r="E432" s="12">
        <v>432</v>
      </c>
      <c r="F432" s="13">
        <v>14751000</v>
      </c>
      <c r="G432" s="14" t="s">
        <v>451</v>
      </c>
      <c r="Q432" t="str">
        <f t="shared" si="6"/>
        <v>14751000-Kadmijum</v>
      </c>
    </row>
    <row r="433" spans="1:17" x14ac:dyDescent="0.25">
      <c r="A433">
        <v>432</v>
      </c>
      <c r="B433">
        <v>14751000</v>
      </c>
      <c r="C433" t="s">
        <v>451</v>
      </c>
      <c r="E433" s="15">
        <v>433</v>
      </c>
      <c r="F433" s="16">
        <v>14752000</v>
      </c>
      <c r="G433" s="17" t="s">
        <v>452</v>
      </c>
      <c r="Q433" t="str">
        <f t="shared" si="6"/>
        <v>14752000-Lutecijum</v>
      </c>
    </row>
    <row r="434" spans="1:17" x14ac:dyDescent="0.25">
      <c r="A434">
        <v>433</v>
      </c>
      <c r="B434">
        <v>14752000</v>
      </c>
      <c r="C434" t="s">
        <v>452</v>
      </c>
      <c r="E434" s="12">
        <v>434</v>
      </c>
      <c r="F434" s="13">
        <v>14753000</v>
      </c>
      <c r="G434" s="14" t="s">
        <v>453</v>
      </c>
      <c r="Q434" t="str">
        <f t="shared" si="6"/>
        <v>14753000-Hafnijum</v>
      </c>
    </row>
    <row r="435" spans="1:17" x14ac:dyDescent="0.25">
      <c r="A435">
        <v>434</v>
      </c>
      <c r="B435">
        <v>14753000</v>
      </c>
      <c r="C435" t="s">
        <v>453</v>
      </c>
      <c r="E435" s="15">
        <v>435</v>
      </c>
      <c r="F435" s="16">
        <v>14754000</v>
      </c>
      <c r="G435" s="17" t="s">
        <v>454</v>
      </c>
      <c r="Q435" t="str">
        <f t="shared" si="6"/>
        <v>14754000-Tantal</v>
      </c>
    </row>
    <row r="436" spans="1:17" x14ac:dyDescent="0.25">
      <c r="A436">
        <v>435</v>
      </c>
      <c r="B436">
        <v>14754000</v>
      </c>
      <c r="C436" t="s">
        <v>454</v>
      </c>
      <c r="E436" s="12">
        <v>436</v>
      </c>
      <c r="F436" s="13">
        <v>14755000</v>
      </c>
      <c r="G436" s="14" t="s">
        <v>455</v>
      </c>
      <c r="Q436" t="str">
        <f t="shared" si="6"/>
        <v>14755000-Volfram</v>
      </c>
    </row>
    <row r="437" spans="1:17" x14ac:dyDescent="0.25">
      <c r="A437">
        <v>436</v>
      </c>
      <c r="B437">
        <v>14755000</v>
      </c>
      <c r="C437" t="s">
        <v>455</v>
      </c>
      <c r="E437" s="15">
        <v>437</v>
      </c>
      <c r="F437" s="16">
        <v>14760000</v>
      </c>
      <c r="G437" s="17" t="s">
        <v>456</v>
      </c>
      <c r="Q437" t="str">
        <f t="shared" si="6"/>
        <v>14760000-Iridijum, galijum, indijum, talijum i barijum</v>
      </c>
    </row>
    <row r="438" spans="1:17" x14ac:dyDescent="0.25">
      <c r="A438">
        <v>437</v>
      </c>
      <c r="B438">
        <v>14760000</v>
      </c>
      <c r="C438" t="s">
        <v>456</v>
      </c>
      <c r="E438" s="12">
        <v>438</v>
      </c>
      <c r="F438" s="13">
        <v>14761000</v>
      </c>
      <c r="G438" s="14" t="s">
        <v>457</v>
      </c>
      <c r="Q438" t="str">
        <f t="shared" si="6"/>
        <v>14761000-Iridijum</v>
      </c>
    </row>
    <row r="439" spans="1:17" x14ac:dyDescent="0.25">
      <c r="A439">
        <v>438</v>
      </c>
      <c r="B439">
        <v>14761000</v>
      </c>
      <c r="C439" t="s">
        <v>457</v>
      </c>
      <c r="E439" s="15">
        <v>439</v>
      </c>
      <c r="F439" s="16">
        <v>14762000</v>
      </c>
      <c r="G439" s="17" t="s">
        <v>458</v>
      </c>
      <c r="Q439" t="str">
        <f t="shared" si="6"/>
        <v>14762000-Galijum</v>
      </c>
    </row>
    <row r="440" spans="1:17" x14ac:dyDescent="0.25">
      <c r="A440">
        <v>439</v>
      </c>
      <c r="B440">
        <v>14762000</v>
      </c>
      <c r="C440" t="s">
        <v>458</v>
      </c>
      <c r="E440" s="12">
        <v>440</v>
      </c>
      <c r="F440" s="13">
        <v>14763000</v>
      </c>
      <c r="G440" s="14" t="s">
        <v>459</v>
      </c>
      <c r="Q440" t="str">
        <f t="shared" si="6"/>
        <v>14763000-Indijum</v>
      </c>
    </row>
    <row r="441" spans="1:17" x14ac:dyDescent="0.25">
      <c r="A441">
        <v>440</v>
      </c>
      <c r="B441">
        <v>14763000</v>
      </c>
      <c r="C441" t="s">
        <v>459</v>
      </c>
      <c r="E441" s="15">
        <v>441</v>
      </c>
      <c r="F441" s="16">
        <v>14764000</v>
      </c>
      <c r="G441" s="17" t="s">
        <v>460</v>
      </c>
      <c r="Q441" t="str">
        <f t="shared" si="6"/>
        <v>14764000-Talijum</v>
      </c>
    </row>
    <row r="442" spans="1:17" x14ac:dyDescent="0.25">
      <c r="A442">
        <v>441</v>
      </c>
      <c r="B442">
        <v>14764000</v>
      </c>
      <c r="C442" t="s">
        <v>460</v>
      </c>
      <c r="E442" s="12">
        <v>442</v>
      </c>
      <c r="F442" s="13">
        <v>14765000</v>
      </c>
      <c r="G442" s="14" t="s">
        <v>461</v>
      </c>
      <c r="Q442" t="str">
        <f t="shared" si="6"/>
        <v>14765000-Barijum</v>
      </c>
    </row>
    <row r="443" spans="1:17" x14ac:dyDescent="0.25">
      <c r="A443">
        <v>442</v>
      </c>
      <c r="B443">
        <v>14765000</v>
      </c>
      <c r="C443" t="s">
        <v>461</v>
      </c>
      <c r="E443" s="15">
        <v>443</v>
      </c>
      <c r="F443" s="16">
        <v>14770000</v>
      </c>
      <c r="G443" s="17" t="s">
        <v>462</v>
      </c>
      <c r="Q443" t="str">
        <f t="shared" si="6"/>
        <v>14770000-Cezijum, stroncijum, rubidijum i kalcijum</v>
      </c>
    </row>
    <row r="444" spans="1:17" x14ac:dyDescent="0.25">
      <c r="A444">
        <v>443</v>
      </c>
      <c r="B444">
        <v>14770000</v>
      </c>
      <c r="C444" t="s">
        <v>462</v>
      </c>
      <c r="E444" s="12">
        <v>444</v>
      </c>
      <c r="F444" s="13">
        <v>14771000</v>
      </c>
      <c r="G444" s="14" t="s">
        <v>463</v>
      </c>
      <c r="Q444" t="str">
        <f t="shared" si="6"/>
        <v>14771000-Cezijum</v>
      </c>
    </row>
    <row r="445" spans="1:17" x14ac:dyDescent="0.25">
      <c r="A445">
        <v>444</v>
      </c>
      <c r="B445">
        <v>14771000</v>
      </c>
      <c r="C445" t="s">
        <v>463</v>
      </c>
      <c r="E445" s="15">
        <v>445</v>
      </c>
      <c r="F445" s="16">
        <v>14772000</v>
      </c>
      <c r="G445" s="17" t="s">
        <v>464</v>
      </c>
      <c r="Q445" t="str">
        <f t="shared" si="6"/>
        <v>14772000-Stroncijum</v>
      </c>
    </row>
    <row r="446" spans="1:17" x14ac:dyDescent="0.25">
      <c r="A446">
        <v>445</v>
      </c>
      <c r="B446">
        <v>14772000</v>
      </c>
      <c r="C446" t="s">
        <v>464</v>
      </c>
      <c r="E446" s="12">
        <v>446</v>
      </c>
      <c r="F446" s="13">
        <v>14773000</v>
      </c>
      <c r="G446" s="14" t="s">
        <v>465</v>
      </c>
      <c r="Q446" t="str">
        <f t="shared" si="6"/>
        <v>14773000-Rubidijum</v>
      </c>
    </row>
    <row r="447" spans="1:17" x14ac:dyDescent="0.25">
      <c r="A447">
        <v>446</v>
      </c>
      <c r="B447">
        <v>14773000</v>
      </c>
      <c r="C447" t="s">
        <v>465</v>
      </c>
      <c r="E447" s="15">
        <v>447</v>
      </c>
      <c r="F447" s="16">
        <v>14774000</v>
      </c>
      <c r="G447" s="17" t="s">
        <v>466</v>
      </c>
      <c r="Q447" t="str">
        <f t="shared" si="6"/>
        <v>14774000-Kalcijum</v>
      </c>
    </row>
    <row r="448" spans="1:17" x14ac:dyDescent="0.25">
      <c r="A448">
        <v>447</v>
      </c>
      <c r="B448">
        <v>14774000</v>
      </c>
      <c r="C448" t="s">
        <v>466</v>
      </c>
      <c r="E448" s="12">
        <v>448</v>
      </c>
      <c r="F448" s="13">
        <v>14780000</v>
      </c>
      <c r="G448" s="14" t="s">
        <v>467</v>
      </c>
      <c r="Q448" t="str">
        <f t="shared" si="6"/>
        <v>14780000-Kalijum, magnezijum, natrijum i litijum</v>
      </c>
    </row>
    <row r="449" spans="1:17" x14ac:dyDescent="0.25">
      <c r="A449">
        <v>448</v>
      </c>
      <c r="B449">
        <v>14780000</v>
      </c>
      <c r="C449" t="s">
        <v>467</v>
      </c>
      <c r="E449" s="15">
        <v>449</v>
      </c>
      <c r="F449" s="16">
        <v>14781000</v>
      </c>
      <c r="G449" s="17" t="s">
        <v>468</v>
      </c>
      <c r="Q449" t="str">
        <f t="shared" si="6"/>
        <v>14781000-Kalijum</v>
      </c>
    </row>
    <row r="450" spans="1:17" x14ac:dyDescent="0.25">
      <c r="A450">
        <v>449</v>
      </c>
      <c r="B450">
        <v>14781000</v>
      </c>
      <c r="C450" t="s">
        <v>468</v>
      </c>
      <c r="E450" s="12">
        <v>450</v>
      </c>
      <c r="F450" s="13">
        <v>14782000</v>
      </c>
      <c r="G450" s="14" t="s">
        <v>469</v>
      </c>
      <c r="Q450" t="str">
        <f t="shared" ref="Q450:Q513" si="7">F450&amp; "-" &amp;G450</f>
        <v>14782000-Magnezijum</v>
      </c>
    </row>
    <row r="451" spans="1:17" x14ac:dyDescent="0.25">
      <c r="A451">
        <v>450</v>
      </c>
      <c r="B451">
        <v>14782000</v>
      </c>
      <c r="C451" t="s">
        <v>469</v>
      </c>
      <c r="E451" s="15">
        <v>451</v>
      </c>
      <c r="F451" s="16">
        <v>14783000</v>
      </c>
      <c r="G451" s="17" t="s">
        <v>470</v>
      </c>
      <c r="Q451" t="str">
        <f t="shared" si="7"/>
        <v>14783000-Natrijum</v>
      </c>
    </row>
    <row r="452" spans="1:17" x14ac:dyDescent="0.25">
      <c r="A452">
        <v>451</v>
      </c>
      <c r="B452">
        <v>14783000</v>
      </c>
      <c r="C452" t="s">
        <v>470</v>
      </c>
      <c r="E452" s="12">
        <v>452</v>
      </c>
      <c r="F452" s="13">
        <v>14784000</v>
      </c>
      <c r="G452" s="14" t="s">
        <v>471</v>
      </c>
      <c r="Q452" t="str">
        <f t="shared" si="7"/>
        <v>14784000-Litijum</v>
      </c>
    </row>
    <row r="453" spans="1:17" x14ac:dyDescent="0.25">
      <c r="A453">
        <v>452</v>
      </c>
      <c r="B453">
        <v>14784000</v>
      </c>
      <c r="C453" t="s">
        <v>471</v>
      </c>
      <c r="E453" s="15">
        <v>453</v>
      </c>
      <c r="F453" s="16">
        <v>14790000</v>
      </c>
      <c r="G453" s="17" t="s">
        <v>472</v>
      </c>
      <c r="Q453" t="str">
        <f t="shared" si="7"/>
        <v>14790000-Niobijum, osmijum, renijum i paladijum</v>
      </c>
    </row>
    <row r="454" spans="1:17" x14ac:dyDescent="0.25">
      <c r="A454">
        <v>453</v>
      </c>
      <c r="B454">
        <v>14790000</v>
      </c>
      <c r="C454" t="s">
        <v>472</v>
      </c>
      <c r="E454" s="12">
        <v>454</v>
      </c>
      <c r="F454" s="13">
        <v>14791000</v>
      </c>
      <c r="G454" s="14" t="s">
        <v>473</v>
      </c>
      <c r="Q454" t="str">
        <f t="shared" si="7"/>
        <v>14791000-Niobijum</v>
      </c>
    </row>
    <row r="455" spans="1:17" x14ac:dyDescent="0.25">
      <c r="A455">
        <v>454</v>
      </c>
      <c r="B455">
        <v>14791000</v>
      </c>
      <c r="C455" t="s">
        <v>473</v>
      </c>
      <c r="E455" s="15">
        <v>455</v>
      </c>
      <c r="F455" s="16">
        <v>14792000</v>
      </c>
      <c r="G455" s="17" t="s">
        <v>474</v>
      </c>
      <c r="Q455" t="str">
        <f t="shared" si="7"/>
        <v>14792000-Osmijum</v>
      </c>
    </row>
    <row r="456" spans="1:17" x14ac:dyDescent="0.25">
      <c r="A456">
        <v>455</v>
      </c>
      <c r="B456">
        <v>14792000</v>
      </c>
      <c r="C456" t="s">
        <v>474</v>
      </c>
      <c r="E456" s="12">
        <v>456</v>
      </c>
      <c r="F456" s="13">
        <v>14793000</v>
      </c>
      <c r="G456" s="14" t="s">
        <v>475</v>
      </c>
      <c r="Q456" t="str">
        <f t="shared" si="7"/>
        <v>14793000-Renijum</v>
      </c>
    </row>
    <row r="457" spans="1:17" x14ac:dyDescent="0.25">
      <c r="A457">
        <v>456</v>
      </c>
      <c r="B457">
        <v>14793000</v>
      </c>
      <c r="C457" t="s">
        <v>475</v>
      </c>
      <c r="E457" s="15">
        <v>457</v>
      </c>
      <c r="F457" s="16">
        <v>14794000</v>
      </c>
      <c r="G457" s="17" t="s">
        <v>476</v>
      </c>
      <c r="Q457" t="str">
        <f t="shared" si="7"/>
        <v>14794000-Paladijum</v>
      </c>
    </row>
    <row r="458" spans="1:17" x14ac:dyDescent="0.25">
      <c r="A458">
        <v>457</v>
      </c>
      <c r="B458">
        <v>14794000</v>
      </c>
      <c r="C458" t="s">
        <v>476</v>
      </c>
      <c r="E458" s="12">
        <v>458</v>
      </c>
      <c r="F458" s="13">
        <v>14800000</v>
      </c>
      <c r="G458" s="14" t="s">
        <v>477</v>
      </c>
      <c r="Q458" t="str">
        <f t="shared" si="7"/>
        <v>14800000-Razni nemetalni mineralni proizvodi</v>
      </c>
    </row>
    <row r="459" spans="1:17" x14ac:dyDescent="0.25">
      <c r="A459">
        <v>458</v>
      </c>
      <c r="B459">
        <v>14800000</v>
      </c>
      <c r="C459" t="s">
        <v>477</v>
      </c>
      <c r="E459" s="15">
        <v>459</v>
      </c>
      <c r="F459" s="16">
        <v>14810000</v>
      </c>
      <c r="G459" s="17" t="s">
        <v>478</v>
      </c>
      <c r="Q459" t="str">
        <f t="shared" si="7"/>
        <v>14810000-Abrazivni proizvodi (abrazivi)</v>
      </c>
    </row>
    <row r="460" spans="1:17" x14ac:dyDescent="0.25">
      <c r="A460">
        <v>459</v>
      </c>
      <c r="B460">
        <v>14810000</v>
      </c>
      <c r="C460" t="s">
        <v>478</v>
      </c>
      <c r="E460" s="12">
        <v>460</v>
      </c>
      <c r="F460" s="13">
        <v>14811000</v>
      </c>
      <c r="G460" s="14" t="s">
        <v>479</v>
      </c>
      <c r="Q460" t="str">
        <f t="shared" si="7"/>
        <v>14811000-Mlinski kamen, brusni kamen i brusna ploča</v>
      </c>
    </row>
    <row r="461" spans="1:17" x14ac:dyDescent="0.25">
      <c r="A461">
        <v>460</v>
      </c>
      <c r="B461">
        <v>14811000</v>
      </c>
      <c r="C461" t="s">
        <v>479</v>
      </c>
      <c r="E461" s="15">
        <v>461</v>
      </c>
      <c r="F461" s="16">
        <v>14811100</v>
      </c>
      <c r="G461" s="17" t="s">
        <v>480</v>
      </c>
      <c r="Q461" t="str">
        <f t="shared" si="7"/>
        <v>14811100-Mlinski kamen</v>
      </c>
    </row>
    <row r="462" spans="1:17" x14ac:dyDescent="0.25">
      <c r="A462">
        <v>461</v>
      </c>
      <c r="B462">
        <v>14811100</v>
      </c>
      <c r="C462" t="s">
        <v>480</v>
      </c>
      <c r="E462" s="12">
        <v>462</v>
      </c>
      <c r="F462" s="13">
        <v>14811200</v>
      </c>
      <c r="G462" s="14" t="s">
        <v>481</v>
      </c>
      <c r="Q462" t="str">
        <f t="shared" si="7"/>
        <v>14811200-Brusni kamen</v>
      </c>
    </row>
    <row r="463" spans="1:17" x14ac:dyDescent="0.25">
      <c r="A463">
        <v>462</v>
      </c>
      <c r="B463">
        <v>14811200</v>
      </c>
      <c r="C463" t="s">
        <v>481</v>
      </c>
      <c r="E463" s="15">
        <v>463</v>
      </c>
      <c r="F463" s="16">
        <v>14811300</v>
      </c>
      <c r="G463" s="17" t="s">
        <v>482</v>
      </c>
      <c r="Q463" t="str">
        <f t="shared" si="7"/>
        <v>14811300-Brusne ploče</v>
      </c>
    </row>
    <row r="464" spans="1:17" x14ac:dyDescent="0.25">
      <c r="A464">
        <v>463</v>
      </c>
      <c r="B464">
        <v>14811300</v>
      </c>
      <c r="C464" t="s">
        <v>482</v>
      </c>
      <c r="E464" s="12">
        <v>464</v>
      </c>
      <c r="F464" s="13">
        <v>14812000</v>
      </c>
      <c r="G464" s="14" t="s">
        <v>483</v>
      </c>
      <c r="Q464" t="str">
        <f t="shared" si="7"/>
        <v>14812000-Abrazivni materijali u prahu ili zrnu</v>
      </c>
    </row>
    <row r="465" spans="1:17" x14ac:dyDescent="0.25">
      <c r="A465">
        <v>464</v>
      </c>
      <c r="B465">
        <v>14812000</v>
      </c>
      <c r="C465" t="s">
        <v>483</v>
      </c>
      <c r="E465" s="15">
        <v>465</v>
      </c>
      <c r="F465" s="16">
        <v>14813000</v>
      </c>
      <c r="G465" s="17" t="s">
        <v>484</v>
      </c>
      <c r="Q465" t="str">
        <f t="shared" si="7"/>
        <v>14813000-Veštački korund</v>
      </c>
    </row>
    <row r="466" spans="1:17" x14ac:dyDescent="0.25">
      <c r="A466">
        <v>465</v>
      </c>
      <c r="B466">
        <v>14813000</v>
      </c>
      <c r="C466" t="s">
        <v>484</v>
      </c>
      <c r="E466" s="12">
        <v>466</v>
      </c>
      <c r="F466" s="13">
        <v>14814000</v>
      </c>
      <c r="G466" s="14" t="s">
        <v>485</v>
      </c>
      <c r="Q466" t="str">
        <f t="shared" si="7"/>
        <v>14814000-Veštački grafit</v>
      </c>
    </row>
    <row r="467" spans="1:17" x14ac:dyDescent="0.25">
      <c r="A467">
        <v>466</v>
      </c>
      <c r="B467">
        <v>14814000</v>
      </c>
      <c r="C467" t="s">
        <v>485</v>
      </c>
      <c r="E467" s="15">
        <v>467</v>
      </c>
      <c r="F467" s="16">
        <v>14820000</v>
      </c>
      <c r="G467" s="17" t="s">
        <v>486</v>
      </c>
      <c r="Q467" t="str">
        <f t="shared" si="7"/>
        <v>14820000-Staklo</v>
      </c>
    </row>
    <row r="468" spans="1:17" x14ac:dyDescent="0.25">
      <c r="A468">
        <v>467</v>
      </c>
      <c r="B468">
        <v>14820000</v>
      </c>
      <c r="C468" t="s">
        <v>486</v>
      </c>
      <c r="E468" s="12">
        <v>468</v>
      </c>
      <c r="F468" s="13">
        <v>14830000</v>
      </c>
      <c r="G468" s="14" t="s">
        <v>487</v>
      </c>
      <c r="Q468" t="str">
        <f t="shared" si="7"/>
        <v>14830000-Fiberglas</v>
      </c>
    </row>
    <row r="469" spans="1:17" x14ac:dyDescent="0.25">
      <c r="A469">
        <v>468</v>
      </c>
      <c r="B469">
        <v>14830000</v>
      </c>
      <c r="C469" t="s">
        <v>487</v>
      </c>
      <c r="E469" s="15">
        <v>469</v>
      </c>
      <c r="F469" s="16">
        <v>14900000</v>
      </c>
      <c r="G469" s="17" t="s">
        <v>488</v>
      </c>
      <c r="Q469" t="str">
        <f t="shared" si="7"/>
        <v>14900000-Obnovljene sekundarne sirovine</v>
      </c>
    </row>
    <row r="470" spans="1:17" x14ac:dyDescent="0.25">
      <c r="A470">
        <v>469</v>
      </c>
      <c r="B470">
        <v>14900000</v>
      </c>
      <c r="C470" t="s">
        <v>488</v>
      </c>
      <c r="E470" s="12">
        <v>470</v>
      </c>
      <c r="F470" s="13">
        <v>14910000</v>
      </c>
      <c r="G470" s="14" t="s">
        <v>489</v>
      </c>
      <c r="Q470" t="str">
        <f t="shared" si="7"/>
        <v>14910000-Obnovljene metalne sekundarne sirovine</v>
      </c>
    </row>
    <row r="471" spans="1:17" x14ac:dyDescent="0.25">
      <c r="A471">
        <v>470</v>
      </c>
      <c r="B471">
        <v>14910000</v>
      </c>
      <c r="C471" t="s">
        <v>489</v>
      </c>
      <c r="E471" s="15">
        <v>471</v>
      </c>
      <c r="F471" s="16">
        <v>14920000</v>
      </c>
      <c r="G471" s="17" t="s">
        <v>490</v>
      </c>
      <c r="Q471" t="str">
        <f t="shared" si="7"/>
        <v>14920000-Obnovljene nemetalne sekundarne sirovine</v>
      </c>
    </row>
    <row r="472" spans="1:17" x14ac:dyDescent="0.25">
      <c r="A472">
        <v>471</v>
      </c>
      <c r="B472">
        <v>14920000</v>
      </c>
      <c r="C472" t="s">
        <v>490</v>
      </c>
      <c r="E472" s="12">
        <v>472</v>
      </c>
      <c r="F472" s="13">
        <v>14930000</v>
      </c>
      <c r="G472" s="14" t="s">
        <v>491</v>
      </c>
      <c r="Q472" t="str">
        <f t="shared" si="7"/>
        <v>14930000-Pepeo i ostaci koji sadrže metale</v>
      </c>
    </row>
    <row r="473" spans="1:17" x14ac:dyDescent="0.25">
      <c r="A473">
        <v>472</v>
      </c>
      <c r="B473">
        <v>14930000</v>
      </c>
      <c r="C473" t="s">
        <v>491</v>
      </c>
      <c r="E473" s="15">
        <v>473</v>
      </c>
      <c r="F473" s="16">
        <v>15000000</v>
      </c>
      <c r="G473" s="17" t="s">
        <v>492</v>
      </c>
      <c r="Q473" t="str">
        <f t="shared" si="7"/>
        <v>15000000-Hrana, piće, duvan i srodni proizvodi</v>
      </c>
    </row>
    <row r="474" spans="1:17" x14ac:dyDescent="0.25">
      <c r="A474">
        <v>473</v>
      </c>
      <c r="B474">
        <v>15000000</v>
      </c>
      <c r="C474" t="s">
        <v>492</v>
      </c>
      <c r="E474" s="12">
        <v>474</v>
      </c>
      <c r="F474" s="13">
        <v>15100000</v>
      </c>
      <c r="G474" s="14" t="s">
        <v>493</v>
      </c>
      <c r="Q474" t="str">
        <f t="shared" si="7"/>
        <v>15100000-Proizvodi životinjskog porekla, meso i mesni proizvodi</v>
      </c>
    </row>
    <row r="475" spans="1:17" x14ac:dyDescent="0.25">
      <c r="A475">
        <v>474</v>
      </c>
      <c r="B475">
        <v>15100000</v>
      </c>
      <c r="C475" t="s">
        <v>493</v>
      </c>
      <c r="E475" s="15">
        <v>475</v>
      </c>
      <c r="F475" s="16">
        <v>15110000</v>
      </c>
      <c r="G475" s="17" t="s">
        <v>494</v>
      </c>
      <c r="Q475" t="str">
        <f t="shared" si="7"/>
        <v>15110000-Meso</v>
      </c>
    </row>
    <row r="476" spans="1:17" x14ac:dyDescent="0.25">
      <c r="A476">
        <v>475</v>
      </c>
      <c r="B476">
        <v>15110000</v>
      </c>
      <c r="C476" t="s">
        <v>494</v>
      </c>
      <c r="E476" s="12">
        <v>476</v>
      </c>
      <c r="F476" s="13">
        <v>15111000</v>
      </c>
      <c r="G476" s="14" t="s">
        <v>495</v>
      </c>
      <c r="Q476" t="str">
        <f t="shared" si="7"/>
        <v>15111000-Goveđe meso</v>
      </c>
    </row>
    <row r="477" spans="1:17" x14ac:dyDescent="0.25">
      <c r="A477">
        <v>476</v>
      </c>
      <c r="B477">
        <v>15111000</v>
      </c>
      <c r="C477" t="s">
        <v>495</v>
      </c>
      <c r="E477" s="15">
        <v>477</v>
      </c>
      <c r="F477" s="16">
        <v>15111100</v>
      </c>
      <c r="G477" s="17" t="s">
        <v>496</v>
      </c>
      <c r="Q477" t="str">
        <f t="shared" si="7"/>
        <v>15111100-Junetina</v>
      </c>
    </row>
    <row r="478" spans="1:17" x14ac:dyDescent="0.25">
      <c r="A478">
        <v>477</v>
      </c>
      <c r="B478">
        <v>15111100</v>
      </c>
      <c r="C478" t="s">
        <v>496</v>
      </c>
      <c r="E478" s="12">
        <v>478</v>
      </c>
      <c r="F478" s="13">
        <v>15111200</v>
      </c>
      <c r="G478" s="14" t="s">
        <v>497</v>
      </c>
      <c r="Q478" t="str">
        <f t="shared" si="7"/>
        <v>15111200-Teletina</v>
      </c>
    </row>
    <row r="479" spans="1:17" x14ac:dyDescent="0.25">
      <c r="A479">
        <v>478</v>
      </c>
      <c r="B479">
        <v>15111200</v>
      </c>
      <c r="C479" t="s">
        <v>497</v>
      </c>
      <c r="E479" s="15">
        <v>479</v>
      </c>
      <c r="F479" s="16">
        <v>15112000</v>
      </c>
      <c r="G479" s="17" t="s">
        <v>498</v>
      </c>
      <c r="Q479" t="str">
        <f t="shared" si="7"/>
        <v>15112000-Živinsko meso</v>
      </c>
    </row>
    <row r="480" spans="1:17" x14ac:dyDescent="0.25">
      <c r="A480">
        <v>479</v>
      </c>
      <c r="B480">
        <v>15112000</v>
      </c>
      <c r="C480" t="s">
        <v>498</v>
      </c>
      <c r="E480" s="12">
        <v>480</v>
      </c>
      <c r="F480" s="13">
        <v>15112100</v>
      </c>
      <c r="G480" s="14" t="s">
        <v>499</v>
      </c>
      <c r="Q480" t="str">
        <f t="shared" si="7"/>
        <v>15112100-Sveže živinsko meso</v>
      </c>
    </row>
    <row r="481" spans="1:17" x14ac:dyDescent="0.25">
      <c r="A481">
        <v>480</v>
      </c>
      <c r="B481">
        <v>15112100</v>
      </c>
      <c r="C481" t="s">
        <v>499</v>
      </c>
      <c r="E481" s="15">
        <v>481</v>
      </c>
      <c r="F481" s="16">
        <v>15112110</v>
      </c>
      <c r="G481" s="17" t="s">
        <v>500</v>
      </c>
      <c r="Q481" t="str">
        <f t="shared" si="7"/>
        <v>15112110-Guščje meso</v>
      </c>
    </row>
    <row r="482" spans="1:17" x14ac:dyDescent="0.25">
      <c r="A482">
        <v>481</v>
      </c>
      <c r="B482">
        <v>15112110</v>
      </c>
      <c r="C482" t="s">
        <v>500</v>
      </c>
      <c r="E482" s="12">
        <v>482</v>
      </c>
      <c r="F482" s="13">
        <v>15112120</v>
      </c>
      <c r="G482" s="14" t="s">
        <v>501</v>
      </c>
      <c r="Q482" t="str">
        <f t="shared" si="7"/>
        <v>15112120-Ćureće meso</v>
      </c>
    </row>
    <row r="483" spans="1:17" x14ac:dyDescent="0.25">
      <c r="A483">
        <v>482</v>
      </c>
      <c r="B483">
        <v>15112120</v>
      </c>
      <c r="C483" t="s">
        <v>501</v>
      </c>
      <c r="E483" s="15">
        <v>483</v>
      </c>
      <c r="F483" s="16">
        <v>15112130</v>
      </c>
      <c r="G483" s="17" t="s">
        <v>502</v>
      </c>
      <c r="Q483" t="str">
        <f t="shared" si="7"/>
        <v>15112130-Pileće meso</v>
      </c>
    </row>
    <row r="484" spans="1:17" x14ac:dyDescent="0.25">
      <c r="A484">
        <v>483</v>
      </c>
      <c r="B484">
        <v>15112130</v>
      </c>
      <c r="C484" t="s">
        <v>502</v>
      </c>
      <c r="E484" s="12">
        <v>484</v>
      </c>
      <c r="F484" s="13">
        <v>15112140</v>
      </c>
      <c r="G484" s="14" t="s">
        <v>503</v>
      </c>
      <c r="Q484" t="str">
        <f t="shared" si="7"/>
        <v>15112140-Pačije meso</v>
      </c>
    </row>
    <row r="485" spans="1:17" x14ac:dyDescent="0.25">
      <c r="A485">
        <v>484</v>
      </c>
      <c r="B485">
        <v>15112140</v>
      </c>
      <c r="C485" t="s">
        <v>503</v>
      </c>
      <c r="E485" s="15">
        <v>485</v>
      </c>
      <c r="F485" s="16">
        <v>15112300</v>
      </c>
      <c r="G485" s="17" t="s">
        <v>504</v>
      </c>
      <c r="Q485" t="str">
        <f t="shared" si="7"/>
        <v>15112300-Živinska džigerica</v>
      </c>
    </row>
    <row r="486" spans="1:17" x14ac:dyDescent="0.25">
      <c r="A486">
        <v>485</v>
      </c>
      <c r="B486">
        <v>15112300</v>
      </c>
      <c r="C486" t="s">
        <v>504</v>
      </c>
      <c r="E486" s="12">
        <v>486</v>
      </c>
      <c r="F486" s="13">
        <v>15112310</v>
      </c>
      <c r="G486" s="14" t="s">
        <v>505</v>
      </c>
      <c r="Q486" t="str">
        <f t="shared" si="7"/>
        <v>15112310-Guščija džigerica</v>
      </c>
    </row>
    <row r="487" spans="1:17" x14ac:dyDescent="0.25">
      <c r="A487">
        <v>486</v>
      </c>
      <c r="B487">
        <v>15112310</v>
      </c>
      <c r="C487" t="s">
        <v>505</v>
      </c>
      <c r="E487" s="15">
        <v>487</v>
      </c>
      <c r="F487" s="16">
        <v>15113000</v>
      </c>
      <c r="G487" s="17" t="s">
        <v>506</v>
      </c>
      <c r="Q487" t="str">
        <f t="shared" si="7"/>
        <v>15113000-Svinjetina</v>
      </c>
    </row>
    <row r="488" spans="1:17" x14ac:dyDescent="0.25">
      <c r="A488">
        <v>487</v>
      </c>
      <c r="B488">
        <v>15113000</v>
      </c>
      <c r="C488" t="s">
        <v>506</v>
      </c>
      <c r="E488" s="12">
        <v>488</v>
      </c>
      <c r="F488" s="13">
        <v>15114000</v>
      </c>
      <c r="G488" s="14" t="s">
        <v>507</v>
      </c>
      <c r="Q488" t="str">
        <f t="shared" si="7"/>
        <v>15114000-Iznutrice</v>
      </c>
    </row>
    <row r="489" spans="1:17" x14ac:dyDescent="0.25">
      <c r="A489">
        <v>488</v>
      </c>
      <c r="B489">
        <v>15114000</v>
      </c>
      <c r="C489" t="s">
        <v>507</v>
      </c>
      <c r="E489" s="15">
        <v>489</v>
      </c>
      <c r="F489" s="16">
        <v>15115000</v>
      </c>
      <c r="G489" s="17" t="s">
        <v>508</v>
      </c>
      <c r="Q489" t="str">
        <f t="shared" si="7"/>
        <v>15115000-Jagnjetina i ovčetina</v>
      </c>
    </row>
    <row r="490" spans="1:17" x14ac:dyDescent="0.25">
      <c r="A490">
        <v>489</v>
      </c>
      <c r="B490">
        <v>15115000</v>
      </c>
      <c r="C490" t="s">
        <v>508</v>
      </c>
      <c r="E490" s="12">
        <v>490</v>
      </c>
      <c r="F490" s="13">
        <v>15115100</v>
      </c>
      <c r="G490" s="14" t="s">
        <v>509</v>
      </c>
      <c r="Q490" t="str">
        <f t="shared" si="7"/>
        <v>15115100-Jagnjetina</v>
      </c>
    </row>
    <row r="491" spans="1:17" x14ac:dyDescent="0.25">
      <c r="A491">
        <v>490</v>
      </c>
      <c r="B491">
        <v>15115100</v>
      </c>
      <c r="C491" t="s">
        <v>509</v>
      </c>
      <c r="E491" s="15">
        <v>491</v>
      </c>
      <c r="F491" s="16">
        <v>15115200</v>
      </c>
      <c r="G491" s="17" t="s">
        <v>510</v>
      </c>
      <c r="Q491" t="str">
        <f t="shared" si="7"/>
        <v>15115200-Ovčetina</v>
      </c>
    </row>
    <row r="492" spans="1:17" x14ac:dyDescent="0.25">
      <c r="A492">
        <v>491</v>
      </c>
      <c r="B492">
        <v>15115200</v>
      </c>
      <c r="C492" t="s">
        <v>510</v>
      </c>
      <c r="E492" s="12">
        <v>492</v>
      </c>
      <c r="F492" s="13">
        <v>15117000</v>
      </c>
      <c r="G492" s="14" t="s">
        <v>511</v>
      </c>
      <c r="Q492" t="str">
        <f t="shared" si="7"/>
        <v>15117000-Kozije meso</v>
      </c>
    </row>
    <row r="493" spans="1:17" x14ac:dyDescent="0.25">
      <c r="A493">
        <v>492</v>
      </c>
      <c r="B493">
        <v>15117000</v>
      </c>
      <c r="C493" t="s">
        <v>511</v>
      </c>
      <c r="E493" s="15">
        <v>493</v>
      </c>
      <c r="F493" s="16">
        <v>15118000</v>
      </c>
      <c r="G493" s="17" t="s">
        <v>512</v>
      </c>
      <c r="Q493" t="str">
        <f t="shared" si="7"/>
        <v>15118000-Konjsko meso, magareće meso, meso mula ili mazgi</v>
      </c>
    </row>
    <row r="494" spans="1:17" x14ac:dyDescent="0.25">
      <c r="A494">
        <v>493</v>
      </c>
      <c r="B494">
        <v>15118000</v>
      </c>
      <c r="C494" t="s">
        <v>512</v>
      </c>
      <c r="E494" s="12">
        <v>494</v>
      </c>
      <c r="F494" s="13">
        <v>15118100</v>
      </c>
      <c r="G494" s="14" t="s">
        <v>513</v>
      </c>
      <c r="Q494" t="str">
        <f t="shared" si="7"/>
        <v>15118100-Konjsko meso</v>
      </c>
    </row>
    <row r="495" spans="1:17" x14ac:dyDescent="0.25">
      <c r="A495">
        <v>494</v>
      </c>
      <c r="B495">
        <v>15118100</v>
      </c>
      <c r="C495" t="s">
        <v>513</v>
      </c>
      <c r="E495" s="15">
        <v>495</v>
      </c>
      <c r="F495" s="16">
        <v>15118900</v>
      </c>
      <c r="G495" s="17" t="s">
        <v>514</v>
      </c>
      <c r="Q495" t="str">
        <f t="shared" si="7"/>
        <v>15118900-Magareće meso, meso mula ili mazgi</v>
      </c>
    </row>
    <row r="496" spans="1:17" x14ac:dyDescent="0.25">
      <c r="A496">
        <v>495</v>
      </c>
      <c r="B496">
        <v>15118900</v>
      </c>
      <c r="C496" t="s">
        <v>514</v>
      </c>
      <c r="E496" s="12">
        <v>496</v>
      </c>
      <c r="F496" s="13">
        <v>15119000</v>
      </c>
      <c r="G496" s="14" t="s">
        <v>515</v>
      </c>
      <c r="Q496" t="str">
        <f t="shared" si="7"/>
        <v>15119000-Razna mesa</v>
      </c>
    </row>
    <row r="497" spans="1:17" x14ac:dyDescent="0.25">
      <c r="A497">
        <v>496</v>
      </c>
      <c r="B497">
        <v>15119000</v>
      </c>
      <c r="C497" t="s">
        <v>515</v>
      </c>
      <c r="E497" s="15">
        <v>497</v>
      </c>
      <c r="F497" s="16">
        <v>15119100</v>
      </c>
      <c r="G497" s="17" t="s">
        <v>516</v>
      </c>
      <c r="Q497" t="str">
        <f t="shared" si="7"/>
        <v>15119100-Meso kunića</v>
      </c>
    </row>
    <row r="498" spans="1:17" x14ac:dyDescent="0.25">
      <c r="A498">
        <v>497</v>
      </c>
      <c r="B498">
        <v>15119100</v>
      </c>
      <c r="C498" t="s">
        <v>516</v>
      </c>
      <c r="E498" s="12">
        <v>498</v>
      </c>
      <c r="F498" s="13">
        <v>15119200</v>
      </c>
      <c r="G498" s="14" t="s">
        <v>517</v>
      </c>
      <c r="Q498" t="str">
        <f t="shared" si="7"/>
        <v>15119200-Zečije meso</v>
      </c>
    </row>
    <row r="499" spans="1:17" x14ac:dyDescent="0.25">
      <c r="A499">
        <v>498</v>
      </c>
      <c r="B499">
        <v>15119200</v>
      </c>
      <c r="C499" t="s">
        <v>517</v>
      </c>
      <c r="E499" s="15">
        <v>499</v>
      </c>
      <c r="F499" s="16">
        <v>15119300</v>
      </c>
      <c r="G499" s="17" t="s">
        <v>518</v>
      </c>
      <c r="Q499" t="str">
        <f t="shared" si="7"/>
        <v>15119300-Divljač</v>
      </c>
    </row>
    <row r="500" spans="1:17" x14ac:dyDescent="0.25">
      <c r="A500">
        <v>499</v>
      </c>
      <c r="B500">
        <v>15119300</v>
      </c>
      <c r="C500" t="s">
        <v>518</v>
      </c>
      <c r="E500" s="12">
        <v>500</v>
      </c>
      <c r="F500" s="13">
        <v>15119400</v>
      </c>
      <c r="G500" s="14" t="s">
        <v>519</v>
      </c>
      <c r="Q500" t="str">
        <f t="shared" si="7"/>
        <v>15119400-Žablji bataci</v>
      </c>
    </row>
    <row r="501" spans="1:17" x14ac:dyDescent="0.25">
      <c r="A501">
        <v>500</v>
      </c>
      <c r="B501">
        <v>15119400</v>
      </c>
      <c r="C501" t="s">
        <v>519</v>
      </c>
      <c r="E501" s="15">
        <v>501</v>
      </c>
      <c r="F501" s="16">
        <v>15119500</v>
      </c>
      <c r="G501" s="17" t="s">
        <v>520</v>
      </c>
      <c r="Q501" t="str">
        <f t="shared" si="7"/>
        <v>15119500-Golubije meso</v>
      </c>
    </row>
    <row r="502" spans="1:17" x14ac:dyDescent="0.25">
      <c r="A502">
        <v>501</v>
      </c>
      <c r="B502">
        <v>15119500</v>
      </c>
      <c r="C502" t="s">
        <v>520</v>
      </c>
      <c r="E502" s="12">
        <v>502</v>
      </c>
      <c r="F502" s="13">
        <v>15119600</v>
      </c>
      <c r="G502" s="14" t="s">
        <v>521</v>
      </c>
      <c r="Q502" t="str">
        <f t="shared" si="7"/>
        <v>15119600-Riblje meso</v>
      </c>
    </row>
    <row r="503" spans="1:17" x14ac:dyDescent="0.25">
      <c r="A503">
        <v>502</v>
      </c>
      <c r="B503">
        <v>15119600</v>
      </c>
      <c r="C503" t="s">
        <v>521</v>
      </c>
      <c r="E503" s="15">
        <v>503</v>
      </c>
      <c r="F503" s="16">
        <v>15130000</v>
      </c>
      <c r="G503" s="17" t="s">
        <v>522</v>
      </c>
      <c r="Q503" t="str">
        <f t="shared" si="7"/>
        <v>15130000-Mesni proizvodi</v>
      </c>
    </row>
    <row r="504" spans="1:17" x14ac:dyDescent="0.25">
      <c r="A504">
        <v>503</v>
      </c>
      <c r="B504">
        <v>15130000</v>
      </c>
      <c r="C504" t="s">
        <v>522</v>
      </c>
      <c r="E504" s="12">
        <v>504</v>
      </c>
      <c r="F504" s="13">
        <v>15131000</v>
      </c>
      <c r="G504" s="14" t="s">
        <v>523</v>
      </c>
      <c r="Q504" t="str">
        <f t="shared" si="7"/>
        <v>15131000-Konzervisano meso i mesne prerađevine</v>
      </c>
    </row>
    <row r="505" spans="1:17" x14ac:dyDescent="0.25">
      <c r="A505">
        <v>504</v>
      </c>
      <c r="B505">
        <v>15131000</v>
      </c>
      <c r="C505" t="s">
        <v>523</v>
      </c>
      <c r="E505" s="15">
        <v>505</v>
      </c>
      <c r="F505" s="16">
        <v>15131100</v>
      </c>
      <c r="G505" s="17" t="s">
        <v>524</v>
      </c>
      <c r="Q505" t="str">
        <f t="shared" si="7"/>
        <v>15131100-Proizvodi od mesa za kobasice</v>
      </c>
    </row>
    <row r="506" spans="1:17" x14ac:dyDescent="0.25">
      <c r="A506">
        <v>505</v>
      </c>
      <c r="B506">
        <v>15131100</v>
      </c>
      <c r="C506" t="s">
        <v>524</v>
      </c>
      <c r="E506" s="12">
        <v>506</v>
      </c>
      <c r="F506" s="13">
        <v>15131110</v>
      </c>
      <c r="G506" s="14" t="s">
        <v>525</v>
      </c>
      <c r="Q506" t="str">
        <f t="shared" si="7"/>
        <v>15131110-Meso za kobasice</v>
      </c>
    </row>
    <row r="507" spans="1:17" x14ac:dyDescent="0.25">
      <c r="A507">
        <v>506</v>
      </c>
      <c r="B507">
        <v>15131110</v>
      </c>
      <c r="C507" t="s">
        <v>525</v>
      </c>
      <c r="E507" s="15">
        <v>507</v>
      </c>
      <c r="F507" s="16">
        <v>15131120</v>
      </c>
      <c r="G507" s="17" t="s">
        <v>526</v>
      </c>
      <c r="Q507" t="str">
        <f t="shared" si="7"/>
        <v>15131120-Kobasičarski proizvodi</v>
      </c>
    </row>
    <row r="508" spans="1:17" x14ac:dyDescent="0.25">
      <c r="A508">
        <v>507</v>
      </c>
      <c r="B508">
        <v>15131120</v>
      </c>
      <c r="C508" t="s">
        <v>526</v>
      </c>
      <c r="E508" s="12">
        <v>508</v>
      </c>
      <c r="F508" s="13">
        <v>15131130</v>
      </c>
      <c r="G508" s="14" t="s">
        <v>527</v>
      </c>
      <c r="Q508" t="str">
        <f t="shared" si="7"/>
        <v>15131130-Kobasice</v>
      </c>
    </row>
    <row r="509" spans="1:17" x14ac:dyDescent="0.25">
      <c r="A509">
        <v>508</v>
      </c>
      <c r="B509">
        <v>15131130</v>
      </c>
      <c r="C509" t="s">
        <v>527</v>
      </c>
      <c r="E509" s="15">
        <v>509</v>
      </c>
      <c r="F509" s="16">
        <v>15131134</v>
      </c>
      <c r="G509" s="17" t="s">
        <v>528</v>
      </c>
      <c r="Q509" t="str">
        <f t="shared" si="7"/>
        <v>15131134-Krvavice i druge kobasice od krvi</v>
      </c>
    </row>
    <row r="510" spans="1:17" x14ac:dyDescent="0.25">
      <c r="A510">
        <v>509</v>
      </c>
      <c r="B510">
        <v>15131134</v>
      </c>
      <c r="C510" t="s">
        <v>528</v>
      </c>
      <c r="E510" s="12">
        <v>510</v>
      </c>
      <c r="F510" s="13">
        <v>15131135</v>
      </c>
      <c r="G510" s="14" t="s">
        <v>529</v>
      </c>
      <c r="Q510" t="str">
        <f t="shared" si="7"/>
        <v>15131135-Živinske kobasice</v>
      </c>
    </row>
    <row r="511" spans="1:17" x14ac:dyDescent="0.25">
      <c r="A511">
        <v>510</v>
      </c>
      <c r="B511">
        <v>15131135</v>
      </c>
      <c r="C511" t="s">
        <v>529</v>
      </c>
      <c r="E511" s="15">
        <v>511</v>
      </c>
      <c r="F511" s="16">
        <v>15131200</v>
      </c>
      <c r="G511" s="17" t="s">
        <v>530</v>
      </c>
      <c r="Q511" t="str">
        <f t="shared" si="7"/>
        <v>15131200-Sušeno, usoljeno, dimljeno ili začinjeno meso</v>
      </c>
    </row>
    <row r="512" spans="1:17" x14ac:dyDescent="0.25">
      <c r="A512">
        <v>511</v>
      </c>
      <c r="B512">
        <v>15131200</v>
      </c>
      <c r="C512" t="s">
        <v>530</v>
      </c>
      <c r="E512" s="12">
        <v>512</v>
      </c>
      <c r="F512" s="13">
        <v>15131210</v>
      </c>
      <c r="G512" s="14" t="s">
        <v>531</v>
      </c>
      <c r="Q512" t="str">
        <f t="shared" si="7"/>
        <v>15131210-Dimljeni svinjski but</v>
      </c>
    </row>
    <row r="513" spans="1:17" x14ac:dyDescent="0.25">
      <c r="A513">
        <v>512</v>
      </c>
      <c r="B513">
        <v>15131210</v>
      </c>
      <c r="C513" t="s">
        <v>531</v>
      </c>
      <c r="E513" s="15">
        <v>513</v>
      </c>
      <c r="F513" s="16">
        <v>15131220</v>
      </c>
      <c r="G513" s="17" t="s">
        <v>532</v>
      </c>
      <c r="Q513" t="str">
        <f t="shared" si="7"/>
        <v>15131220-Slanina</v>
      </c>
    </row>
    <row r="514" spans="1:17" x14ac:dyDescent="0.25">
      <c r="A514">
        <v>513</v>
      </c>
      <c r="B514">
        <v>15131220</v>
      </c>
      <c r="C514" t="s">
        <v>532</v>
      </c>
      <c r="E514" s="12">
        <v>514</v>
      </c>
      <c r="F514" s="13">
        <v>15131230</v>
      </c>
      <c r="G514" s="14" t="s">
        <v>533</v>
      </c>
      <c r="Q514" t="str">
        <f t="shared" ref="Q514:Q577" si="8">F514&amp; "-" &amp;G514</f>
        <v>15131230-Salama</v>
      </c>
    </row>
    <row r="515" spans="1:17" x14ac:dyDescent="0.25">
      <c r="A515">
        <v>514</v>
      </c>
      <c r="B515">
        <v>15131230</v>
      </c>
      <c r="C515" t="s">
        <v>533</v>
      </c>
      <c r="E515" s="15">
        <v>515</v>
      </c>
      <c r="F515" s="16">
        <v>15131300</v>
      </c>
      <c r="G515" s="17" t="s">
        <v>534</v>
      </c>
      <c r="Q515" t="str">
        <f t="shared" si="8"/>
        <v>15131300-Prerađevine od džigerice</v>
      </c>
    </row>
    <row r="516" spans="1:17" x14ac:dyDescent="0.25">
      <c r="A516">
        <v>515</v>
      </c>
      <c r="B516">
        <v>15131300</v>
      </c>
      <c r="C516" t="s">
        <v>534</v>
      </c>
      <c r="E516" s="12">
        <v>516</v>
      </c>
      <c r="F516" s="13">
        <v>15131310</v>
      </c>
      <c r="G516" s="14" t="s">
        <v>535</v>
      </c>
      <c r="Q516" t="str">
        <f t="shared" si="8"/>
        <v>15131310-Pašteta</v>
      </c>
    </row>
    <row r="517" spans="1:17" x14ac:dyDescent="0.25">
      <c r="A517">
        <v>516</v>
      </c>
      <c r="B517">
        <v>15131310</v>
      </c>
      <c r="C517" t="s">
        <v>535</v>
      </c>
      <c r="E517" s="15">
        <v>517</v>
      </c>
      <c r="F517" s="16">
        <v>15131320</v>
      </c>
      <c r="G517" s="17" t="s">
        <v>536</v>
      </c>
      <c r="Q517" t="str">
        <f t="shared" si="8"/>
        <v>15131320-Prerađevine od guščije ili pačije džigerice</v>
      </c>
    </row>
    <row r="518" spans="1:17" x14ac:dyDescent="0.25">
      <c r="A518">
        <v>517</v>
      </c>
      <c r="B518">
        <v>15131320</v>
      </c>
      <c r="C518" t="s">
        <v>536</v>
      </c>
      <c r="E518" s="12">
        <v>518</v>
      </c>
      <c r="F518" s="13">
        <v>15131400</v>
      </c>
      <c r="G518" s="14" t="s">
        <v>537</v>
      </c>
      <c r="Q518" t="str">
        <f t="shared" si="8"/>
        <v>15131400-Proizvodi od svinjetine</v>
      </c>
    </row>
    <row r="519" spans="1:17" x14ac:dyDescent="0.25">
      <c r="A519">
        <v>518</v>
      </c>
      <c r="B519">
        <v>15131400</v>
      </c>
      <c r="C519" t="s">
        <v>537</v>
      </c>
      <c r="E519" s="15">
        <v>519</v>
      </c>
      <c r="F519" s="16">
        <v>15131410</v>
      </c>
      <c r="G519" s="17" t="s">
        <v>538</v>
      </c>
      <c r="Q519" t="str">
        <f t="shared" si="8"/>
        <v>15131410-Šunka</v>
      </c>
    </row>
    <row r="520" spans="1:17" x14ac:dyDescent="0.25">
      <c r="A520">
        <v>519</v>
      </c>
      <c r="B520">
        <v>15131410</v>
      </c>
      <c r="C520" t="s">
        <v>538</v>
      </c>
      <c r="E520" s="12">
        <v>520</v>
      </c>
      <c r="F520" s="13">
        <v>15131420</v>
      </c>
      <c r="G520" s="14" t="s">
        <v>539</v>
      </c>
      <c r="Q520" t="str">
        <f t="shared" si="8"/>
        <v>15131420-Ćufte</v>
      </c>
    </row>
    <row r="521" spans="1:17" x14ac:dyDescent="0.25">
      <c r="A521">
        <v>520</v>
      </c>
      <c r="B521">
        <v>15131420</v>
      </c>
      <c r="C521" t="s">
        <v>539</v>
      </c>
      <c r="E521" s="15">
        <v>521</v>
      </c>
      <c r="F521" s="16">
        <v>15131490</v>
      </c>
      <c r="G521" s="17" t="s">
        <v>540</v>
      </c>
      <c r="Q521" t="str">
        <f t="shared" si="8"/>
        <v>15131490-Gotova jela od svinjetine</v>
      </c>
    </row>
    <row r="522" spans="1:17" x14ac:dyDescent="0.25">
      <c r="A522">
        <v>521</v>
      </c>
      <c r="B522">
        <v>15131490</v>
      </c>
      <c r="C522" t="s">
        <v>540</v>
      </c>
      <c r="E522" s="12">
        <v>522</v>
      </c>
      <c r="F522" s="13">
        <v>15131500</v>
      </c>
      <c r="G522" s="14" t="s">
        <v>541</v>
      </c>
      <c r="Q522" t="str">
        <f t="shared" si="8"/>
        <v>15131500-Proizvodi od živinskog mesa</v>
      </c>
    </row>
    <row r="523" spans="1:17" x14ac:dyDescent="0.25">
      <c r="A523">
        <v>522</v>
      </c>
      <c r="B523">
        <v>15131500</v>
      </c>
      <c r="C523" t="s">
        <v>541</v>
      </c>
      <c r="E523" s="15">
        <v>523</v>
      </c>
      <c r="F523" s="16">
        <v>15131600</v>
      </c>
      <c r="G523" s="17" t="s">
        <v>542</v>
      </c>
      <c r="Q523" t="str">
        <f t="shared" si="8"/>
        <v>15131600-Proizvodi od junećeg i telećeg mesa</v>
      </c>
    </row>
    <row r="524" spans="1:17" x14ac:dyDescent="0.25">
      <c r="A524">
        <v>523</v>
      </c>
      <c r="B524">
        <v>15131600</v>
      </c>
      <c r="C524" t="s">
        <v>542</v>
      </c>
      <c r="E524" s="12">
        <v>524</v>
      </c>
      <c r="F524" s="13">
        <v>15131610</v>
      </c>
      <c r="G524" s="14" t="s">
        <v>543</v>
      </c>
      <c r="Q524" t="str">
        <f t="shared" si="8"/>
        <v>15131610-Juneće ćufte</v>
      </c>
    </row>
    <row r="525" spans="1:17" x14ac:dyDescent="0.25">
      <c r="A525">
        <v>524</v>
      </c>
      <c r="B525">
        <v>15131610</v>
      </c>
      <c r="C525" t="s">
        <v>543</v>
      </c>
      <c r="E525" s="15">
        <v>525</v>
      </c>
      <c r="F525" s="16">
        <v>15131620</v>
      </c>
      <c r="G525" s="17" t="s">
        <v>544</v>
      </c>
      <c r="Q525" t="str">
        <f t="shared" si="8"/>
        <v>15131620-Mlevena junetina</v>
      </c>
    </row>
    <row r="526" spans="1:17" x14ac:dyDescent="0.25">
      <c r="A526">
        <v>525</v>
      </c>
      <c r="B526">
        <v>15131620</v>
      </c>
      <c r="C526" t="s">
        <v>544</v>
      </c>
      <c r="E526" s="12">
        <v>526</v>
      </c>
      <c r="F526" s="13">
        <v>15131640</v>
      </c>
      <c r="G526" s="14" t="s">
        <v>545</v>
      </c>
      <c r="Q526" t="str">
        <f t="shared" si="8"/>
        <v>15131640-Juneće pljeskavice</v>
      </c>
    </row>
    <row r="527" spans="1:17" x14ac:dyDescent="0.25">
      <c r="A527">
        <v>526</v>
      </c>
      <c r="B527">
        <v>15131640</v>
      </c>
      <c r="C527" t="s">
        <v>545</v>
      </c>
      <c r="E527" s="15">
        <v>527</v>
      </c>
      <c r="F527" s="16">
        <v>15131700</v>
      </c>
      <c r="G527" s="17" t="s">
        <v>546</v>
      </c>
      <c r="Q527" t="str">
        <f t="shared" si="8"/>
        <v>15131700-Mesne prerađevine</v>
      </c>
    </row>
    <row r="528" spans="1:17" x14ac:dyDescent="0.25">
      <c r="A528">
        <v>527</v>
      </c>
      <c r="B528">
        <v>15131700</v>
      </c>
      <c r="C528" t="s">
        <v>546</v>
      </c>
      <c r="E528" s="12">
        <v>528</v>
      </c>
      <c r="F528" s="13">
        <v>15200000</v>
      </c>
      <c r="G528" s="14" t="s">
        <v>547</v>
      </c>
      <c r="Q528" t="str">
        <f t="shared" si="8"/>
        <v>15200000-Pripremljena i konzervisana riba</v>
      </c>
    </row>
    <row r="529" spans="1:17" x14ac:dyDescent="0.25">
      <c r="A529">
        <v>528</v>
      </c>
      <c r="B529">
        <v>15200000</v>
      </c>
      <c r="C529" t="s">
        <v>547</v>
      </c>
      <c r="E529" s="15">
        <v>529</v>
      </c>
      <c r="F529" s="16">
        <v>15210000</v>
      </c>
      <c r="G529" s="17" t="s">
        <v>548</v>
      </c>
      <c r="Q529" t="str">
        <f t="shared" si="8"/>
        <v>15210000-Riblji fileti, riblja džigerica i ikra</v>
      </c>
    </row>
    <row r="530" spans="1:17" x14ac:dyDescent="0.25">
      <c r="A530">
        <v>529</v>
      </c>
      <c r="B530">
        <v>15210000</v>
      </c>
      <c r="C530" t="s">
        <v>548</v>
      </c>
      <c r="E530" s="12">
        <v>530</v>
      </c>
      <c r="F530" s="13">
        <v>15211000</v>
      </c>
      <c r="G530" s="14" t="s">
        <v>549</v>
      </c>
      <c r="Q530" t="str">
        <f t="shared" si="8"/>
        <v>15211000-Riblji fileti</v>
      </c>
    </row>
    <row r="531" spans="1:17" x14ac:dyDescent="0.25">
      <c r="A531">
        <v>530</v>
      </c>
      <c r="B531">
        <v>15211000</v>
      </c>
      <c r="C531" t="s">
        <v>549</v>
      </c>
      <c r="E531" s="15">
        <v>531</v>
      </c>
      <c r="F531" s="16">
        <v>15211100</v>
      </c>
      <c r="G531" s="17" t="s">
        <v>550</v>
      </c>
      <c r="Q531" t="str">
        <f t="shared" si="8"/>
        <v>15211100-Sveži riblji fileti</v>
      </c>
    </row>
    <row r="532" spans="1:17" x14ac:dyDescent="0.25">
      <c r="A532">
        <v>531</v>
      </c>
      <c r="B532">
        <v>15211100</v>
      </c>
      <c r="C532" t="s">
        <v>550</v>
      </c>
      <c r="E532" s="12">
        <v>532</v>
      </c>
      <c r="F532" s="13">
        <v>15212000</v>
      </c>
      <c r="G532" s="14" t="s">
        <v>551</v>
      </c>
      <c r="Q532" t="str">
        <f t="shared" si="8"/>
        <v>15212000-Riblja ikra</v>
      </c>
    </row>
    <row r="533" spans="1:17" x14ac:dyDescent="0.25">
      <c r="A533">
        <v>532</v>
      </c>
      <c r="B533">
        <v>15212000</v>
      </c>
      <c r="C533" t="s">
        <v>551</v>
      </c>
      <c r="E533" s="15">
        <v>533</v>
      </c>
      <c r="F533" s="16">
        <v>15213000</v>
      </c>
      <c r="G533" s="17" t="s">
        <v>552</v>
      </c>
      <c r="Q533" t="str">
        <f t="shared" si="8"/>
        <v>15213000-Riblja džigerica</v>
      </c>
    </row>
    <row r="534" spans="1:17" x14ac:dyDescent="0.25">
      <c r="A534">
        <v>533</v>
      </c>
      <c r="B534">
        <v>15213000</v>
      </c>
      <c r="C534" t="s">
        <v>552</v>
      </c>
      <c r="E534" s="12">
        <v>534</v>
      </c>
      <c r="F534" s="13">
        <v>15220000</v>
      </c>
      <c r="G534" s="14" t="s">
        <v>553</v>
      </c>
      <c r="Q534" t="str">
        <f t="shared" si="8"/>
        <v>15220000-Smrznuta riba, riblji fileti i ostalo riblje meso</v>
      </c>
    </row>
    <row r="535" spans="1:17" x14ac:dyDescent="0.25">
      <c r="A535">
        <v>534</v>
      </c>
      <c r="B535">
        <v>15220000</v>
      </c>
      <c r="C535" t="s">
        <v>553</v>
      </c>
      <c r="E535" s="15">
        <v>535</v>
      </c>
      <c r="F535" s="16">
        <v>15221000</v>
      </c>
      <c r="G535" s="17" t="s">
        <v>554</v>
      </c>
      <c r="Q535" t="str">
        <f t="shared" si="8"/>
        <v>15221000-Smrznuta riba</v>
      </c>
    </row>
    <row r="536" spans="1:17" x14ac:dyDescent="0.25">
      <c r="A536">
        <v>535</v>
      </c>
      <c r="B536">
        <v>15221000</v>
      </c>
      <c r="C536" t="s">
        <v>554</v>
      </c>
      <c r="E536" s="12">
        <v>536</v>
      </c>
      <c r="F536" s="13">
        <v>15229000</v>
      </c>
      <c r="G536" s="14" t="s">
        <v>555</v>
      </c>
      <c r="Q536" t="str">
        <f t="shared" si="8"/>
        <v>15229000-Smrznuti riblji proizvodi</v>
      </c>
    </row>
    <row r="537" spans="1:17" x14ac:dyDescent="0.25">
      <c r="A537">
        <v>536</v>
      </c>
      <c r="B537">
        <v>15229000</v>
      </c>
      <c r="C537" t="s">
        <v>555</v>
      </c>
      <c r="E537" s="15">
        <v>537</v>
      </c>
      <c r="F537" s="16">
        <v>15230000</v>
      </c>
      <c r="G537" s="17" t="s">
        <v>556</v>
      </c>
      <c r="Q537" t="str">
        <f t="shared" si="8"/>
        <v>15230000-Sušena ili usoljena riba; riba u salamuri; dimljena riba</v>
      </c>
    </row>
    <row r="538" spans="1:17" x14ac:dyDescent="0.25">
      <c r="A538">
        <v>537</v>
      </c>
      <c r="B538">
        <v>15230000</v>
      </c>
      <c r="C538" t="s">
        <v>556</v>
      </c>
      <c r="E538" s="12">
        <v>538</v>
      </c>
      <c r="F538" s="13">
        <v>15231000</v>
      </c>
      <c r="G538" s="14" t="s">
        <v>557</v>
      </c>
      <c r="Q538" t="str">
        <f t="shared" si="8"/>
        <v>15231000-Sušena riba</v>
      </c>
    </row>
    <row r="539" spans="1:17" x14ac:dyDescent="0.25">
      <c r="A539">
        <v>538</v>
      </c>
      <c r="B539">
        <v>15231000</v>
      </c>
      <c r="C539" t="s">
        <v>557</v>
      </c>
      <c r="E539" s="15">
        <v>539</v>
      </c>
      <c r="F539" s="16">
        <v>15232000</v>
      </c>
      <c r="G539" s="17" t="s">
        <v>558</v>
      </c>
      <c r="Q539" t="str">
        <f t="shared" si="8"/>
        <v>15232000-Usoljena riba</v>
      </c>
    </row>
    <row r="540" spans="1:17" x14ac:dyDescent="0.25">
      <c r="A540">
        <v>539</v>
      </c>
      <c r="B540">
        <v>15232000</v>
      </c>
      <c r="C540" t="s">
        <v>558</v>
      </c>
      <c r="E540" s="12">
        <v>540</v>
      </c>
      <c r="F540" s="13">
        <v>15233000</v>
      </c>
      <c r="G540" s="14" t="s">
        <v>559</v>
      </c>
      <c r="Q540" t="str">
        <f t="shared" si="8"/>
        <v>15233000-Riba u salamuri</v>
      </c>
    </row>
    <row r="541" spans="1:17" x14ac:dyDescent="0.25">
      <c r="A541">
        <v>540</v>
      </c>
      <c r="B541">
        <v>15233000</v>
      </c>
      <c r="C541" t="s">
        <v>559</v>
      </c>
      <c r="E541" s="15">
        <v>541</v>
      </c>
      <c r="F541" s="16">
        <v>15234000</v>
      </c>
      <c r="G541" s="17" t="s">
        <v>560</v>
      </c>
      <c r="Q541" t="str">
        <f t="shared" si="8"/>
        <v>15234000-Dimljena riba</v>
      </c>
    </row>
    <row r="542" spans="1:17" x14ac:dyDescent="0.25">
      <c r="A542">
        <v>541</v>
      </c>
      <c r="B542">
        <v>15234000</v>
      </c>
      <c r="C542" t="s">
        <v>560</v>
      </c>
      <c r="E542" s="12">
        <v>542</v>
      </c>
      <c r="F542" s="13">
        <v>15235000</v>
      </c>
      <c r="G542" s="14" t="s">
        <v>561</v>
      </c>
      <c r="Q542" t="str">
        <f t="shared" si="8"/>
        <v>15235000-Konzervisana riba</v>
      </c>
    </row>
    <row r="543" spans="1:17" x14ac:dyDescent="0.25">
      <c r="A543">
        <v>542</v>
      </c>
      <c r="B543">
        <v>15235000</v>
      </c>
      <c r="C543" t="s">
        <v>561</v>
      </c>
      <c r="E543" s="15">
        <v>543</v>
      </c>
      <c r="F543" s="16">
        <v>15240000</v>
      </c>
      <c r="G543" s="17" t="s">
        <v>562</v>
      </c>
      <c r="Q543" t="str">
        <f t="shared" si="8"/>
        <v>15240000-Riba u konzervi i druga pripremljena ili konzervisana riba</v>
      </c>
    </row>
    <row r="544" spans="1:17" x14ac:dyDescent="0.25">
      <c r="A544">
        <v>543</v>
      </c>
      <c r="B544">
        <v>15240000</v>
      </c>
      <c r="C544" t="s">
        <v>562</v>
      </c>
      <c r="E544" s="12">
        <v>544</v>
      </c>
      <c r="F544" s="13">
        <v>15241000</v>
      </c>
      <c r="G544" s="14" t="s">
        <v>563</v>
      </c>
      <c r="Q544" t="str">
        <f t="shared" si="8"/>
        <v>15241000-Panirana riba i riba u konzervi</v>
      </c>
    </row>
    <row r="545" spans="1:17" x14ac:dyDescent="0.25">
      <c r="A545">
        <v>544</v>
      </c>
      <c r="B545">
        <v>15241000</v>
      </c>
      <c r="C545" t="s">
        <v>563</v>
      </c>
      <c r="E545" s="15">
        <v>545</v>
      </c>
      <c r="F545" s="16">
        <v>15241100</v>
      </c>
      <c r="G545" s="17" t="s">
        <v>564</v>
      </c>
      <c r="Q545" t="str">
        <f t="shared" si="8"/>
        <v>15241100-Losos u konzervi</v>
      </c>
    </row>
    <row r="546" spans="1:17" x14ac:dyDescent="0.25">
      <c r="A546">
        <v>545</v>
      </c>
      <c r="B546">
        <v>15241100</v>
      </c>
      <c r="C546" t="s">
        <v>564</v>
      </c>
      <c r="E546" s="12">
        <v>546</v>
      </c>
      <c r="F546" s="13">
        <v>15241200</v>
      </c>
      <c r="G546" s="14" t="s">
        <v>565</v>
      </c>
      <c r="Q546" t="str">
        <f t="shared" si="8"/>
        <v>15241200-Pripremljena ili konzervisana haringa</v>
      </c>
    </row>
    <row r="547" spans="1:17" x14ac:dyDescent="0.25">
      <c r="A547">
        <v>546</v>
      </c>
      <c r="B547">
        <v>15241200</v>
      </c>
      <c r="C547" t="s">
        <v>565</v>
      </c>
      <c r="E547" s="15">
        <v>547</v>
      </c>
      <c r="F547" s="16">
        <v>15241300</v>
      </c>
      <c r="G547" s="17" t="s">
        <v>566</v>
      </c>
      <c r="Q547" t="str">
        <f t="shared" si="8"/>
        <v>15241300-Sardine</v>
      </c>
    </row>
    <row r="548" spans="1:17" x14ac:dyDescent="0.25">
      <c r="A548">
        <v>547</v>
      </c>
      <c r="B548">
        <v>15241300</v>
      </c>
      <c r="C548" t="s">
        <v>566</v>
      </c>
      <c r="E548" s="12">
        <v>548</v>
      </c>
      <c r="F548" s="13">
        <v>15241400</v>
      </c>
      <c r="G548" s="14" t="s">
        <v>567</v>
      </c>
      <c r="Q548" t="str">
        <f t="shared" si="8"/>
        <v>15241400-Tuna u konzervi</v>
      </c>
    </row>
    <row r="549" spans="1:17" x14ac:dyDescent="0.25">
      <c r="A549">
        <v>548</v>
      </c>
      <c r="B549">
        <v>15241400</v>
      </c>
      <c r="C549" t="s">
        <v>567</v>
      </c>
      <c r="E549" s="15">
        <v>549</v>
      </c>
      <c r="F549" s="16">
        <v>15241500</v>
      </c>
      <c r="G549" s="17" t="s">
        <v>568</v>
      </c>
      <c r="Q549" t="str">
        <f t="shared" si="8"/>
        <v>15241500-Skuša</v>
      </c>
    </row>
    <row r="550" spans="1:17" x14ac:dyDescent="0.25">
      <c r="A550">
        <v>549</v>
      </c>
      <c r="B550">
        <v>15241500</v>
      </c>
      <c r="C550" t="s">
        <v>568</v>
      </c>
      <c r="E550" s="12">
        <v>550</v>
      </c>
      <c r="F550" s="13">
        <v>15241600</v>
      </c>
      <c r="G550" s="14" t="s">
        <v>569</v>
      </c>
      <c r="Q550" t="str">
        <f t="shared" si="8"/>
        <v>15241600-Inćuni</v>
      </c>
    </row>
    <row r="551" spans="1:17" x14ac:dyDescent="0.25">
      <c r="A551">
        <v>550</v>
      </c>
      <c r="B551">
        <v>15241600</v>
      </c>
      <c r="C551" t="s">
        <v>569</v>
      </c>
      <c r="E551" s="15">
        <v>551</v>
      </c>
      <c r="F551" s="16">
        <v>15241700</v>
      </c>
      <c r="G551" s="17" t="s">
        <v>570</v>
      </c>
      <c r="Q551" t="str">
        <f t="shared" si="8"/>
        <v>15241700-Riblji štapići</v>
      </c>
    </row>
    <row r="552" spans="1:17" x14ac:dyDescent="0.25">
      <c r="A552">
        <v>551</v>
      </c>
      <c r="B552">
        <v>15241700</v>
      </c>
      <c r="C552" t="s">
        <v>570</v>
      </c>
      <c r="E552" s="12">
        <v>552</v>
      </c>
      <c r="F552" s="13">
        <v>15241800</v>
      </c>
      <c r="G552" s="14" t="s">
        <v>571</v>
      </c>
      <c r="Q552" t="str">
        <f t="shared" si="8"/>
        <v>15241800-Panirane riblje prerađevine</v>
      </c>
    </row>
    <row r="553" spans="1:17" x14ac:dyDescent="0.25">
      <c r="A553">
        <v>552</v>
      </c>
      <c r="B553">
        <v>15241800</v>
      </c>
      <c r="C553" t="s">
        <v>571</v>
      </c>
      <c r="E553" s="15">
        <v>553</v>
      </c>
      <c r="F553" s="16">
        <v>15242000</v>
      </c>
      <c r="G553" s="17" t="s">
        <v>572</v>
      </c>
      <c r="Q553" t="str">
        <f t="shared" si="8"/>
        <v>15242000-Gotova riblja jela</v>
      </c>
    </row>
    <row r="554" spans="1:17" x14ac:dyDescent="0.25">
      <c r="A554">
        <v>553</v>
      </c>
      <c r="B554">
        <v>15242000</v>
      </c>
      <c r="C554" t="s">
        <v>572</v>
      </c>
      <c r="E554" s="12">
        <v>554</v>
      </c>
      <c r="F554" s="13">
        <v>15243000</v>
      </c>
      <c r="G554" s="14" t="s">
        <v>573</v>
      </c>
      <c r="Q554" t="str">
        <f t="shared" si="8"/>
        <v>15243000-Riblje prerađevine</v>
      </c>
    </row>
    <row r="555" spans="1:17" x14ac:dyDescent="0.25">
      <c r="A555">
        <v>554</v>
      </c>
      <c r="B555">
        <v>15243000</v>
      </c>
      <c r="C555" t="s">
        <v>573</v>
      </c>
      <c r="E555" s="15">
        <v>555</v>
      </c>
      <c r="F555" s="16">
        <v>15244000</v>
      </c>
      <c r="G555" s="17" t="s">
        <v>574</v>
      </c>
      <c r="Q555" t="str">
        <f t="shared" si="8"/>
        <v>15244000-Kavijar i riblja jaja</v>
      </c>
    </row>
    <row r="556" spans="1:17" x14ac:dyDescent="0.25">
      <c r="A556">
        <v>555</v>
      </c>
      <c r="B556">
        <v>15244000</v>
      </c>
      <c r="C556" t="s">
        <v>574</v>
      </c>
      <c r="E556" s="12">
        <v>556</v>
      </c>
      <c r="F556" s="13">
        <v>15244100</v>
      </c>
      <c r="G556" s="14" t="s">
        <v>575</v>
      </c>
      <c r="Q556" t="str">
        <f t="shared" si="8"/>
        <v>15244100-Kavijar</v>
      </c>
    </row>
    <row r="557" spans="1:17" x14ac:dyDescent="0.25">
      <c r="A557">
        <v>556</v>
      </c>
      <c r="B557">
        <v>15244100</v>
      </c>
      <c r="C557" t="s">
        <v>575</v>
      </c>
      <c r="E557" s="15">
        <v>557</v>
      </c>
      <c r="F557" s="16">
        <v>15244200</v>
      </c>
      <c r="G557" s="17" t="s">
        <v>576</v>
      </c>
      <c r="Q557" t="str">
        <f t="shared" si="8"/>
        <v>15244200-Riblja jaja</v>
      </c>
    </row>
    <row r="558" spans="1:17" x14ac:dyDescent="0.25">
      <c r="A558">
        <v>557</v>
      </c>
      <c r="B558">
        <v>15244200</v>
      </c>
      <c r="C558" t="s">
        <v>576</v>
      </c>
      <c r="E558" s="12">
        <v>558</v>
      </c>
      <c r="F558" s="13">
        <v>15250000</v>
      </c>
      <c r="G558" s="14" t="s">
        <v>577</v>
      </c>
      <c r="Q558" t="str">
        <f t="shared" si="8"/>
        <v>15250000-Plodovi mora</v>
      </c>
    </row>
    <row r="559" spans="1:17" x14ac:dyDescent="0.25">
      <c r="A559">
        <v>558</v>
      </c>
      <c r="B559">
        <v>15250000</v>
      </c>
      <c r="C559" t="s">
        <v>577</v>
      </c>
      <c r="E559" s="15">
        <v>559</v>
      </c>
      <c r="F559" s="16">
        <v>15251000</v>
      </c>
      <c r="G559" s="17" t="s">
        <v>578</v>
      </c>
      <c r="Q559" t="str">
        <f t="shared" si="8"/>
        <v>15251000-Smrznuti ljuskari</v>
      </c>
    </row>
    <row r="560" spans="1:17" x14ac:dyDescent="0.25">
      <c r="A560">
        <v>559</v>
      </c>
      <c r="B560">
        <v>15251000</v>
      </c>
      <c r="C560" t="s">
        <v>578</v>
      </c>
      <c r="E560" s="12">
        <v>560</v>
      </c>
      <c r="F560" s="13">
        <v>15252000</v>
      </c>
      <c r="G560" s="14" t="s">
        <v>579</v>
      </c>
      <c r="Q560" t="str">
        <f t="shared" si="8"/>
        <v>15252000-Pripremljeni ili konzervisani ljuskari</v>
      </c>
    </row>
    <row r="561" spans="1:17" x14ac:dyDescent="0.25">
      <c r="A561">
        <v>560</v>
      </c>
      <c r="B561">
        <v>15252000</v>
      </c>
      <c r="C561" t="s">
        <v>579</v>
      </c>
      <c r="E561" s="15">
        <v>561</v>
      </c>
      <c r="F561" s="16">
        <v>15253000</v>
      </c>
      <c r="G561" s="17" t="s">
        <v>580</v>
      </c>
      <c r="Q561" t="str">
        <f t="shared" si="8"/>
        <v>15253000-Proizvodi od školjaka</v>
      </c>
    </row>
    <row r="562" spans="1:17" x14ac:dyDescent="0.25">
      <c r="A562">
        <v>561</v>
      </c>
      <c r="B562">
        <v>15253000</v>
      </c>
      <c r="C562" t="s">
        <v>580</v>
      </c>
      <c r="E562" s="12">
        <v>562</v>
      </c>
      <c r="F562" s="13">
        <v>15300000</v>
      </c>
      <c r="G562" s="14" t="s">
        <v>581</v>
      </c>
      <c r="Q562" t="str">
        <f t="shared" si="8"/>
        <v>15300000-Voće, povrće i srodni proizvodi</v>
      </c>
    </row>
    <row r="563" spans="1:17" x14ac:dyDescent="0.25">
      <c r="A563">
        <v>562</v>
      </c>
      <c r="B563">
        <v>15300000</v>
      </c>
      <c r="C563" t="s">
        <v>581</v>
      </c>
      <c r="E563" s="15">
        <v>563</v>
      </c>
      <c r="F563" s="16">
        <v>15310000</v>
      </c>
      <c r="G563" s="17" t="s">
        <v>582</v>
      </c>
      <c r="Q563" t="str">
        <f t="shared" si="8"/>
        <v>15310000-Krompir i proizvodi od krompira</v>
      </c>
    </row>
    <row r="564" spans="1:17" x14ac:dyDescent="0.25">
      <c r="A564">
        <v>563</v>
      </c>
      <c r="B564">
        <v>15310000</v>
      </c>
      <c r="C564" t="s">
        <v>582</v>
      </c>
      <c r="E564" s="12">
        <v>564</v>
      </c>
      <c r="F564" s="13">
        <v>15311000</v>
      </c>
      <c r="G564" s="14" t="s">
        <v>583</v>
      </c>
      <c r="Q564" t="str">
        <f t="shared" si="8"/>
        <v>15311000-Smrznuti krompir</v>
      </c>
    </row>
    <row r="565" spans="1:17" x14ac:dyDescent="0.25">
      <c r="A565">
        <v>564</v>
      </c>
      <c r="B565">
        <v>15311000</v>
      </c>
      <c r="C565" t="s">
        <v>583</v>
      </c>
      <c r="E565" s="15">
        <v>565</v>
      </c>
      <c r="F565" s="16">
        <v>15311100</v>
      </c>
      <c r="G565" s="17" t="s">
        <v>584</v>
      </c>
      <c r="Q565" t="str">
        <f t="shared" si="8"/>
        <v>15311100-Listići od krompira ili pomfrit</v>
      </c>
    </row>
    <row r="566" spans="1:17" x14ac:dyDescent="0.25">
      <c r="A566">
        <v>565</v>
      </c>
      <c r="B566">
        <v>15311100</v>
      </c>
      <c r="C566" t="s">
        <v>584</v>
      </c>
      <c r="E566" s="12">
        <v>566</v>
      </c>
      <c r="F566" s="13">
        <v>15311200</v>
      </c>
      <c r="G566" s="14" t="s">
        <v>585</v>
      </c>
      <c r="Q566" t="str">
        <f t="shared" si="8"/>
        <v>15311200-Smrznuti krompir iseckan na kocke, kriške ili drugačije</v>
      </c>
    </row>
    <row r="567" spans="1:17" x14ac:dyDescent="0.25">
      <c r="A567">
        <v>566</v>
      </c>
      <c r="B567">
        <v>15311200</v>
      </c>
      <c r="C567" t="s">
        <v>585</v>
      </c>
      <c r="E567" s="15">
        <v>567</v>
      </c>
      <c r="F567" s="16">
        <v>15312000</v>
      </c>
      <c r="G567" s="17" t="s">
        <v>586</v>
      </c>
      <c r="Q567" t="str">
        <f t="shared" si="8"/>
        <v>15312000-Proizvodi od krompira</v>
      </c>
    </row>
    <row r="568" spans="1:17" x14ac:dyDescent="0.25">
      <c r="A568">
        <v>567</v>
      </c>
      <c r="B568">
        <v>15312000</v>
      </c>
      <c r="C568" t="s">
        <v>586</v>
      </c>
      <c r="E568" s="12">
        <v>568</v>
      </c>
      <c r="F568" s="13">
        <v>15312100</v>
      </c>
      <c r="G568" s="14" t="s">
        <v>587</v>
      </c>
      <c r="Q568" t="str">
        <f t="shared" si="8"/>
        <v>15312100-Instant krompir pire</v>
      </c>
    </row>
    <row r="569" spans="1:17" x14ac:dyDescent="0.25">
      <c r="A569">
        <v>568</v>
      </c>
      <c r="B569">
        <v>15312100</v>
      </c>
      <c r="C569" t="s">
        <v>587</v>
      </c>
      <c r="E569" s="15">
        <v>569</v>
      </c>
      <c r="F569" s="16">
        <v>15312200</v>
      </c>
      <c r="G569" s="17" t="s">
        <v>588</v>
      </c>
      <c r="Q569" t="str">
        <f t="shared" si="8"/>
        <v>15312200-Delimično prženi listići od krompira</v>
      </c>
    </row>
    <row r="570" spans="1:17" x14ac:dyDescent="0.25">
      <c r="A570">
        <v>569</v>
      </c>
      <c r="B570">
        <v>15312200</v>
      </c>
      <c r="C570" t="s">
        <v>588</v>
      </c>
      <c r="E570" s="12">
        <v>570</v>
      </c>
      <c r="F570" s="13">
        <v>15312300</v>
      </c>
      <c r="G570" s="14" t="s">
        <v>589</v>
      </c>
      <c r="Q570" t="str">
        <f t="shared" si="8"/>
        <v>15312300-Čips</v>
      </c>
    </row>
    <row r="571" spans="1:17" x14ac:dyDescent="0.25">
      <c r="A571">
        <v>570</v>
      </c>
      <c r="B571">
        <v>15312300</v>
      </c>
      <c r="C571" t="s">
        <v>589</v>
      </c>
      <c r="E571" s="15">
        <v>571</v>
      </c>
      <c r="F571" s="16">
        <v>15312310</v>
      </c>
      <c r="G571" s="17" t="s">
        <v>590</v>
      </c>
      <c r="Q571" t="str">
        <f t="shared" si="8"/>
        <v>15312310-Aromatizovan čips</v>
      </c>
    </row>
    <row r="572" spans="1:17" x14ac:dyDescent="0.25">
      <c r="A572">
        <v>571</v>
      </c>
      <c r="B572">
        <v>15312310</v>
      </c>
      <c r="C572" t="s">
        <v>590</v>
      </c>
      <c r="E572" s="12">
        <v>572</v>
      </c>
      <c r="F572" s="13">
        <v>15312400</v>
      </c>
      <c r="G572" s="14" t="s">
        <v>591</v>
      </c>
      <c r="Q572" t="str">
        <f t="shared" si="8"/>
        <v>15312400-Grickalice od krompira</v>
      </c>
    </row>
    <row r="573" spans="1:17" x14ac:dyDescent="0.25">
      <c r="A573">
        <v>572</v>
      </c>
      <c r="B573">
        <v>15312400</v>
      </c>
      <c r="C573" t="s">
        <v>591</v>
      </c>
      <c r="E573" s="15">
        <v>573</v>
      </c>
      <c r="F573" s="16">
        <v>15312500</v>
      </c>
      <c r="G573" s="17" t="s">
        <v>592</v>
      </c>
      <c r="Q573" t="str">
        <f t="shared" si="8"/>
        <v>15312500-Kroketi od krompira</v>
      </c>
    </row>
    <row r="574" spans="1:17" x14ac:dyDescent="0.25">
      <c r="A574">
        <v>573</v>
      </c>
      <c r="B574">
        <v>15312500</v>
      </c>
      <c r="C574" t="s">
        <v>592</v>
      </c>
      <c r="E574" s="12">
        <v>574</v>
      </c>
      <c r="F574" s="13">
        <v>15313000</v>
      </c>
      <c r="G574" s="14" t="s">
        <v>593</v>
      </c>
      <c r="Q574" t="str">
        <f t="shared" si="8"/>
        <v>15313000-Prerađeni krompir</v>
      </c>
    </row>
    <row r="575" spans="1:17" x14ac:dyDescent="0.25">
      <c r="A575">
        <v>574</v>
      </c>
      <c r="B575">
        <v>15313000</v>
      </c>
      <c r="C575" t="s">
        <v>593</v>
      </c>
      <c r="E575" s="15">
        <v>575</v>
      </c>
      <c r="F575" s="16">
        <v>15320000</v>
      </c>
      <c r="G575" s="17" t="s">
        <v>594</v>
      </c>
      <c r="Q575" t="str">
        <f t="shared" si="8"/>
        <v>15320000-Sokovi od voća i povrća</v>
      </c>
    </row>
    <row r="576" spans="1:17" x14ac:dyDescent="0.25">
      <c r="A576">
        <v>575</v>
      </c>
      <c r="B576">
        <v>15320000</v>
      </c>
      <c r="C576" t="s">
        <v>594</v>
      </c>
      <c r="E576" s="12">
        <v>576</v>
      </c>
      <c r="F576" s="13">
        <v>15321000</v>
      </c>
      <c r="G576" s="14" t="s">
        <v>595</v>
      </c>
      <c r="Q576" t="str">
        <f t="shared" si="8"/>
        <v>15321000-Voćni sokovi</v>
      </c>
    </row>
    <row r="577" spans="1:17" x14ac:dyDescent="0.25">
      <c r="A577">
        <v>576</v>
      </c>
      <c r="B577">
        <v>15321000</v>
      </c>
      <c r="C577" t="s">
        <v>595</v>
      </c>
      <c r="E577" s="15">
        <v>577</v>
      </c>
      <c r="F577" s="16">
        <v>15321100</v>
      </c>
      <c r="G577" s="17" t="s">
        <v>596</v>
      </c>
      <c r="Q577" t="str">
        <f t="shared" si="8"/>
        <v>15321100-Sok od pomorandže</v>
      </c>
    </row>
    <row r="578" spans="1:17" x14ac:dyDescent="0.25">
      <c r="A578">
        <v>577</v>
      </c>
      <c r="B578">
        <v>15321100</v>
      </c>
      <c r="C578" t="s">
        <v>596</v>
      </c>
      <c r="E578" s="12">
        <v>578</v>
      </c>
      <c r="F578" s="13">
        <v>15321200</v>
      </c>
      <c r="G578" s="14" t="s">
        <v>597</v>
      </c>
      <c r="Q578" t="str">
        <f t="shared" ref="Q578:Q641" si="9">F578&amp; "-" &amp;G578</f>
        <v>15321200-Sok od grejpfruta</v>
      </c>
    </row>
    <row r="579" spans="1:17" x14ac:dyDescent="0.25">
      <c r="A579">
        <v>578</v>
      </c>
      <c r="B579">
        <v>15321200</v>
      </c>
      <c r="C579" t="s">
        <v>597</v>
      </c>
      <c r="E579" s="15">
        <v>579</v>
      </c>
      <c r="F579" s="16">
        <v>15321300</v>
      </c>
      <c r="G579" s="17" t="s">
        <v>598</v>
      </c>
      <c r="Q579" t="str">
        <f t="shared" si="9"/>
        <v>15321300-Sok od limuna</v>
      </c>
    </row>
    <row r="580" spans="1:17" x14ac:dyDescent="0.25">
      <c r="A580">
        <v>579</v>
      </c>
      <c r="B580">
        <v>15321300</v>
      </c>
      <c r="C580" t="s">
        <v>598</v>
      </c>
      <c r="E580" s="12">
        <v>580</v>
      </c>
      <c r="F580" s="13">
        <v>15321400</v>
      </c>
      <c r="G580" s="14" t="s">
        <v>599</v>
      </c>
      <c r="Q580" t="str">
        <f t="shared" si="9"/>
        <v>15321400-Sok od ananasa</v>
      </c>
    </row>
    <row r="581" spans="1:17" x14ac:dyDescent="0.25">
      <c r="A581">
        <v>580</v>
      </c>
      <c r="B581">
        <v>15321400</v>
      </c>
      <c r="C581" t="s">
        <v>599</v>
      </c>
      <c r="E581" s="15">
        <v>581</v>
      </c>
      <c r="F581" s="16">
        <v>15321500</v>
      </c>
      <c r="G581" s="17" t="s">
        <v>600</v>
      </c>
      <c r="Q581" t="str">
        <f t="shared" si="9"/>
        <v>15321500-Sok od grožđa</v>
      </c>
    </row>
    <row r="582" spans="1:17" x14ac:dyDescent="0.25">
      <c r="A582">
        <v>581</v>
      </c>
      <c r="B582">
        <v>15321500</v>
      </c>
      <c r="C582" t="s">
        <v>600</v>
      </c>
      <c r="E582" s="12">
        <v>582</v>
      </c>
      <c r="F582" s="13">
        <v>15321600</v>
      </c>
      <c r="G582" s="14" t="s">
        <v>601</v>
      </c>
      <c r="Q582" t="str">
        <f t="shared" si="9"/>
        <v>15321600-Sok od jabuke</v>
      </c>
    </row>
    <row r="583" spans="1:17" x14ac:dyDescent="0.25">
      <c r="A583">
        <v>582</v>
      </c>
      <c r="B583">
        <v>15321600</v>
      </c>
      <c r="C583" t="s">
        <v>601</v>
      </c>
      <c r="E583" s="15">
        <v>583</v>
      </c>
      <c r="F583" s="16">
        <v>15321700</v>
      </c>
      <c r="G583" s="17" t="s">
        <v>602</v>
      </c>
      <c r="Q583" t="str">
        <f t="shared" si="9"/>
        <v>15321700-Mešavine nekoncentrisanih sokova</v>
      </c>
    </row>
    <row r="584" spans="1:17" x14ac:dyDescent="0.25">
      <c r="A584">
        <v>583</v>
      </c>
      <c r="B584">
        <v>15321700</v>
      </c>
      <c r="C584" t="s">
        <v>602</v>
      </c>
      <c r="E584" s="12">
        <v>584</v>
      </c>
      <c r="F584" s="13">
        <v>15321800</v>
      </c>
      <c r="G584" s="14" t="s">
        <v>603</v>
      </c>
      <c r="Q584" t="str">
        <f t="shared" si="9"/>
        <v>15321800-Koncentrisani sokovi</v>
      </c>
    </row>
    <row r="585" spans="1:17" x14ac:dyDescent="0.25">
      <c r="A585">
        <v>584</v>
      </c>
      <c r="B585">
        <v>15321800</v>
      </c>
      <c r="C585" t="s">
        <v>603</v>
      </c>
      <c r="E585" s="15">
        <v>585</v>
      </c>
      <c r="F585" s="16">
        <v>15322000</v>
      </c>
      <c r="G585" s="17" t="s">
        <v>604</v>
      </c>
      <c r="Q585" t="str">
        <f t="shared" si="9"/>
        <v>15322000-Sokovi od povrća</v>
      </c>
    </row>
    <row r="586" spans="1:17" x14ac:dyDescent="0.25">
      <c r="A586">
        <v>585</v>
      </c>
      <c r="B586">
        <v>15322000</v>
      </c>
      <c r="C586" t="s">
        <v>604</v>
      </c>
      <c r="E586" s="12">
        <v>586</v>
      </c>
      <c r="F586" s="13">
        <v>15322100</v>
      </c>
      <c r="G586" s="14" t="s">
        <v>605</v>
      </c>
      <c r="Q586" t="str">
        <f t="shared" si="9"/>
        <v>15322100-Sok od paradajza</v>
      </c>
    </row>
    <row r="587" spans="1:17" x14ac:dyDescent="0.25">
      <c r="A587">
        <v>586</v>
      </c>
      <c r="B587">
        <v>15322100</v>
      </c>
      <c r="C587" t="s">
        <v>605</v>
      </c>
      <c r="E587" s="15">
        <v>587</v>
      </c>
      <c r="F587" s="16">
        <v>15330000</v>
      </c>
      <c r="G587" s="17" t="s">
        <v>606</v>
      </c>
      <c r="Q587" t="str">
        <f t="shared" si="9"/>
        <v>15330000-Prerađeno voće i povrće</v>
      </c>
    </row>
    <row r="588" spans="1:17" x14ac:dyDescent="0.25">
      <c r="A588">
        <v>587</v>
      </c>
      <c r="B588">
        <v>15330000</v>
      </c>
      <c r="C588" t="s">
        <v>606</v>
      </c>
      <c r="E588" s="12">
        <v>588</v>
      </c>
      <c r="F588" s="13">
        <v>15331000</v>
      </c>
      <c r="G588" s="14" t="s">
        <v>607</v>
      </c>
      <c r="Q588" t="str">
        <f t="shared" si="9"/>
        <v>15331000-Prerađeno povrće</v>
      </c>
    </row>
    <row r="589" spans="1:17" x14ac:dyDescent="0.25">
      <c r="A589">
        <v>588</v>
      </c>
      <c r="B589">
        <v>15331000</v>
      </c>
      <c r="C589" t="s">
        <v>607</v>
      </c>
      <c r="E589" s="15">
        <v>589</v>
      </c>
      <c r="F589" s="16">
        <v>15331100</v>
      </c>
      <c r="G589" s="17" t="s">
        <v>608</v>
      </c>
      <c r="Q589" t="str">
        <f t="shared" si="9"/>
        <v>15331100-Sveže i smrznuto povrće</v>
      </c>
    </row>
    <row r="590" spans="1:17" x14ac:dyDescent="0.25">
      <c r="A590">
        <v>589</v>
      </c>
      <c r="B590">
        <v>15331100</v>
      </c>
      <c r="C590" t="s">
        <v>608</v>
      </c>
      <c r="E590" s="12">
        <v>590</v>
      </c>
      <c r="F590" s="13">
        <v>15331110</v>
      </c>
      <c r="G590" s="14" t="s">
        <v>609</v>
      </c>
      <c r="Q590" t="str">
        <f t="shared" si="9"/>
        <v>15331110-Prerađeno korenasto povrće</v>
      </c>
    </row>
    <row r="591" spans="1:17" x14ac:dyDescent="0.25">
      <c r="A591">
        <v>590</v>
      </c>
      <c r="B591">
        <v>15331110</v>
      </c>
      <c r="C591" t="s">
        <v>609</v>
      </c>
      <c r="E591" s="15">
        <v>591</v>
      </c>
      <c r="F591" s="16">
        <v>15331120</v>
      </c>
      <c r="G591" s="17" t="s">
        <v>610</v>
      </c>
      <c r="Q591" t="str">
        <f t="shared" si="9"/>
        <v>15331120-Prerađeno krtolasto povrće</v>
      </c>
    </row>
    <row r="592" spans="1:17" x14ac:dyDescent="0.25">
      <c r="A592">
        <v>591</v>
      </c>
      <c r="B592">
        <v>15331120</v>
      </c>
      <c r="C592" t="s">
        <v>610</v>
      </c>
      <c r="E592" s="12">
        <v>592</v>
      </c>
      <c r="F592" s="13">
        <v>15331130</v>
      </c>
      <c r="G592" s="14" t="s">
        <v>611</v>
      </c>
      <c r="Q592" t="str">
        <f t="shared" si="9"/>
        <v>15331130-Pasulj, grašak, paprike, paradajz i drugo povrće</v>
      </c>
    </row>
    <row r="593" spans="1:17" x14ac:dyDescent="0.25">
      <c r="A593">
        <v>592</v>
      </c>
      <c r="B593">
        <v>15331130</v>
      </c>
      <c r="C593" t="s">
        <v>611</v>
      </c>
      <c r="E593" s="15">
        <v>593</v>
      </c>
      <c r="F593" s="16">
        <v>15331131</v>
      </c>
      <c r="G593" s="17" t="s">
        <v>612</v>
      </c>
      <c r="Q593" t="str">
        <f t="shared" si="9"/>
        <v>15331131-Prerađeni pasulj</v>
      </c>
    </row>
    <row r="594" spans="1:17" x14ac:dyDescent="0.25">
      <c r="A594">
        <v>593</v>
      </c>
      <c r="B594">
        <v>15331131</v>
      </c>
      <c r="C594" t="s">
        <v>612</v>
      </c>
      <c r="E594" s="12">
        <v>594</v>
      </c>
      <c r="F594" s="13">
        <v>15331132</v>
      </c>
      <c r="G594" s="14" t="s">
        <v>613</v>
      </c>
      <c r="Q594" t="str">
        <f t="shared" si="9"/>
        <v>15331132-Prerađeni grašak</v>
      </c>
    </row>
    <row r="595" spans="1:17" x14ac:dyDescent="0.25">
      <c r="A595">
        <v>594</v>
      </c>
      <c r="B595">
        <v>15331132</v>
      </c>
      <c r="C595" t="s">
        <v>613</v>
      </c>
      <c r="E595" s="15">
        <v>595</v>
      </c>
      <c r="F595" s="16">
        <v>15331133</v>
      </c>
      <c r="G595" s="17" t="s">
        <v>614</v>
      </c>
      <c r="Q595" t="str">
        <f t="shared" si="9"/>
        <v>15331133-Očišćeni grašak</v>
      </c>
    </row>
    <row r="596" spans="1:17" x14ac:dyDescent="0.25">
      <c r="A596">
        <v>595</v>
      </c>
      <c r="B596">
        <v>15331133</v>
      </c>
      <c r="C596" t="s">
        <v>614</v>
      </c>
      <c r="E596" s="12">
        <v>596</v>
      </c>
      <c r="F596" s="13">
        <v>15331134</v>
      </c>
      <c r="G596" s="14" t="s">
        <v>615</v>
      </c>
      <c r="Q596" t="str">
        <f t="shared" si="9"/>
        <v>15331134-Prerađeni paradajz</v>
      </c>
    </row>
    <row r="597" spans="1:17" x14ac:dyDescent="0.25">
      <c r="A597">
        <v>596</v>
      </c>
      <c r="B597">
        <v>15331134</v>
      </c>
      <c r="C597" t="s">
        <v>615</v>
      </c>
      <c r="E597" s="15">
        <v>597</v>
      </c>
      <c r="F597" s="16">
        <v>15331135</v>
      </c>
      <c r="G597" s="17" t="s">
        <v>616</v>
      </c>
      <c r="Q597" t="str">
        <f t="shared" si="9"/>
        <v>15331135-Prerađene pečurke</v>
      </c>
    </row>
    <row r="598" spans="1:17" x14ac:dyDescent="0.25">
      <c r="A598">
        <v>597</v>
      </c>
      <c r="B598">
        <v>15331135</v>
      </c>
      <c r="C598" t="s">
        <v>616</v>
      </c>
      <c r="E598" s="12">
        <v>598</v>
      </c>
      <c r="F598" s="13">
        <v>15331136</v>
      </c>
      <c r="G598" s="14" t="s">
        <v>617</v>
      </c>
      <c r="Q598" t="str">
        <f t="shared" si="9"/>
        <v>15331136-Prerađene paprike</v>
      </c>
    </row>
    <row r="599" spans="1:17" x14ac:dyDescent="0.25">
      <c r="A599">
        <v>598</v>
      </c>
      <c r="B599">
        <v>15331136</v>
      </c>
      <c r="C599" t="s">
        <v>617</v>
      </c>
      <c r="E599" s="15">
        <v>599</v>
      </c>
      <c r="F599" s="16">
        <v>15331137</v>
      </c>
      <c r="G599" s="17" t="s">
        <v>618</v>
      </c>
      <c r="Q599" t="str">
        <f t="shared" si="9"/>
        <v>15331137-Sojine klice</v>
      </c>
    </row>
    <row r="600" spans="1:17" x14ac:dyDescent="0.25">
      <c r="A600">
        <v>599</v>
      </c>
      <c r="B600">
        <v>15331137</v>
      </c>
      <c r="C600" t="s">
        <v>618</v>
      </c>
      <c r="E600" s="12">
        <v>600</v>
      </c>
      <c r="F600" s="13">
        <v>15331138</v>
      </c>
      <c r="G600" s="14" t="s">
        <v>619</v>
      </c>
      <c r="Q600" t="str">
        <f t="shared" si="9"/>
        <v>15331138-Tartufi</v>
      </c>
    </row>
    <row r="601" spans="1:17" x14ac:dyDescent="0.25">
      <c r="A601">
        <v>600</v>
      </c>
      <c r="B601">
        <v>15331138</v>
      </c>
      <c r="C601" t="s">
        <v>619</v>
      </c>
      <c r="E601" s="15">
        <v>601</v>
      </c>
      <c r="F601" s="16">
        <v>15331140</v>
      </c>
      <c r="G601" s="17" t="s">
        <v>620</v>
      </c>
      <c r="Q601" t="str">
        <f t="shared" si="9"/>
        <v>15331140-Lisnato povrće i kupusnjače</v>
      </c>
    </row>
    <row r="602" spans="1:17" x14ac:dyDescent="0.25">
      <c r="A602">
        <v>601</v>
      </c>
      <c r="B602">
        <v>15331140</v>
      </c>
      <c r="C602" t="s">
        <v>620</v>
      </c>
      <c r="E602" s="12">
        <v>602</v>
      </c>
      <c r="F602" s="13">
        <v>15331142</v>
      </c>
      <c r="G602" s="14" t="s">
        <v>621</v>
      </c>
      <c r="Q602" t="str">
        <f t="shared" si="9"/>
        <v>15331142-Prerađeni kupus</v>
      </c>
    </row>
    <row r="603" spans="1:17" x14ac:dyDescent="0.25">
      <c r="A603">
        <v>602</v>
      </c>
      <c r="B603">
        <v>15331142</v>
      </c>
      <c r="C603" t="s">
        <v>621</v>
      </c>
      <c r="E603" s="15">
        <v>603</v>
      </c>
      <c r="F603" s="16">
        <v>15331150</v>
      </c>
      <c r="G603" s="17" t="s">
        <v>622</v>
      </c>
      <c r="Q603" t="str">
        <f t="shared" si="9"/>
        <v>15331150-Prerađena zrna mahunarki</v>
      </c>
    </row>
    <row r="604" spans="1:17" x14ac:dyDescent="0.25">
      <c r="A604">
        <v>603</v>
      </c>
      <c r="B604">
        <v>15331150</v>
      </c>
      <c r="C604" t="s">
        <v>622</v>
      </c>
      <c r="E604" s="12">
        <v>604</v>
      </c>
      <c r="F604" s="13">
        <v>15331170</v>
      </c>
      <c r="G604" s="14" t="s">
        <v>623</v>
      </c>
      <c r="Q604" t="str">
        <f t="shared" si="9"/>
        <v>15331170-Smrznuto povrće</v>
      </c>
    </row>
    <row r="605" spans="1:17" x14ac:dyDescent="0.25">
      <c r="A605">
        <v>604</v>
      </c>
      <c r="B605">
        <v>15331170</v>
      </c>
      <c r="C605" t="s">
        <v>623</v>
      </c>
      <c r="E605" s="15">
        <v>605</v>
      </c>
      <c r="F605" s="16">
        <v>15331400</v>
      </c>
      <c r="G605" s="17" t="s">
        <v>624</v>
      </c>
      <c r="Q605" t="str">
        <f t="shared" si="9"/>
        <v>15331400-Konzervisano povrće i/ili povrće u konzervi</v>
      </c>
    </row>
    <row r="606" spans="1:17" x14ac:dyDescent="0.25">
      <c r="A606">
        <v>605</v>
      </c>
      <c r="B606">
        <v>15331400</v>
      </c>
      <c r="C606" t="s">
        <v>624</v>
      </c>
      <c r="E606" s="12">
        <v>606</v>
      </c>
      <c r="F606" s="13">
        <v>15331410</v>
      </c>
      <c r="G606" s="14" t="s">
        <v>625</v>
      </c>
      <c r="Q606" t="str">
        <f t="shared" si="9"/>
        <v>15331410-Pasulj u sosu od paradajza</v>
      </c>
    </row>
    <row r="607" spans="1:17" x14ac:dyDescent="0.25">
      <c r="A607">
        <v>606</v>
      </c>
      <c r="B607">
        <v>15331410</v>
      </c>
      <c r="C607" t="s">
        <v>625</v>
      </c>
      <c r="E607" s="15">
        <v>607</v>
      </c>
      <c r="F607" s="16">
        <v>15331411</v>
      </c>
      <c r="G607" s="17" t="s">
        <v>626</v>
      </c>
      <c r="Q607" t="str">
        <f t="shared" si="9"/>
        <v>15331411-Prebranac</v>
      </c>
    </row>
    <row r="608" spans="1:17" x14ac:dyDescent="0.25">
      <c r="A608">
        <v>607</v>
      </c>
      <c r="B608">
        <v>15331411</v>
      </c>
      <c r="C608" t="s">
        <v>626</v>
      </c>
      <c r="E608" s="12">
        <v>608</v>
      </c>
      <c r="F608" s="13">
        <v>15331420</v>
      </c>
      <c r="G608" s="14" t="s">
        <v>627</v>
      </c>
      <c r="Q608" t="str">
        <f t="shared" si="9"/>
        <v>15331420-Konzervisani paradajz</v>
      </c>
    </row>
    <row r="609" spans="1:17" x14ac:dyDescent="0.25">
      <c r="A609">
        <v>608</v>
      </c>
      <c r="B609">
        <v>15331420</v>
      </c>
      <c r="C609" t="s">
        <v>627</v>
      </c>
      <c r="E609" s="15">
        <v>609</v>
      </c>
      <c r="F609" s="16">
        <v>15331423</v>
      </c>
      <c r="G609" s="17" t="s">
        <v>628</v>
      </c>
      <c r="Q609" t="str">
        <f t="shared" si="9"/>
        <v>15331423-Paradajz u konzervi</v>
      </c>
    </row>
    <row r="610" spans="1:17" x14ac:dyDescent="0.25">
      <c r="A610">
        <v>609</v>
      </c>
      <c r="B610">
        <v>15331423</v>
      </c>
      <c r="C610" t="s">
        <v>628</v>
      </c>
      <c r="E610" s="12">
        <v>610</v>
      </c>
      <c r="F610" s="13">
        <v>15331425</v>
      </c>
      <c r="G610" s="14" t="s">
        <v>629</v>
      </c>
      <c r="Q610" t="str">
        <f t="shared" si="9"/>
        <v>15331425-Paradajz pire</v>
      </c>
    </row>
    <row r="611" spans="1:17" x14ac:dyDescent="0.25">
      <c r="A611">
        <v>610</v>
      </c>
      <c r="B611">
        <v>15331425</v>
      </c>
      <c r="C611" t="s">
        <v>629</v>
      </c>
      <c r="E611" s="15">
        <v>611</v>
      </c>
      <c r="F611" s="16">
        <v>15331427</v>
      </c>
      <c r="G611" s="17" t="s">
        <v>630</v>
      </c>
      <c r="Q611" t="str">
        <f t="shared" si="9"/>
        <v>15331427-Koncentrisani paradajz pire</v>
      </c>
    </row>
    <row r="612" spans="1:17" x14ac:dyDescent="0.25">
      <c r="A612">
        <v>611</v>
      </c>
      <c r="B612">
        <v>15331427</v>
      </c>
      <c r="C612" t="s">
        <v>630</v>
      </c>
      <c r="E612" s="12">
        <v>612</v>
      </c>
      <c r="F612" s="13">
        <v>15331428</v>
      </c>
      <c r="G612" s="14" t="s">
        <v>631</v>
      </c>
      <c r="Q612" t="str">
        <f t="shared" si="9"/>
        <v>15331428-Paradajz sos</v>
      </c>
    </row>
    <row r="613" spans="1:17" x14ac:dyDescent="0.25">
      <c r="A613">
        <v>612</v>
      </c>
      <c r="B613">
        <v>15331428</v>
      </c>
      <c r="C613" t="s">
        <v>631</v>
      </c>
      <c r="E613" s="15">
        <v>613</v>
      </c>
      <c r="F613" s="16">
        <v>15331430</v>
      </c>
      <c r="G613" s="17" t="s">
        <v>632</v>
      </c>
      <c r="Q613" t="str">
        <f t="shared" si="9"/>
        <v>15331430-Pečurke u konzervi</v>
      </c>
    </row>
    <row r="614" spans="1:17" x14ac:dyDescent="0.25">
      <c r="A614">
        <v>613</v>
      </c>
      <c r="B614">
        <v>15331430</v>
      </c>
      <c r="C614" t="s">
        <v>632</v>
      </c>
      <c r="E614" s="12">
        <v>614</v>
      </c>
      <c r="F614" s="13">
        <v>15331450</v>
      </c>
      <c r="G614" s="14" t="s">
        <v>633</v>
      </c>
      <c r="Q614" t="str">
        <f t="shared" si="9"/>
        <v>15331450-Prerađene masline</v>
      </c>
    </row>
    <row r="615" spans="1:17" x14ac:dyDescent="0.25">
      <c r="A615">
        <v>614</v>
      </c>
      <c r="B615">
        <v>15331450</v>
      </c>
      <c r="C615" t="s">
        <v>633</v>
      </c>
      <c r="E615" s="15">
        <v>615</v>
      </c>
      <c r="F615" s="16">
        <v>15331460</v>
      </c>
      <c r="G615" s="17" t="s">
        <v>634</v>
      </c>
      <c r="Q615" t="str">
        <f t="shared" si="9"/>
        <v>15331460-Povrće u konzervi</v>
      </c>
    </row>
    <row r="616" spans="1:17" x14ac:dyDescent="0.25">
      <c r="A616">
        <v>615</v>
      </c>
      <c r="B616">
        <v>15331460</v>
      </c>
      <c r="C616" t="s">
        <v>634</v>
      </c>
      <c r="E616" s="12">
        <v>616</v>
      </c>
      <c r="F616" s="13">
        <v>15331461</v>
      </c>
      <c r="G616" s="14" t="s">
        <v>635</v>
      </c>
      <c r="Q616" t="str">
        <f t="shared" si="9"/>
        <v>15331461-Kiseli kupus u konzervi</v>
      </c>
    </row>
    <row r="617" spans="1:17" x14ac:dyDescent="0.25">
      <c r="A617">
        <v>616</v>
      </c>
      <c r="B617">
        <v>15331461</v>
      </c>
      <c r="C617" t="s">
        <v>635</v>
      </c>
      <c r="E617" s="15">
        <v>617</v>
      </c>
      <c r="F617" s="16">
        <v>15331462</v>
      </c>
      <c r="G617" s="17" t="s">
        <v>636</v>
      </c>
      <c r="Q617" t="str">
        <f t="shared" si="9"/>
        <v>15331462-Grašak u konzervi</v>
      </c>
    </row>
    <row r="618" spans="1:17" x14ac:dyDescent="0.25">
      <c r="A618">
        <v>617</v>
      </c>
      <c r="B618">
        <v>15331462</v>
      </c>
      <c r="C618" t="s">
        <v>636</v>
      </c>
      <c r="E618" s="12">
        <v>618</v>
      </c>
      <c r="F618" s="13">
        <v>15331463</v>
      </c>
      <c r="G618" s="14" t="s">
        <v>637</v>
      </c>
      <c r="Q618" t="str">
        <f t="shared" si="9"/>
        <v>15331463-Oljušteni pasulj u konzervi</v>
      </c>
    </row>
    <row r="619" spans="1:17" x14ac:dyDescent="0.25">
      <c r="A619">
        <v>618</v>
      </c>
      <c r="B619">
        <v>15331463</v>
      </c>
      <c r="C619" t="s">
        <v>637</v>
      </c>
      <c r="E619" s="15">
        <v>619</v>
      </c>
      <c r="F619" s="16">
        <v>15331464</v>
      </c>
      <c r="G619" s="17" t="s">
        <v>638</v>
      </c>
      <c r="Q619" t="str">
        <f t="shared" si="9"/>
        <v>15331464-Pasulj u zrnu u konzervi</v>
      </c>
    </row>
    <row r="620" spans="1:17" x14ac:dyDescent="0.25">
      <c r="A620">
        <v>619</v>
      </c>
      <c r="B620">
        <v>15331464</v>
      </c>
      <c r="C620" t="s">
        <v>638</v>
      </c>
      <c r="E620" s="12">
        <v>620</v>
      </c>
      <c r="F620" s="13">
        <v>15331465</v>
      </c>
      <c r="G620" s="14" t="s">
        <v>639</v>
      </c>
      <c r="Q620" t="str">
        <f t="shared" si="9"/>
        <v>15331465-Špargla u konzervi</v>
      </c>
    </row>
    <row r="621" spans="1:17" x14ac:dyDescent="0.25">
      <c r="A621">
        <v>620</v>
      </c>
      <c r="B621">
        <v>15331465</v>
      </c>
      <c r="C621" t="s">
        <v>639</v>
      </c>
      <c r="E621" s="15">
        <v>621</v>
      </c>
      <c r="F621" s="16">
        <v>15331466</v>
      </c>
      <c r="G621" s="17" t="s">
        <v>640</v>
      </c>
      <c r="Q621" t="str">
        <f t="shared" si="9"/>
        <v>15331466-Masline u konzervi</v>
      </c>
    </row>
    <row r="622" spans="1:17" x14ac:dyDescent="0.25">
      <c r="A622">
        <v>621</v>
      </c>
      <c r="B622">
        <v>15331466</v>
      </c>
      <c r="C622" t="s">
        <v>640</v>
      </c>
      <c r="E622" s="12">
        <v>622</v>
      </c>
      <c r="F622" s="13">
        <v>15331470</v>
      </c>
      <c r="G622" s="14" t="s">
        <v>641</v>
      </c>
      <c r="Q622" t="str">
        <f t="shared" si="9"/>
        <v>15331470-Kukuruz šećerac</v>
      </c>
    </row>
    <row r="623" spans="1:17" x14ac:dyDescent="0.25">
      <c r="A623">
        <v>622</v>
      </c>
      <c r="B623">
        <v>15331470</v>
      </c>
      <c r="C623" t="s">
        <v>641</v>
      </c>
      <c r="E623" s="15">
        <v>623</v>
      </c>
      <c r="F623" s="16">
        <v>15331480</v>
      </c>
      <c r="G623" s="17" t="s">
        <v>642</v>
      </c>
      <c r="Q623" t="str">
        <f t="shared" si="9"/>
        <v>15331480-Privremeno konzervisano povrće</v>
      </c>
    </row>
    <row r="624" spans="1:17" x14ac:dyDescent="0.25">
      <c r="A624">
        <v>623</v>
      </c>
      <c r="B624">
        <v>15331480</v>
      </c>
      <c r="C624" t="s">
        <v>642</v>
      </c>
      <c r="E624" s="12">
        <v>624</v>
      </c>
      <c r="F624" s="13">
        <v>15331500</v>
      </c>
      <c r="G624" s="14" t="s">
        <v>643</v>
      </c>
      <c r="Q624" t="str">
        <f t="shared" si="9"/>
        <v>15331500-Povrće konzervisano u sirćetu</v>
      </c>
    </row>
    <row r="625" spans="1:17" x14ac:dyDescent="0.25">
      <c r="A625">
        <v>624</v>
      </c>
      <c r="B625">
        <v>15331500</v>
      </c>
      <c r="C625" t="s">
        <v>643</v>
      </c>
      <c r="E625" s="15">
        <v>625</v>
      </c>
      <c r="F625" s="16">
        <v>15332000</v>
      </c>
      <c r="G625" s="17" t="s">
        <v>644</v>
      </c>
      <c r="Q625" t="str">
        <f t="shared" si="9"/>
        <v>15332000-Prerađeno voće i orašasti plodovi</v>
      </c>
    </row>
    <row r="626" spans="1:17" x14ac:dyDescent="0.25">
      <c r="A626">
        <v>625</v>
      </c>
      <c r="B626">
        <v>15332000</v>
      </c>
      <c r="C626" t="s">
        <v>644</v>
      </c>
      <c r="E626" s="12">
        <v>626</v>
      </c>
      <c r="F626" s="13">
        <v>15332100</v>
      </c>
      <c r="G626" s="14" t="s">
        <v>645</v>
      </c>
      <c r="Q626" t="str">
        <f t="shared" si="9"/>
        <v>15332100-Prerađeno voće</v>
      </c>
    </row>
    <row r="627" spans="1:17" x14ac:dyDescent="0.25">
      <c r="A627">
        <v>626</v>
      </c>
      <c r="B627">
        <v>15332100</v>
      </c>
      <c r="C627" t="s">
        <v>645</v>
      </c>
      <c r="E627" s="15">
        <v>627</v>
      </c>
      <c r="F627" s="16">
        <v>15332140</v>
      </c>
      <c r="G627" s="17" t="s">
        <v>646</v>
      </c>
      <c r="Q627" t="str">
        <f t="shared" si="9"/>
        <v>15332140-Prerađene jabuke</v>
      </c>
    </row>
    <row r="628" spans="1:17" x14ac:dyDescent="0.25">
      <c r="A628">
        <v>627</v>
      </c>
      <c r="B628">
        <v>15332140</v>
      </c>
      <c r="C628" t="s">
        <v>646</v>
      </c>
      <c r="E628" s="12">
        <v>628</v>
      </c>
      <c r="F628" s="13">
        <v>15332150</v>
      </c>
      <c r="G628" s="14" t="s">
        <v>647</v>
      </c>
      <c r="Q628" t="str">
        <f t="shared" si="9"/>
        <v>15332150-Prerađene kruške</v>
      </c>
    </row>
    <row r="629" spans="1:17" x14ac:dyDescent="0.25">
      <c r="A629">
        <v>628</v>
      </c>
      <c r="B629">
        <v>15332150</v>
      </c>
      <c r="C629" t="s">
        <v>647</v>
      </c>
      <c r="E629" s="15">
        <v>629</v>
      </c>
      <c r="F629" s="16">
        <v>15332160</v>
      </c>
      <c r="G629" s="17" t="s">
        <v>648</v>
      </c>
      <c r="Q629" t="str">
        <f t="shared" si="9"/>
        <v>15332160-Prerađene banane</v>
      </c>
    </row>
    <row r="630" spans="1:17" x14ac:dyDescent="0.25">
      <c r="A630">
        <v>629</v>
      </c>
      <c r="B630">
        <v>15332160</v>
      </c>
      <c r="C630" t="s">
        <v>648</v>
      </c>
      <c r="E630" s="12">
        <v>630</v>
      </c>
      <c r="F630" s="13">
        <v>15332170</v>
      </c>
      <c r="G630" s="14" t="s">
        <v>649</v>
      </c>
      <c r="Q630" t="str">
        <f t="shared" si="9"/>
        <v>15332170-Rabarbara</v>
      </c>
    </row>
    <row r="631" spans="1:17" x14ac:dyDescent="0.25">
      <c r="A631">
        <v>630</v>
      </c>
      <c r="B631">
        <v>15332170</v>
      </c>
      <c r="C631" t="s">
        <v>649</v>
      </c>
      <c r="E631" s="15">
        <v>631</v>
      </c>
      <c r="F631" s="16">
        <v>15332180</v>
      </c>
      <c r="G631" s="17" t="s">
        <v>650</v>
      </c>
      <c r="Q631" t="str">
        <f t="shared" si="9"/>
        <v>15332180-Dinje i lubenice</v>
      </c>
    </row>
    <row r="632" spans="1:17" x14ac:dyDescent="0.25">
      <c r="A632">
        <v>631</v>
      </c>
      <c r="B632">
        <v>15332180</v>
      </c>
      <c r="C632" t="s">
        <v>650</v>
      </c>
      <c r="E632" s="12">
        <v>632</v>
      </c>
      <c r="F632" s="13">
        <v>15332200</v>
      </c>
      <c r="G632" s="14" t="s">
        <v>651</v>
      </c>
      <c r="Q632" t="str">
        <f t="shared" si="9"/>
        <v>15332200-Džemovi i marmelade; voćni žele; pire i kaša od voća i orašastih plodova</v>
      </c>
    </row>
    <row r="633" spans="1:17" x14ac:dyDescent="0.25">
      <c r="A633">
        <v>632</v>
      </c>
      <c r="B633">
        <v>15332200</v>
      </c>
      <c r="C633" t="s">
        <v>651</v>
      </c>
      <c r="E633" s="15">
        <v>633</v>
      </c>
      <c r="F633" s="16">
        <v>15332230</v>
      </c>
      <c r="G633" s="17" t="s">
        <v>652</v>
      </c>
      <c r="Q633" t="str">
        <f t="shared" si="9"/>
        <v>15332230-Marmelade</v>
      </c>
    </row>
    <row r="634" spans="1:17" x14ac:dyDescent="0.25">
      <c r="A634">
        <v>633</v>
      </c>
      <c r="B634">
        <v>15332230</v>
      </c>
      <c r="C634" t="s">
        <v>652</v>
      </c>
      <c r="E634" s="12">
        <v>634</v>
      </c>
      <c r="F634" s="13">
        <v>15332231</v>
      </c>
      <c r="G634" s="14" t="s">
        <v>653</v>
      </c>
      <c r="Q634" t="str">
        <f t="shared" si="9"/>
        <v>15332231-Marmelada od pomorandže</v>
      </c>
    </row>
    <row r="635" spans="1:17" x14ac:dyDescent="0.25">
      <c r="A635">
        <v>634</v>
      </c>
      <c r="B635">
        <v>15332231</v>
      </c>
      <c r="C635" t="s">
        <v>653</v>
      </c>
      <c r="E635" s="15">
        <v>635</v>
      </c>
      <c r="F635" s="16">
        <v>15332232</v>
      </c>
      <c r="G635" s="17" t="s">
        <v>654</v>
      </c>
      <c r="Q635" t="str">
        <f t="shared" si="9"/>
        <v>15332232-Marmelada od limuna</v>
      </c>
    </row>
    <row r="636" spans="1:17" x14ac:dyDescent="0.25">
      <c r="A636">
        <v>635</v>
      </c>
      <c r="B636">
        <v>15332232</v>
      </c>
      <c r="C636" t="s">
        <v>654</v>
      </c>
      <c r="E636" s="12">
        <v>636</v>
      </c>
      <c r="F636" s="13">
        <v>15332240</v>
      </c>
      <c r="G636" s="14" t="s">
        <v>655</v>
      </c>
      <c r="Q636" t="str">
        <f t="shared" si="9"/>
        <v>15332240-Voćni žele</v>
      </c>
    </row>
    <row r="637" spans="1:17" x14ac:dyDescent="0.25">
      <c r="A637">
        <v>636</v>
      </c>
      <c r="B637">
        <v>15332240</v>
      </c>
      <c r="C637" t="s">
        <v>655</v>
      </c>
      <c r="E637" s="15">
        <v>637</v>
      </c>
      <c r="F637" s="16">
        <v>15332250</v>
      </c>
      <c r="G637" s="17" t="s">
        <v>656</v>
      </c>
      <c r="Q637" t="str">
        <f t="shared" si="9"/>
        <v>15332250-Voćne kaše</v>
      </c>
    </row>
    <row r="638" spans="1:17" x14ac:dyDescent="0.25">
      <c r="A638">
        <v>637</v>
      </c>
      <c r="B638">
        <v>15332250</v>
      </c>
      <c r="C638" t="s">
        <v>656</v>
      </c>
      <c r="E638" s="12">
        <v>638</v>
      </c>
      <c r="F638" s="13">
        <v>15332260</v>
      </c>
      <c r="G638" s="14" t="s">
        <v>657</v>
      </c>
      <c r="Q638" t="str">
        <f t="shared" si="9"/>
        <v>15332260-Paste od orašastih plodova</v>
      </c>
    </row>
    <row r="639" spans="1:17" x14ac:dyDescent="0.25">
      <c r="A639">
        <v>638</v>
      </c>
      <c r="B639">
        <v>15332260</v>
      </c>
      <c r="C639" t="s">
        <v>657</v>
      </c>
      <c r="E639" s="15">
        <v>639</v>
      </c>
      <c r="F639" s="16">
        <v>15332261</v>
      </c>
      <c r="G639" s="17" t="s">
        <v>658</v>
      </c>
      <c r="Q639" t="str">
        <f t="shared" si="9"/>
        <v>15332261-Puter od kikirikija</v>
      </c>
    </row>
    <row r="640" spans="1:17" x14ac:dyDescent="0.25">
      <c r="A640">
        <v>639</v>
      </c>
      <c r="B640">
        <v>15332261</v>
      </c>
      <c r="C640" t="s">
        <v>658</v>
      </c>
      <c r="E640" s="12">
        <v>640</v>
      </c>
      <c r="F640" s="13">
        <v>15332270</v>
      </c>
      <c r="G640" s="14" t="s">
        <v>659</v>
      </c>
      <c r="Q640" t="str">
        <f t="shared" si="9"/>
        <v>15332270-Voćni pire</v>
      </c>
    </row>
    <row r="641" spans="1:17" x14ac:dyDescent="0.25">
      <c r="A641">
        <v>640</v>
      </c>
      <c r="B641">
        <v>15332270</v>
      </c>
      <c r="C641" t="s">
        <v>659</v>
      </c>
      <c r="E641" s="15">
        <v>641</v>
      </c>
      <c r="F641" s="16">
        <v>15332290</v>
      </c>
      <c r="G641" s="17" t="s">
        <v>660</v>
      </c>
      <c r="Q641" t="str">
        <f t="shared" si="9"/>
        <v>15332290-Džemovi</v>
      </c>
    </row>
    <row r="642" spans="1:17" x14ac:dyDescent="0.25">
      <c r="A642">
        <v>641</v>
      </c>
      <c r="B642">
        <v>15332290</v>
      </c>
      <c r="C642" t="s">
        <v>660</v>
      </c>
      <c r="E642" s="12">
        <v>642</v>
      </c>
      <c r="F642" s="13">
        <v>15332291</v>
      </c>
      <c r="G642" s="14" t="s">
        <v>661</v>
      </c>
      <c r="Q642" t="str">
        <f t="shared" ref="Q642:Q705" si="10">F642&amp; "-" &amp;G642</f>
        <v>15332291-Džem od kajsija</v>
      </c>
    </row>
    <row r="643" spans="1:17" x14ac:dyDescent="0.25">
      <c r="A643">
        <v>642</v>
      </c>
      <c r="B643">
        <v>15332291</v>
      </c>
      <c r="C643" t="s">
        <v>661</v>
      </c>
      <c r="E643" s="15">
        <v>643</v>
      </c>
      <c r="F643" s="16">
        <v>15332292</v>
      </c>
      <c r="G643" s="17" t="s">
        <v>662</v>
      </c>
      <c r="Q643" t="str">
        <f t="shared" si="10"/>
        <v>15332292-Džem od kupine</v>
      </c>
    </row>
    <row r="644" spans="1:17" x14ac:dyDescent="0.25">
      <c r="A644">
        <v>643</v>
      </c>
      <c r="B644">
        <v>15332292</v>
      </c>
      <c r="C644" t="s">
        <v>662</v>
      </c>
      <c r="E644" s="12">
        <v>644</v>
      </c>
      <c r="F644" s="13">
        <v>15332293</v>
      </c>
      <c r="G644" s="14" t="s">
        <v>663</v>
      </c>
      <c r="Q644" t="str">
        <f t="shared" si="10"/>
        <v>15332293-Džem od crne ribizle</v>
      </c>
    </row>
    <row r="645" spans="1:17" x14ac:dyDescent="0.25">
      <c r="A645">
        <v>644</v>
      </c>
      <c r="B645">
        <v>15332293</v>
      </c>
      <c r="C645" t="s">
        <v>663</v>
      </c>
      <c r="E645" s="15">
        <v>645</v>
      </c>
      <c r="F645" s="16">
        <v>15332294</v>
      </c>
      <c r="G645" s="17" t="s">
        <v>664</v>
      </c>
      <c r="Q645" t="str">
        <f t="shared" si="10"/>
        <v>15332294-Džem od višnje i trešnje</v>
      </c>
    </row>
    <row r="646" spans="1:17" x14ac:dyDescent="0.25">
      <c r="A646">
        <v>645</v>
      </c>
      <c r="B646">
        <v>15332294</v>
      </c>
      <c r="C646" t="s">
        <v>664</v>
      </c>
      <c r="E646" s="12">
        <v>646</v>
      </c>
      <c r="F646" s="13">
        <v>15332295</v>
      </c>
      <c r="G646" s="14" t="s">
        <v>665</v>
      </c>
      <c r="Q646" t="str">
        <f t="shared" si="10"/>
        <v>15332295-Džem od maline</v>
      </c>
    </row>
    <row r="647" spans="1:17" x14ac:dyDescent="0.25">
      <c r="A647">
        <v>646</v>
      </c>
      <c r="B647">
        <v>15332295</v>
      </c>
      <c r="C647" t="s">
        <v>665</v>
      </c>
      <c r="E647" s="15">
        <v>647</v>
      </c>
      <c r="F647" s="16">
        <v>15332296</v>
      </c>
      <c r="G647" s="17" t="s">
        <v>666</v>
      </c>
      <c r="Q647" t="str">
        <f t="shared" si="10"/>
        <v>15332296-Džem od jagode</v>
      </c>
    </row>
    <row r="648" spans="1:17" x14ac:dyDescent="0.25">
      <c r="A648">
        <v>647</v>
      </c>
      <c r="B648">
        <v>15332296</v>
      </c>
      <c r="C648" t="s">
        <v>666</v>
      </c>
      <c r="E648" s="12">
        <v>648</v>
      </c>
      <c r="F648" s="13">
        <v>15332300</v>
      </c>
      <c r="G648" s="14" t="s">
        <v>667</v>
      </c>
      <c r="Q648" t="str">
        <f t="shared" si="10"/>
        <v>15332300-Prerađeni orašasti plodovi</v>
      </c>
    </row>
    <row r="649" spans="1:17" x14ac:dyDescent="0.25">
      <c r="A649">
        <v>648</v>
      </c>
      <c r="B649">
        <v>15332300</v>
      </c>
      <c r="C649" t="s">
        <v>667</v>
      </c>
      <c r="E649" s="15">
        <v>649</v>
      </c>
      <c r="F649" s="16">
        <v>15332310</v>
      </c>
      <c r="G649" s="17" t="s">
        <v>668</v>
      </c>
      <c r="Q649" t="str">
        <f t="shared" si="10"/>
        <v>15332310-Pečeni ili usoljeni orašasti plodovi</v>
      </c>
    </row>
    <row r="650" spans="1:17" x14ac:dyDescent="0.25">
      <c r="A650">
        <v>649</v>
      </c>
      <c r="B650">
        <v>15332310</v>
      </c>
      <c r="C650" t="s">
        <v>668</v>
      </c>
      <c r="E650" s="12">
        <v>650</v>
      </c>
      <c r="F650" s="13">
        <v>15332400</v>
      </c>
      <c r="G650" s="14" t="s">
        <v>669</v>
      </c>
      <c r="Q650" t="str">
        <f t="shared" si="10"/>
        <v>15332400-Konzervisano voće</v>
      </c>
    </row>
    <row r="651" spans="1:17" x14ac:dyDescent="0.25">
      <c r="A651">
        <v>650</v>
      </c>
      <c r="B651">
        <v>15332400</v>
      </c>
      <c r="C651" t="s">
        <v>669</v>
      </c>
      <c r="E651" s="15">
        <v>651</v>
      </c>
      <c r="F651" s="16">
        <v>15332410</v>
      </c>
      <c r="G651" s="17" t="s">
        <v>670</v>
      </c>
      <c r="Q651" t="str">
        <f t="shared" si="10"/>
        <v>15332410-Osušeno voće</v>
      </c>
    </row>
    <row r="652" spans="1:17" x14ac:dyDescent="0.25">
      <c r="A652">
        <v>651</v>
      </c>
      <c r="B652">
        <v>15332410</v>
      </c>
      <c r="C652" t="s">
        <v>670</v>
      </c>
      <c r="E652" s="12">
        <v>652</v>
      </c>
      <c r="F652" s="13">
        <v>15332411</v>
      </c>
      <c r="G652" s="14" t="s">
        <v>671</v>
      </c>
      <c r="Q652" t="str">
        <f t="shared" si="10"/>
        <v>15332411-Prerađena ribizla</v>
      </c>
    </row>
    <row r="653" spans="1:17" x14ac:dyDescent="0.25">
      <c r="A653">
        <v>652</v>
      </c>
      <c r="B653">
        <v>15332411</v>
      </c>
      <c r="C653" t="s">
        <v>671</v>
      </c>
      <c r="E653" s="15">
        <v>653</v>
      </c>
      <c r="F653" s="16">
        <v>15332412</v>
      </c>
      <c r="G653" s="17" t="s">
        <v>672</v>
      </c>
      <c r="Q653" t="str">
        <f t="shared" si="10"/>
        <v>15332412-Prerađeno suvo grožđe</v>
      </c>
    </row>
    <row r="654" spans="1:17" x14ac:dyDescent="0.25">
      <c r="A654">
        <v>653</v>
      </c>
      <c r="B654">
        <v>15332412</v>
      </c>
      <c r="C654" t="s">
        <v>672</v>
      </c>
      <c r="E654" s="12">
        <v>654</v>
      </c>
      <c r="F654" s="13">
        <v>15332419</v>
      </c>
      <c r="G654" s="14" t="s">
        <v>673</v>
      </c>
      <c r="Q654" t="str">
        <f t="shared" si="10"/>
        <v>15332419-Sultanina (vrsta grožđa bez koštica)</v>
      </c>
    </row>
    <row r="655" spans="1:17" x14ac:dyDescent="0.25">
      <c r="A655">
        <v>654</v>
      </c>
      <c r="B655">
        <v>15332419</v>
      </c>
      <c r="C655" t="s">
        <v>673</v>
      </c>
      <c r="E655" s="15">
        <v>655</v>
      </c>
      <c r="F655" s="16">
        <v>15333000</v>
      </c>
      <c r="G655" s="17" t="s">
        <v>674</v>
      </c>
      <c r="Q655" t="str">
        <f t="shared" si="10"/>
        <v>15333000-Nusproizvodi od povrća</v>
      </c>
    </row>
    <row r="656" spans="1:17" x14ac:dyDescent="0.25">
      <c r="A656">
        <v>655</v>
      </c>
      <c r="B656">
        <v>15333000</v>
      </c>
      <c r="C656" t="s">
        <v>674</v>
      </c>
      <c r="E656" s="12">
        <v>656</v>
      </c>
      <c r="F656" s="13">
        <v>15400000</v>
      </c>
      <c r="G656" s="14" t="s">
        <v>675</v>
      </c>
      <c r="Q656" t="str">
        <f t="shared" si="10"/>
        <v>15400000-Životinjska ili biljna ulja i masti</v>
      </c>
    </row>
    <row r="657" spans="1:17" x14ac:dyDescent="0.25">
      <c r="A657">
        <v>656</v>
      </c>
      <c r="B657">
        <v>15400000</v>
      </c>
      <c r="C657" t="s">
        <v>675</v>
      </c>
      <c r="E657" s="15">
        <v>657</v>
      </c>
      <c r="F657" s="16">
        <v>15410000</v>
      </c>
      <c r="G657" s="17" t="s">
        <v>676</v>
      </c>
      <c r="Q657" t="str">
        <f t="shared" si="10"/>
        <v>15410000-Neprerađena životinjska ili biljna ulja i masti</v>
      </c>
    </row>
    <row r="658" spans="1:17" x14ac:dyDescent="0.25">
      <c r="A658">
        <v>657</v>
      </c>
      <c r="B658">
        <v>15410000</v>
      </c>
      <c r="C658" t="s">
        <v>676</v>
      </c>
      <c r="E658" s="12">
        <v>658</v>
      </c>
      <c r="F658" s="13">
        <v>15411000</v>
      </c>
      <c r="G658" s="14" t="s">
        <v>677</v>
      </c>
      <c r="Q658" t="str">
        <f t="shared" si="10"/>
        <v>15411000-Životinjska ili biljna ulja</v>
      </c>
    </row>
    <row r="659" spans="1:17" x14ac:dyDescent="0.25">
      <c r="A659">
        <v>658</v>
      </c>
      <c r="B659">
        <v>15411000</v>
      </c>
      <c r="C659" t="s">
        <v>677</v>
      </c>
      <c r="E659" s="15">
        <v>659</v>
      </c>
      <c r="F659" s="16">
        <v>15411100</v>
      </c>
      <c r="G659" s="17" t="s">
        <v>678</v>
      </c>
      <c r="Q659" t="str">
        <f t="shared" si="10"/>
        <v>15411100-Biljna ulja</v>
      </c>
    </row>
    <row r="660" spans="1:17" x14ac:dyDescent="0.25">
      <c r="A660">
        <v>659</v>
      </c>
      <c r="B660">
        <v>15411100</v>
      </c>
      <c r="C660" t="s">
        <v>678</v>
      </c>
      <c r="E660" s="12">
        <v>660</v>
      </c>
      <c r="F660" s="13">
        <v>15411110</v>
      </c>
      <c r="G660" s="14" t="s">
        <v>679</v>
      </c>
      <c r="Q660" t="str">
        <f t="shared" si="10"/>
        <v>15411110-Maslinovo ulje</v>
      </c>
    </row>
    <row r="661" spans="1:17" x14ac:dyDescent="0.25">
      <c r="A661">
        <v>660</v>
      </c>
      <c r="B661">
        <v>15411110</v>
      </c>
      <c r="C661" t="s">
        <v>679</v>
      </c>
      <c r="E661" s="15">
        <v>661</v>
      </c>
      <c r="F661" s="16">
        <v>15411120</v>
      </c>
      <c r="G661" s="17" t="s">
        <v>680</v>
      </c>
      <c r="Q661" t="str">
        <f t="shared" si="10"/>
        <v>15411120-Susamovo ulje</v>
      </c>
    </row>
    <row r="662" spans="1:17" x14ac:dyDescent="0.25">
      <c r="A662">
        <v>661</v>
      </c>
      <c r="B662">
        <v>15411120</v>
      </c>
      <c r="C662" t="s">
        <v>680</v>
      </c>
      <c r="E662" s="12">
        <v>662</v>
      </c>
      <c r="F662" s="13">
        <v>15411130</v>
      </c>
      <c r="G662" s="14" t="s">
        <v>681</v>
      </c>
      <c r="Q662" t="str">
        <f t="shared" si="10"/>
        <v>15411130-Ulje od kikirikija</v>
      </c>
    </row>
    <row r="663" spans="1:17" x14ac:dyDescent="0.25">
      <c r="A663">
        <v>662</v>
      </c>
      <c r="B663">
        <v>15411130</v>
      </c>
      <c r="C663" t="s">
        <v>681</v>
      </c>
      <c r="E663" s="15">
        <v>663</v>
      </c>
      <c r="F663" s="16">
        <v>15411140</v>
      </c>
      <c r="G663" s="17" t="s">
        <v>682</v>
      </c>
      <c r="Q663" t="str">
        <f t="shared" si="10"/>
        <v>15411140-Kokosovo ulje</v>
      </c>
    </row>
    <row r="664" spans="1:17" x14ac:dyDescent="0.25">
      <c r="A664">
        <v>663</v>
      </c>
      <c r="B664">
        <v>15411140</v>
      </c>
      <c r="C664" t="s">
        <v>682</v>
      </c>
      <c r="E664" s="12">
        <v>664</v>
      </c>
      <c r="F664" s="13">
        <v>15411200</v>
      </c>
      <c r="G664" s="14" t="s">
        <v>683</v>
      </c>
      <c r="Q664" t="str">
        <f t="shared" si="10"/>
        <v>15411200-Ulje za kuvanje</v>
      </c>
    </row>
    <row r="665" spans="1:17" x14ac:dyDescent="0.25">
      <c r="A665">
        <v>664</v>
      </c>
      <c r="B665">
        <v>15411200</v>
      </c>
      <c r="C665" t="s">
        <v>683</v>
      </c>
      <c r="E665" s="15">
        <v>665</v>
      </c>
      <c r="F665" s="16">
        <v>15411210</v>
      </c>
      <c r="G665" s="17" t="s">
        <v>684</v>
      </c>
      <c r="Q665" t="str">
        <f t="shared" si="10"/>
        <v>15411210-Ulje za prženje</v>
      </c>
    </row>
    <row r="666" spans="1:17" x14ac:dyDescent="0.25">
      <c r="A666">
        <v>665</v>
      </c>
      <c r="B666">
        <v>15411210</v>
      </c>
      <c r="C666" t="s">
        <v>684</v>
      </c>
      <c r="E666" s="12">
        <v>666</v>
      </c>
      <c r="F666" s="13">
        <v>15412000</v>
      </c>
      <c r="G666" s="14" t="s">
        <v>685</v>
      </c>
      <c r="Q666" t="str">
        <f t="shared" si="10"/>
        <v>15412000-Masti</v>
      </c>
    </row>
    <row r="667" spans="1:17" x14ac:dyDescent="0.25">
      <c r="A667">
        <v>666</v>
      </c>
      <c r="B667">
        <v>15412000</v>
      </c>
      <c r="C667" t="s">
        <v>685</v>
      </c>
      <c r="E667" s="15">
        <v>667</v>
      </c>
      <c r="F667" s="16">
        <v>15412100</v>
      </c>
      <c r="G667" s="17" t="s">
        <v>686</v>
      </c>
      <c r="Q667" t="str">
        <f t="shared" si="10"/>
        <v>15412100-Životinjske masti</v>
      </c>
    </row>
    <row r="668" spans="1:17" x14ac:dyDescent="0.25">
      <c r="A668">
        <v>667</v>
      </c>
      <c r="B668">
        <v>15412100</v>
      </c>
      <c r="C668" t="s">
        <v>686</v>
      </c>
      <c r="E668" s="12">
        <v>668</v>
      </c>
      <c r="F668" s="13">
        <v>15412200</v>
      </c>
      <c r="G668" s="14" t="s">
        <v>687</v>
      </c>
      <c r="Q668" t="str">
        <f t="shared" si="10"/>
        <v>15412200-Biljne masti</v>
      </c>
    </row>
    <row r="669" spans="1:17" x14ac:dyDescent="0.25">
      <c r="A669">
        <v>668</v>
      </c>
      <c r="B669">
        <v>15412200</v>
      </c>
      <c r="C669" t="s">
        <v>687</v>
      </c>
      <c r="E669" s="15">
        <v>669</v>
      </c>
      <c r="F669" s="16">
        <v>15413000</v>
      </c>
      <c r="G669" s="17" t="s">
        <v>688</v>
      </c>
      <c r="Q669" t="str">
        <f t="shared" si="10"/>
        <v>15413000-Ostaci biljnih masti ili ulja u čvrstom stanju</v>
      </c>
    </row>
    <row r="670" spans="1:17" x14ac:dyDescent="0.25">
      <c r="A670">
        <v>669</v>
      </c>
      <c r="B670">
        <v>15413000</v>
      </c>
      <c r="C670" t="s">
        <v>688</v>
      </c>
      <c r="E670" s="12">
        <v>670</v>
      </c>
      <c r="F670" s="13">
        <v>15413100</v>
      </c>
      <c r="G670" s="14" t="s">
        <v>689</v>
      </c>
      <c r="Q670" t="str">
        <f t="shared" si="10"/>
        <v>15413100-Uljane pogače</v>
      </c>
    </row>
    <row r="671" spans="1:17" x14ac:dyDescent="0.25">
      <c r="A671">
        <v>670</v>
      </c>
      <c r="B671">
        <v>15413100</v>
      </c>
      <c r="C671" t="s">
        <v>689</v>
      </c>
      <c r="E671" s="15">
        <v>671</v>
      </c>
      <c r="F671" s="16">
        <v>15420000</v>
      </c>
      <c r="G671" s="17" t="s">
        <v>690</v>
      </c>
      <c r="Q671" t="str">
        <f t="shared" si="10"/>
        <v>15420000-Rafinisana ulja i masti</v>
      </c>
    </row>
    <row r="672" spans="1:17" x14ac:dyDescent="0.25">
      <c r="A672">
        <v>671</v>
      </c>
      <c r="B672">
        <v>15420000</v>
      </c>
      <c r="C672" t="s">
        <v>690</v>
      </c>
      <c r="E672" s="12">
        <v>672</v>
      </c>
      <c r="F672" s="13">
        <v>15421000</v>
      </c>
      <c r="G672" s="14" t="s">
        <v>691</v>
      </c>
      <c r="Q672" t="str">
        <f t="shared" si="10"/>
        <v>15421000-Rafinisana ulja</v>
      </c>
    </row>
    <row r="673" spans="1:17" x14ac:dyDescent="0.25">
      <c r="A673">
        <v>672</v>
      </c>
      <c r="B673">
        <v>15421000</v>
      </c>
      <c r="C673" t="s">
        <v>691</v>
      </c>
      <c r="E673" s="15">
        <v>673</v>
      </c>
      <c r="F673" s="16">
        <v>15422000</v>
      </c>
      <c r="G673" s="17" t="s">
        <v>692</v>
      </c>
      <c r="Q673" t="str">
        <f t="shared" si="10"/>
        <v>15422000-Rafinisane masti</v>
      </c>
    </row>
    <row r="674" spans="1:17" x14ac:dyDescent="0.25">
      <c r="A674">
        <v>673</v>
      </c>
      <c r="B674">
        <v>15422000</v>
      </c>
      <c r="C674" t="s">
        <v>692</v>
      </c>
      <c r="E674" s="12">
        <v>674</v>
      </c>
      <c r="F674" s="13">
        <v>15423000</v>
      </c>
      <c r="G674" s="14" t="s">
        <v>693</v>
      </c>
      <c r="Q674" t="str">
        <f t="shared" si="10"/>
        <v>15423000-Hidrogenizovana ili esterifikovana ulja ili masti</v>
      </c>
    </row>
    <row r="675" spans="1:17" x14ac:dyDescent="0.25">
      <c r="A675">
        <v>674</v>
      </c>
      <c r="B675">
        <v>15423000</v>
      </c>
      <c r="C675" t="s">
        <v>693</v>
      </c>
      <c r="E675" s="15">
        <v>675</v>
      </c>
      <c r="F675" s="16">
        <v>15424000</v>
      </c>
      <c r="G675" s="17" t="s">
        <v>694</v>
      </c>
      <c r="Q675" t="str">
        <f t="shared" si="10"/>
        <v>15424000-Biljni voskovi</v>
      </c>
    </row>
    <row r="676" spans="1:17" x14ac:dyDescent="0.25">
      <c r="A676">
        <v>675</v>
      </c>
      <c r="B676">
        <v>15424000</v>
      </c>
      <c r="C676" t="s">
        <v>694</v>
      </c>
      <c r="E676" s="12">
        <v>676</v>
      </c>
      <c r="F676" s="13">
        <v>15430000</v>
      </c>
      <c r="G676" s="14" t="s">
        <v>695</v>
      </c>
      <c r="Q676" t="str">
        <f t="shared" si="10"/>
        <v>15430000-Jestive masti</v>
      </c>
    </row>
    <row r="677" spans="1:17" x14ac:dyDescent="0.25">
      <c r="A677">
        <v>676</v>
      </c>
      <c r="B677">
        <v>15430000</v>
      </c>
      <c r="C677" t="s">
        <v>695</v>
      </c>
      <c r="E677" s="15">
        <v>677</v>
      </c>
      <c r="F677" s="16">
        <v>15431000</v>
      </c>
      <c r="G677" s="17" t="s">
        <v>696</v>
      </c>
      <c r="Q677" t="str">
        <f t="shared" si="10"/>
        <v>15431000-Margarin i slični proizvodi</v>
      </c>
    </row>
    <row r="678" spans="1:17" x14ac:dyDescent="0.25">
      <c r="A678">
        <v>677</v>
      </c>
      <c r="B678">
        <v>15431000</v>
      </c>
      <c r="C678" t="s">
        <v>696</v>
      </c>
      <c r="E678" s="12">
        <v>678</v>
      </c>
      <c r="F678" s="13">
        <v>15431100</v>
      </c>
      <c r="G678" s="14" t="s">
        <v>697</v>
      </c>
      <c r="Q678" t="str">
        <f t="shared" si="10"/>
        <v>15431100-Margarin</v>
      </c>
    </row>
    <row r="679" spans="1:17" x14ac:dyDescent="0.25">
      <c r="A679">
        <v>678</v>
      </c>
      <c r="B679">
        <v>15431100</v>
      </c>
      <c r="C679" t="s">
        <v>697</v>
      </c>
      <c r="E679" s="15">
        <v>679</v>
      </c>
      <c r="F679" s="16">
        <v>15431110</v>
      </c>
      <c r="G679" s="17" t="s">
        <v>698</v>
      </c>
      <c r="Q679" t="str">
        <f t="shared" si="10"/>
        <v>15431110-Tečni margarin</v>
      </c>
    </row>
    <row r="680" spans="1:17" x14ac:dyDescent="0.25">
      <c r="A680">
        <v>679</v>
      </c>
      <c r="B680">
        <v>15431110</v>
      </c>
      <c r="C680" t="s">
        <v>698</v>
      </c>
      <c r="E680" s="12">
        <v>680</v>
      </c>
      <c r="F680" s="13">
        <v>15431200</v>
      </c>
      <c r="G680" s="14" t="s">
        <v>699</v>
      </c>
      <c r="Q680" t="str">
        <f t="shared" si="10"/>
        <v>15431200-Namazi sa sniženim ili niskim procentom masnoće</v>
      </c>
    </row>
    <row r="681" spans="1:17" x14ac:dyDescent="0.25">
      <c r="A681">
        <v>680</v>
      </c>
      <c r="B681">
        <v>15431200</v>
      </c>
      <c r="C681" t="s">
        <v>699</v>
      </c>
      <c r="E681" s="15">
        <v>681</v>
      </c>
      <c r="F681" s="16">
        <v>15500000</v>
      </c>
      <c r="G681" s="17" t="s">
        <v>700</v>
      </c>
      <c r="Q681" t="str">
        <f t="shared" si="10"/>
        <v>15500000-Mlečni proizvodi</v>
      </c>
    </row>
    <row r="682" spans="1:17" x14ac:dyDescent="0.25">
      <c r="A682">
        <v>681</v>
      </c>
      <c r="B682">
        <v>15500000</v>
      </c>
      <c r="C682" t="s">
        <v>700</v>
      </c>
      <c r="E682" s="12">
        <v>682</v>
      </c>
      <c r="F682" s="13">
        <v>15510000</v>
      </c>
      <c r="G682" s="14" t="s">
        <v>701</v>
      </c>
      <c r="Q682" t="str">
        <f t="shared" si="10"/>
        <v>15510000-Mleko i pavlaka</v>
      </c>
    </row>
    <row r="683" spans="1:17" x14ac:dyDescent="0.25">
      <c r="A683">
        <v>682</v>
      </c>
      <c r="B683">
        <v>15510000</v>
      </c>
      <c r="C683" t="s">
        <v>701</v>
      </c>
      <c r="E683" s="15">
        <v>683</v>
      </c>
      <c r="F683" s="16">
        <v>15511000</v>
      </c>
      <c r="G683" s="17" t="s">
        <v>702</v>
      </c>
      <c r="Q683" t="str">
        <f t="shared" si="10"/>
        <v>15511000-Mleko</v>
      </c>
    </row>
    <row r="684" spans="1:17" x14ac:dyDescent="0.25">
      <c r="A684">
        <v>683</v>
      </c>
      <c r="B684">
        <v>15511000</v>
      </c>
      <c r="C684" t="s">
        <v>702</v>
      </c>
      <c r="E684" s="12">
        <v>684</v>
      </c>
      <c r="F684" s="13">
        <v>15511100</v>
      </c>
      <c r="G684" s="14" t="s">
        <v>703</v>
      </c>
      <c r="Q684" t="str">
        <f t="shared" si="10"/>
        <v>15511100-Pasterizovano mleko</v>
      </c>
    </row>
    <row r="685" spans="1:17" x14ac:dyDescent="0.25">
      <c r="A685">
        <v>684</v>
      </c>
      <c r="B685">
        <v>15511100</v>
      </c>
      <c r="C685" t="s">
        <v>703</v>
      </c>
      <c r="E685" s="15">
        <v>685</v>
      </c>
      <c r="F685" s="16">
        <v>15511200</v>
      </c>
      <c r="G685" s="17" t="s">
        <v>704</v>
      </c>
      <c r="Q685" t="str">
        <f t="shared" si="10"/>
        <v>15511200-Sterilizovano mleko</v>
      </c>
    </row>
    <row r="686" spans="1:17" x14ac:dyDescent="0.25">
      <c r="A686">
        <v>685</v>
      </c>
      <c r="B686">
        <v>15511200</v>
      </c>
      <c r="C686" t="s">
        <v>704</v>
      </c>
      <c r="E686" s="12">
        <v>686</v>
      </c>
      <c r="F686" s="13">
        <v>15511210</v>
      </c>
      <c r="G686" s="14" t="s">
        <v>705</v>
      </c>
      <c r="Q686" t="str">
        <f t="shared" si="10"/>
        <v>15511210-Dugotrajno (UHT) mleko</v>
      </c>
    </row>
    <row r="687" spans="1:17" x14ac:dyDescent="0.25">
      <c r="A687">
        <v>686</v>
      </c>
      <c r="B687">
        <v>15511210</v>
      </c>
      <c r="C687" t="s">
        <v>705</v>
      </c>
      <c r="E687" s="15">
        <v>687</v>
      </c>
      <c r="F687" s="16">
        <v>15511300</v>
      </c>
      <c r="G687" s="17" t="s">
        <v>706</v>
      </c>
      <c r="Q687" t="str">
        <f t="shared" si="10"/>
        <v>15511300-Obrano mleko</v>
      </c>
    </row>
    <row r="688" spans="1:17" x14ac:dyDescent="0.25">
      <c r="A688">
        <v>687</v>
      </c>
      <c r="B688">
        <v>15511300</v>
      </c>
      <c r="C688" t="s">
        <v>706</v>
      </c>
      <c r="E688" s="12">
        <v>688</v>
      </c>
      <c r="F688" s="13">
        <v>15511400</v>
      </c>
      <c r="G688" s="14" t="s">
        <v>707</v>
      </c>
      <c r="Q688" t="str">
        <f t="shared" si="10"/>
        <v>15511400-Delimično obrano mleko</v>
      </c>
    </row>
    <row r="689" spans="1:17" x14ac:dyDescent="0.25">
      <c r="A689">
        <v>688</v>
      </c>
      <c r="B689">
        <v>15511400</v>
      </c>
      <c r="C689" t="s">
        <v>707</v>
      </c>
      <c r="E689" s="15">
        <v>689</v>
      </c>
      <c r="F689" s="16">
        <v>15511500</v>
      </c>
      <c r="G689" s="17" t="s">
        <v>708</v>
      </c>
      <c r="Q689" t="str">
        <f t="shared" si="10"/>
        <v>15511500-Punomasno mleko</v>
      </c>
    </row>
    <row r="690" spans="1:17" x14ac:dyDescent="0.25">
      <c r="A690">
        <v>689</v>
      </c>
      <c r="B690">
        <v>15511500</v>
      </c>
      <c r="C690" t="s">
        <v>708</v>
      </c>
      <c r="E690" s="12">
        <v>690</v>
      </c>
      <c r="F690" s="13">
        <v>15511600</v>
      </c>
      <c r="G690" s="14" t="s">
        <v>709</v>
      </c>
      <c r="Q690" t="str">
        <f t="shared" si="10"/>
        <v>15511600-Kondenzovano mleko</v>
      </c>
    </row>
    <row r="691" spans="1:17" x14ac:dyDescent="0.25">
      <c r="A691">
        <v>690</v>
      </c>
      <c r="B691">
        <v>15511600</v>
      </c>
      <c r="C691" t="s">
        <v>709</v>
      </c>
      <c r="E691" s="15">
        <v>691</v>
      </c>
      <c r="F691" s="16">
        <v>15511700</v>
      </c>
      <c r="G691" s="17" t="s">
        <v>710</v>
      </c>
      <c r="Q691" t="str">
        <f t="shared" si="10"/>
        <v>15511700-Mleko u prahu</v>
      </c>
    </row>
    <row r="692" spans="1:17" x14ac:dyDescent="0.25">
      <c r="A692">
        <v>691</v>
      </c>
      <c r="B692">
        <v>15511700</v>
      </c>
      <c r="C692" t="s">
        <v>710</v>
      </c>
      <c r="E692" s="12">
        <v>692</v>
      </c>
      <c r="F692" s="13">
        <v>15512000</v>
      </c>
      <c r="G692" s="14" t="s">
        <v>711</v>
      </c>
      <c r="Q692" t="str">
        <f t="shared" si="10"/>
        <v>15512000-Pavlaka</v>
      </c>
    </row>
    <row r="693" spans="1:17" x14ac:dyDescent="0.25">
      <c r="A693">
        <v>692</v>
      </c>
      <c r="B693">
        <v>15512000</v>
      </c>
      <c r="C693" t="s">
        <v>711</v>
      </c>
      <c r="E693" s="15">
        <v>693</v>
      </c>
      <c r="F693" s="16">
        <v>15512100</v>
      </c>
      <c r="G693" s="17" t="s">
        <v>712</v>
      </c>
      <c r="Q693" t="str">
        <f t="shared" si="10"/>
        <v>15512100-Pavlaka sa niskim procentom masnoće</v>
      </c>
    </row>
    <row r="694" spans="1:17" x14ac:dyDescent="0.25">
      <c r="A694">
        <v>693</v>
      </c>
      <c r="B694">
        <v>15512100</v>
      </c>
      <c r="C694" t="s">
        <v>712</v>
      </c>
      <c r="E694" s="12">
        <v>694</v>
      </c>
      <c r="F694" s="13">
        <v>15512200</v>
      </c>
      <c r="G694" s="14" t="s">
        <v>713</v>
      </c>
      <c r="Q694" t="str">
        <f t="shared" si="10"/>
        <v>15512200-Pavlaka sa visokim procentom masnoće</v>
      </c>
    </row>
    <row r="695" spans="1:17" x14ac:dyDescent="0.25">
      <c r="A695">
        <v>694</v>
      </c>
      <c r="B695">
        <v>15512200</v>
      </c>
      <c r="C695" t="s">
        <v>713</v>
      </c>
      <c r="E695" s="15">
        <v>695</v>
      </c>
      <c r="F695" s="16">
        <v>15512300</v>
      </c>
      <c r="G695" s="17" t="s">
        <v>714</v>
      </c>
      <c r="Q695" t="str">
        <f t="shared" si="10"/>
        <v>15512300-Gusta pavlaka</v>
      </c>
    </row>
    <row r="696" spans="1:17" x14ac:dyDescent="0.25">
      <c r="A696">
        <v>695</v>
      </c>
      <c r="B696">
        <v>15512300</v>
      </c>
      <c r="C696" t="s">
        <v>714</v>
      </c>
      <c r="E696" s="12">
        <v>696</v>
      </c>
      <c r="F696" s="13">
        <v>15512900</v>
      </c>
      <c r="G696" s="14" t="s">
        <v>715</v>
      </c>
      <c r="Q696" t="str">
        <f t="shared" si="10"/>
        <v>15512900-Slatka pavlaka</v>
      </c>
    </row>
    <row r="697" spans="1:17" x14ac:dyDescent="0.25">
      <c r="A697">
        <v>696</v>
      </c>
      <c r="B697">
        <v>15512900</v>
      </c>
      <c r="C697" t="s">
        <v>715</v>
      </c>
      <c r="E697" s="15">
        <v>697</v>
      </c>
      <c r="F697" s="16">
        <v>15530000</v>
      </c>
      <c r="G697" s="17" t="s">
        <v>716</v>
      </c>
      <c r="Q697" t="str">
        <f t="shared" si="10"/>
        <v>15530000-Maslac</v>
      </c>
    </row>
    <row r="698" spans="1:17" x14ac:dyDescent="0.25">
      <c r="A698">
        <v>697</v>
      </c>
      <c r="B698">
        <v>15530000</v>
      </c>
      <c r="C698" t="s">
        <v>716</v>
      </c>
      <c r="E698" s="12">
        <v>698</v>
      </c>
      <c r="F698" s="13">
        <v>15540000</v>
      </c>
      <c r="G698" s="14" t="s">
        <v>717</v>
      </c>
      <c r="Q698" t="str">
        <f t="shared" si="10"/>
        <v>15540000-Sirevi</v>
      </c>
    </row>
    <row r="699" spans="1:17" x14ac:dyDescent="0.25">
      <c r="A699">
        <v>698</v>
      </c>
      <c r="B699">
        <v>15540000</v>
      </c>
      <c r="C699" t="s">
        <v>717</v>
      </c>
      <c r="E699" s="15">
        <v>699</v>
      </c>
      <c r="F699" s="16">
        <v>15541000</v>
      </c>
      <c r="G699" s="17" t="s">
        <v>718</v>
      </c>
      <c r="Q699" t="str">
        <f t="shared" si="10"/>
        <v>15541000-Stoni sir</v>
      </c>
    </row>
    <row r="700" spans="1:17" x14ac:dyDescent="0.25">
      <c r="A700">
        <v>699</v>
      </c>
      <c r="B700">
        <v>15541000</v>
      </c>
      <c r="C700" t="s">
        <v>718</v>
      </c>
      <c r="E700" s="12">
        <v>700</v>
      </c>
      <c r="F700" s="13">
        <v>15542000</v>
      </c>
      <c r="G700" s="14" t="s">
        <v>719</v>
      </c>
      <c r="Q700" t="str">
        <f t="shared" si="10"/>
        <v>15542000-Mladi sir</v>
      </c>
    </row>
    <row r="701" spans="1:17" x14ac:dyDescent="0.25">
      <c r="A701">
        <v>700</v>
      </c>
      <c r="B701">
        <v>15542000</v>
      </c>
      <c r="C701" t="s">
        <v>719</v>
      </c>
      <c r="E701" s="15">
        <v>701</v>
      </c>
      <c r="F701" s="16">
        <v>15542100</v>
      </c>
      <c r="G701" s="17" t="s">
        <v>720</v>
      </c>
      <c r="Q701" t="str">
        <f t="shared" si="10"/>
        <v>15542100-Beli meki sir</v>
      </c>
    </row>
    <row r="702" spans="1:17" x14ac:dyDescent="0.25">
      <c r="A702">
        <v>701</v>
      </c>
      <c r="B702">
        <v>15542100</v>
      </c>
      <c r="C702" t="s">
        <v>720</v>
      </c>
      <c r="E702" s="12">
        <v>702</v>
      </c>
      <c r="F702" s="13">
        <v>15542200</v>
      </c>
      <c r="G702" s="14" t="s">
        <v>721</v>
      </c>
      <c r="Q702" t="str">
        <f t="shared" si="10"/>
        <v>15542200-Meki sir</v>
      </c>
    </row>
    <row r="703" spans="1:17" x14ac:dyDescent="0.25">
      <c r="A703">
        <v>702</v>
      </c>
      <c r="B703">
        <v>15542200</v>
      </c>
      <c r="C703" t="s">
        <v>721</v>
      </c>
      <c r="E703" s="15">
        <v>703</v>
      </c>
      <c r="F703" s="16">
        <v>15542300</v>
      </c>
      <c r="G703" s="17" t="s">
        <v>722</v>
      </c>
      <c r="Q703" t="str">
        <f t="shared" si="10"/>
        <v>15542300-Feta sir</v>
      </c>
    </row>
    <row r="704" spans="1:17" x14ac:dyDescent="0.25">
      <c r="A704">
        <v>703</v>
      </c>
      <c r="B704">
        <v>15542300</v>
      </c>
      <c r="C704" t="s">
        <v>722</v>
      </c>
      <c r="E704" s="12">
        <v>704</v>
      </c>
      <c r="F704" s="13">
        <v>15543000</v>
      </c>
      <c r="G704" s="14" t="s">
        <v>723</v>
      </c>
      <c r="Q704" t="str">
        <f t="shared" si="10"/>
        <v>15543000-Rendani sir, sir u prahu, sir sa plavom plesni i drugi sirevi</v>
      </c>
    </row>
    <row r="705" spans="1:17" x14ac:dyDescent="0.25">
      <c r="A705">
        <v>704</v>
      </c>
      <c r="B705">
        <v>15543000</v>
      </c>
      <c r="C705" t="s">
        <v>723</v>
      </c>
      <c r="E705" s="15">
        <v>705</v>
      </c>
      <c r="F705" s="16">
        <v>15543100</v>
      </c>
      <c r="G705" s="17" t="s">
        <v>724</v>
      </c>
      <c r="Q705" t="str">
        <f t="shared" si="10"/>
        <v>15543100-Plavi sirevi</v>
      </c>
    </row>
    <row r="706" spans="1:17" x14ac:dyDescent="0.25">
      <c r="A706">
        <v>705</v>
      </c>
      <c r="B706">
        <v>15543100</v>
      </c>
      <c r="C706" t="s">
        <v>724</v>
      </c>
      <c r="E706" s="12">
        <v>706</v>
      </c>
      <c r="F706" s="13">
        <v>15543200</v>
      </c>
      <c r="G706" s="14" t="s">
        <v>725</v>
      </c>
      <c r="Q706" t="str">
        <f t="shared" ref="Q706:Q769" si="11">F706&amp; "-" &amp;G706</f>
        <v>15543200-Čedar sir</v>
      </c>
    </row>
    <row r="707" spans="1:17" x14ac:dyDescent="0.25">
      <c r="A707">
        <v>706</v>
      </c>
      <c r="B707">
        <v>15543200</v>
      </c>
      <c r="C707" t="s">
        <v>725</v>
      </c>
      <c r="E707" s="15">
        <v>707</v>
      </c>
      <c r="F707" s="16">
        <v>15543300</v>
      </c>
      <c r="G707" s="17" t="s">
        <v>726</v>
      </c>
      <c r="Q707" t="str">
        <f t="shared" si="11"/>
        <v>15543300-Rendani sir</v>
      </c>
    </row>
    <row r="708" spans="1:17" x14ac:dyDescent="0.25">
      <c r="A708">
        <v>707</v>
      </c>
      <c r="B708">
        <v>15543300</v>
      </c>
      <c r="C708" t="s">
        <v>726</v>
      </c>
      <c r="E708" s="12">
        <v>708</v>
      </c>
      <c r="F708" s="13">
        <v>15543400</v>
      </c>
      <c r="G708" s="14" t="s">
        <v>727</v>
      </c>
      <c r="Q708" t="str">
        <f t="shared" si="11"/>
        <v>15543400-Parmezan</v>
      </c>
    </row>
    <row r="709" spans="1:17" x14ac:dyDescent="0.25">
      <c r="A709">
        <v>708</v>
      </c>
      <c r="B709">
        <v>15543400</v>
      </c>
      <c r="C709" t="s">
        <v>727</v>
      </c>
      <c r="E709" s="15">
        <v>709</v>
      </c>
      <c r="F709" s="16">
        <v>15544000</v>
      </c>
      <c r="G709" s="17" t="s">
        <v>728</v>
      </c>
      <c r="Q709" t="str">
        <f t="shared" si="11"/>
        <v>15544000-Tvrdi sirevi</v>
      </c>
    </row>
    <row r="710" spans="1:17" x14ac:dyDescent="0.25">
      <c r="A710">
        <v>709</v>
      </c>
      <c r="B710">
        <v>15544000</v>
      </c>
      <c r="C710" t="s">
        <v>728</v>
      </c>
      <c r="E710" s="12">
        <v>710</v>
      </c>
      <c r="F710" s="13">
        <v>15545000</v>
      </c>
      <c r="G710" s="14" t="s">
        <v>729</v>
      </c>
      <c r="Q710" t="str">
        <f t="shared" si="11"/>
        <v>15545000-Sirni namazi</v>
      </c>
    </row>
    <row r="711" spans="1:17" x14ac:dyDescent="0.25">
      <c r="A711">
        <v>710</v>
      </c>
      <c r="B711">
        <v>15545000</v>
      </c>
      <c r="C711" t="s">
        <v>729</v>
      </c>
      <c r="E711" s="15">
        <v>711</v>
      </c>
      <c r="F711" s="16">
        <v>15550000</v>
      </c>
      <c r="G711" s="17" t="s">
        <v>730</v>
      </c>
      <c r="Q711" t="str">
        <f t="shared" si="11"/>
        <v>15550000-Razni mlečni proizvodi</v>
      </c>
    </row>
    <row r="712" spans="1:17" x14ac:dyDescent="0.25">
      <c r="A712">
        <v>711</v>
      </c>
      <c r="B712">
        <v>15550000</v>
      </c>
      <c r="C712" t="s">
        <v>730</v>
      </c>
      <c r="E712" s="12">
        <v>712</v>
      </c>
      <c r="F712" s="13">
        <v>15551000</v>
      </c>
      <c r="G712" s="14" t="s">
        <v>731</v>
      </c>
      <c r="Q712" t="str">
        <f t="shared" si="11"/>
        <v>15551000-Jogurt i drugi fermentisani mlečni proizvodi</v>
      </c>
    </row>
    <row r="713" spans="1:17" x14ac:dyDescent="0.25">
      <c r="A713">
        <v>712</v>
      </c>
      <c r="B713">
        <v>15551000</v>
      </c>
      <c r="C713" t="s">
        <v>731</v>
      </c>
      <c r="E713" s="15">
        <v>713</v>
      </c>
      <c r="F713" s="16">
        <v>15551300</v>
      </c>
      <c r="G713" s="17" t="s">
        <v>732</v>
      </c>
      <c r="Q713" t="str">
        <f t="shared" si="11"/>
        <v>15551300-Jogurt</v>
      </c>
    </row>
    <row r="714" spans="1:17" x14ac:dyDescent="0.25">
      <c r="A714">
        <v>713</v>
      </c>
      <c r="B714">
        <v>15551300</v>
      </c>
      <c r="C714" t="s">
        <v>732</v>
      </c>
      <c r="E714" s="12">
        <v>714</v>
      </c>
      <c r="F714" s="13">
        <v>15551310</v>
      </c>
      <c r="G714" s="14" t="s">
        <v>733</v>
      </c>
      <c r="Q714" t="str">
        <f t="shared" si="11"/>
        <v>15551310-Nearomatizovani jogurt</v>
      </c>
    </row>
    <row r="715" spans="1:17" x14ac:dyDescent="0.25">
      <c r="A715">
        <v>714</v>
      </c>
      <c r="B715">
        <v>15551310</v>
      </c>
      <c r="C715" t="s">
        <v>733</v>
      </c>
      <c r="E715" s="15">
        <v>715</v>
      </c>
      <c r="F715" s="16">
        <v>15551320</v>
      </c>
      <c r="G715" s="17" t="s">
        <v>734</v>
      </c>
      <c r="Q715" t="str">
        <f t="shared" si="11"/>
        <v>15551320-Aromatizovani jogurt</v>
      </c>
    </row>
    <row r="716" spans="1:17" x14ac:dyDescent="0.25">
      <c r="A716">
        <v>715</v>
      </c>
      <c r="B716">
        <v>15551320</v>
      </c>
      <c r="C716" t="s">
        <v>734</v>
      </c>
      <c r="E716" s="12">
        <v>716</v>
      </c>
      <c r="F716" s="13">
        <v>15551500</v>
      </c>
      <c r="G716" s="14" t="s">
        <v>735</v>
      </c>
      <c r="Q716" t="str">
        <f t="shared" si="11"/>
        <v>15551500-Mlaćenica</v>
      </c>
    </row>
    <row r="717" spans="1:17" x14ac:dyDescent="0.25">
      <c r="A717">
        <v>716</v>
      </c>
      <c r="B717">
        <v>15551500</v>
      </c>
      <c r="C717" t="s">
        <v>735</v>
      </c>
      <c r="E717" s="15">
        <v>717</v>
      </c>
      <c r="F717" s="16">
        <v>15552000</v>
      </c>
      <c r="G717" s="17" t="s">
        <v>736</v>
      </c>
      <c r="Q717" t="str">
        <f t="shared" si="11"/>
        <v>15552000-Kazein</v>
      </c>
    </row>
    <row r="718" spans="1:17" x14ac:dyDescent="0.25">
      <c r="A718">
        <v>717</v>
      </c>
      <c r="B718">
        <v>15552000</v>
      </c>
      <c r="C718" t="s">
        <v>736</v>
      </c>
      <c r="E718" s="12">
        <v>718</v>
      </c>
      <c r="F718" s="13">
        <v>15553000</v>
      </c>
      <c r="G718" s="14" t="s">
        <v>737</v>
      </c>
      <c r="Q718" t="str">
        <f t="shared" si="11"/>
        <v>15553000-Laktoza ili laktozni sirup</v>
      </c>
    </row>
    <row r="719" spans="1:17" x14ac:dyDescent="0.25">
      <c r="A719">
        <v>718</v>
      </c>
      <c r="B719">
        <v>15553000</v>
      </c>
      <c r="C719" t="s">
        <v>737</v>
      </c>
      <c r="E719" s="15">
        <v>719</v>
      </c>
      <c r="F719" s="16">
        <v>15554000</v>
      </c>
      <c r="G719" s="17" t="s">
        <v>738</v>
      </c>
      <c r="Q719" t="str">
        <f t="shared" si="11"/>
        <v>15554000-Surutka</v>
      </c>
    </row>
    <row r="720" spans="1:17" x14ac:dyDescent="0.25">
      <c r="A720">
        <v>719</v>
      </c>
      <c r="B720">
        <v>15554000</v>
      </c>
      <c r="C720" t="s">
        <v>738</v>
      </c>
      <c r="E720" s="12">
        <v>720</v>
      </c>
      <c r="F720" s="13">
        <v>15555000</v>
      </c>
      <c r="G720" s="14" t="s">
        <v>739</v>
      </c>
      <c r="Q720" t="str">
        <f t="shared" si="11"/>
        <v>15555000-Sladoled i slični proizvodi</v>
      </c>
    </row>
    <row r="721" spans="1:17" x14ac:dyDescent="0.25">
      <c r="A721">
        <v>720</v>
      </c>
      <c r="B721">
        <v>15555000</v>
      </c>
      <c r="C721" t="s">
        <v>739</v>
      </c>
      <c r="E721" s="15">
        <v>721</v>
      </c>
      <c r="F721" s="16">
        <v>15555100</v>
      </c>
      <c r="G721" s="17" t="s">
        <v>740</v>
      </c>
      <c r="Q721" t="str">
        <f t="shared" si="11"/>
        <v>15555100-Sladoled</v>
      </c>
    </row>
    <row r="722" spans="1:17" x14ac:dyDescent="0.25">
      <c r="A722">
        <v>721</v>
      </c>
      <c r="B722">
        <v>15555100</v>
      </c>
      <c r="C722" t="s">
        <v>740</v>
      </c>
      <c r="E722" s="12">
        <v>722</v>
      </c>
      <c r="F722" s="13">
        <v>15555200</v>
      </c>
      <c r="G722" s="14" t="s">
        <v>741</v>
      </c>
      <c r="Q722" t="str">
        <f t="shared" si="11"/>
        <v>15555200-Šerbet</v>
      </c>
    </row>
    <row r="723" spans="1:17" x14ac:dyDescent="0.25">
      <c r="A723">
        <v>722</v>
      </c>
      <c r="B723">
        <v>15555200</v>
      </c>
      <c r="C723" t="s">
        <v>741</v>
      </c>
      <c r="E723" s="15">
        <v>723</v>
      </c>
      <c r="F723" s="16">
        <v>15600000</v>
      </c>
      <c r="G723" s="17" t="s">
        <v>742</v>
      </c>
      <c r="Q723" t="str">
        <f t="shared" si="11"/>
        <v>15600000-Mlinarski proizvodi, skrob i skrobni proizvodi</v>
      </c>
    </row>
    <row r="724" spans="1:17" x14ac:dyDescent="0.25">
      <c r="A724">
        <v>723</v>
      </c>
      <c r="B724">
        <v>15600000</v>
      </c>
      <c r="C724" t="s">
        <v>742</v>
      </c>
      <c r="E724" s="12">
        <v>724</v>
      </c>
      <c r="F724" s="13">
        <v>15610000</v>
      </c>
      <c r="G724" s="14" t="s">
        <v>743</v>
      </c>
      <c r="Q724" t="str">
        <f t="shared" si="11"/>
        <v>15610000-Mlinarski proizvodi</v>
      </c>
    </row>
    <row r="725" spans="1:17" x14ac:dyDescent="0.25">
      <c r="A725">
        <v>724</v>
      </c>
      <c r="B725">
        <v>15610000</v>
      </c>
      <c r="C725" t="s">
        <v>743</v>
      </c>
      <c r="E725" s="15">
        <v>725</v>
      </c>
      <c r="F725" s="16">
        <v>15611000</v>
      </c>
      <c r="G725" s="17" t="s">
        <v>744</v>
      </c>
      <c r="Q725" t="str">
        <f t="shared" si="11"/>
        <v>15611000-Oljušteni pirinač</v>
      </c>
    </row>
    <row r="726" spans="1:17" x14ac:dyDescent="0.25">
      <c r="A726">
        <v>725</v>
      </c>
      <c r="B726">
        <v>15611000</v>
      </c>
      <c r="C726" t="s">
        <v>744</v>
      </c>
      <c r="E726" s="12">
        <v>726</v>
      </c>
      <c r="F726" s="13">
        <v>15612000</v>
      </c>
      <c r="G726" s="14" t="s">
        <v>745</v>
      </c>
      <c r="Q726" t="str">
        <f t="shared" si="11"/>
        <v>15612000-Brašno od žitarica ili povrća i srodni proizvodi</v>
      </c>
    </row>
    <row r="727" spans="1:17" x14ac:dyDescent="0.25">
      <c r="A727">
        <v>726</v>
      </c>
      <c r="B727">
        <v>15612000</v>
      </c>
      <c r="C727" t="s">
        <v>745</v>
      </c>
      <c r="E727" s="15">
        <v>727</v>
      </c>
      <c r="F727" s="16">
        <v>15612100</v>
      </c>
      <c r="G727" s="17" t="s">
        <v>746</v>
      </c>
      <c r="Q727" t="str">
        <f t="shared" si="11"/>
        <v>15612100-Pšenično brašno</v>
      </c>
    </row>
    <row r="728" spans="1:17" x14ac:dyDescent="0.25">
      <c r="A728">
        <v>727</v>
      </c>
      <c r="B728">
        <v>15612100</v>
      </c>
      <c r="C728" t="s">
        <v>746</v>
      </c>
      <c r="E728" s="12">
        <v>728</v>
      </c>
      <c r="F728" s="13">
        <v>15612110</v>
      </c>
      <c r="G728" s="14" t="s">
        <v>747</v>
      </c>
      <c r="Q728" t="str">
        <f t="shared" si="11"/>
        <v>15612110-Integralno brašno</v>
      </c>
    </row>
    <row r="729" spans="1:17" x14ac:dyDescent="0.25">
      <c r="A729">
        <v>728</v>
      </c>
      <c r="B729">
        <v>15612110</v>
      </c>
      <c r="C729" t="s">
        <v>747</v>
      </c>
      <c r="E729" s="15">
        <v>729</v>
      </c>
      <c r="F729" s="16">
        <v>15612120</v>
      </c>
      <c r="G729" s="17" t="s">
        <v>748</v>
      </c>
      <c r="Q729" t="str">
        <f t="shared" si="11"/>
        <v>15612120-Hlebno brašno</v>
      </c>
    </row>
    <row r="730" spans="1:17" x14ac:dyDescent="0.25">
      <c r="A730">
        <v>729</v>
      </c>
      <c r="B730">
        <v>15612120</v>
      </c>
      <c r="C730" t="s">
        <v>748</v>
      </c>
      <c r="E730" s="12">
        <v>730</v>
      </c>
      <c r="F730" s="13">
        <v>15612130</v>
      </c>
      <c r="G730" s="14" t="s">
        <v>749</v>
      </c>
      <c r="Q730" t="str">
        <f t="shared" si="11"/>
        <v>15612130-Obično brašno</v>
      </c>
    </row>
    <row r="731" spans="1:17" x14ac:dyDescent="0.25">
      <c r="A731">
        <v>730</v>
      </c>
      <c r="B731">
        <v>15612130</v>
      </c>
      <c r="C731" t="s">
        <v>749</v>
      </c>
      <c r="E731" s="15">
        <v>731</v>
      </c>
      <c r="F731" s="16">
        <v>15612150</v>
      </c>
      <c r="G731" s="17" t="s">
        <v>750</v>
      </c>
      <c r="Q731" t="str">
        <f t="shared" si="11"/>
        <v>15612150-Brašno za peciva</v>
      </c>
    </row>
    <row r="732" spans="1:17" x14ac:dyDescent="0.25">
      <c r="A732">
        <v>731</v>
      </c>
      <c r="B732">
        <v>15612150</v>
      </c>
      <c r="C732" t="s">
        <v>750</v>
      </c>
      <c r="E732" s="12">
        <v>732</v>
      </c>
      <c r="F732" s="13">
        <v>15612190</v>
      </c>
      <c r="G732" s="14" t="s">
        <v>751</v>
      </c>
      <c r="Q732" t="str">
        <f t="shared" si="11"/>
        <v>15612190-Brašno sa dodatkom sredstva za dizanje</v>
      </c>
    </row>
    <row r="733" spans="1:17" x14ac:dyDescent="0.25">
      <c r="A733">
        <v>732</v>
      </c>
      <c r="B733">
        <v>15612190</v>
      </c>
      <c r="C733" t="s">
        <v>751</v>
      </c>
      <c r="E733" s="15">
        <v>733</v>
      </c>
      <c r="F733" s="16">
        <v>15612200</v>
      </c>
      <c r="G733" s="17" t="s">
        <v>752</v>
      </c>
      <c r="Q733" t="str">
        <f t="shared" si="11"/>
        <v>15612200-Brašno od žitarica</v>
      </c>
    </row>
    <row r="734" spans="1:17" x14ac:dyDescent="0.25">
      <c r="A734">
        <v>733</v>
      </c>
      <c r="B734">
        <v>15612200</v>
      </c>
      <c r="C734" t="s">
        <v>752</v>
      </c>
      <c r="E734" s="12">
        <v>734</v>
      </c>
      <c r="F734" s="13">
        <v>15612210</v>
      </c>
      <c r="G734" s="14" t="s">
        <v>753</v>
      </c>
      <c r="Q734" t="str">
        <f t="shared" si="11"/>
        <v>15612210-Kukuruzno brašno</v>
      </c>
    </row>
    <row r="735" spans="1:17" x14ac:dyDescent="0.25">
      <c r="A735">
        <v>734</v>
      </c>
      <c r="B735">
        <v>15612210</v>
      </c>
      <c r="C735" t="s">
        <v>753</v>
      </c>
      <c r="E735" s="15">
        <v>735</v>
      </c>
      <c r="F735" s="16">
        <v>15612220</v>
      </c>
      <c r="G735" s="17" t="s">
        <v>754</v>
      </c>
      <c r="Q735" t="str">
        <f t="shared" si="11"/>
        <v>15612220-Pirinčano brašno</v>
      </c>
    </row>
    <row r="736" spans="1:17" x14ac:dyDescent="0.25">
      <c r="A736">
        <v>735</v>
      </c>
      <c r="B736">
        <v>15612220</v>
      </c>
      <c r="C736" t="s">
        <v>754</v>
      </c>
      <c r="E736" s="12">
        <v>736</v>
      </c>
      <c r="F736" s="13">
        <v>15612300</v>
      </c>
      <c r="G736" s="14" t="s">
        <v>755</v>
      </c>
      <c r="Q736" t="str">
        <f t="shared" si="11"/>
        <v>15612300-Brašno i griz od povrća</v>
      </c>
    </row>
    <row r="737" spans="1:17" x14ac:dyDescent="0.25">
      <c r="A737">
        <v>736</v>
      </c>
      <c r="B737">
        <v>15612300</v>
      </c>
      <c r="C737" t="s">
        <v>755</v>
      </c>
      <c r="E737" s="15">
        <v>737</v>
      </c>
      <c r="F737" s="16">
        <v>15612400</v>
      </c>
      <c r="G737" s="17" t="s">
        <v>756</v>
      </c>
      <c r="Q737" t="str">
        <f t="shared" si="11"/>
        <v>15612400-Mešavine za pripremu pekarskih proizvoda</v>
      </c>
    </row>
    <row r="738" spans="1:17" x14ac:dyDescent="0.25">
      <c r="A738">
        <v>737</v>
      </c>
      <c r="B738">
        <v>15612400</v>
      </c>
      <c r="C738" t="s">
        <v>756</v>
      </c>
      <c r="E738" s="12">
        <v>738</v>
      </c>
      <c r="F738" s="13">
        <v>15612410</v>
      </c>
      <c r="G738" s="14" t="s">
        <v>757</v>
      </c>
      <c r="Q738" t="str">
        <f t="shared" si="11"/>
        <v>15612410-Mešavine za kolače</v>
      </c>
    </row>
    <row r="739" spans="1:17" x14ac:dyDescent="0.25">
      <c r="A739">
        <v>738</v>
      </c>
      <c r="B739">
        <v>15612410</v>
      </c>
      <c r="C739" t="s">
        <v>757</v>
      </c>
      <c r="E739" s="15">
        <v>739</v>
      </c>
      <c r="F739" s="16">
        <v>15612420</v>
      </c>
      <c r="G739" s="17" t="s">
        <v>758</v>
      </c>
      <c r="Q739" t="str">
        <f t="shared" si="11"/>
        <v>15612420-Pekarske mešavine</v>
      </c>
    </row>
    <row r="740" spans="1:17" x14ac:dyDescent="0.25">
      <c r="A740">
        <v>739</v>
      </c>
      <c r="B740">
        <v>15612420</v>
      </c>
      <c r="C740" t="s">
        <v>758</v>
      </c>
      <c r="E740" s="12">
        <v>740</v>
      </c>
      <c r="F740" s="13">
        <v>15612500</v>
      </c>
      <c r="G740" s="14" t="s">
        <v>759</v>
      </c>
      <c r="Q740" t="str">
        <f t="shared" si="11"/>
        <v>15612500-Pekarski proizvodi</v>
      </c>
    </row>
    <row r="741" spans="1:17" x14ac:dyDescent="0.25">
      <c r="A741">
        <v>740</v>
      </c>
      <c r="B741">
        <v>15612500</v>
      </c>
      <c r="C741" t="s">
        <v>759</v>
      </c>
      <c r="E741" s="15">
        <v>741</v>
      </c>
      <c r="F741" s="16">
        <v>15613000</v>
      </c>
      <c r="G741" s="17" t="s">
        <v>760</v>
      </c>
      <c r="Q741" t="str">
        <f t="shared" si="11"/>
        <v>15613000-Proizvodi od zrna žitarica</v>
      </c>
    </row>
    <row r="742" spans="1:17" x14ac:dyDescent="0.25">
      <c r="A742">
        <v>741</v>
      </c>
      <c r="B742">
        <v>15613000</v>
      </c>
      <c r="C742" t="s">
        <v>760</v>
      </c>
      <c r="E742" s="12">
        <v>742</v>
      </c>
      <c r="F742" s="13">
        <v>15613100</v>
      </c>
      <c r="G742" s="14" t="s">
        <v>761</v>
      </c>
      <c r="Q742" t="str">
        <f t="shared" si="11"/>
        <v>15613100-Mleveni ovas</v>
      </c>
    </row>
    <row r="743" spans="1:17" x14ac:dyDescent="0.25">
      <c r="A743">
        <v>742</v>
      </c>
      <c r="B743">
        <v>15613100</v>
      </c>
      <c r="C743" t="s">
        <v>761</v>
      </c>
      <c r="E743" s="15">
        <v>743</v>
      </c>
      <c r="F743" s="16">
        <v>15613300</v>
      </c>
      <c r="G743" s="17" t="s">
        <v>90</v>
      </c>
      <c r="Q743" t="str">
        <f t="shared" si="11"/>
        <v>15613300-Proizvodi od žitarica</v>
      </c>
    </row>
    <row r="744" spans="1:17" x14ac:dyDescent="0.25">
      <c r="A744">
        <v>743</v>
      </c>
      <c r="B744">
        <v>15613300</v>
      </c>
      <c r="C744" t="s">
        <v>90</v>
      </c>
      <c r="E744" s="12">
        <v>744</v>
      </c>
      <c r="F744" s="13">
        <v>15613310</v>
      </c>
      <c r="G744" s="14" t="s">
        <v>762</v>
      </c>
      <c r="Q744" t="str">
        <f t="shared" si="11"/>
        <v>15613310-Pripremljene žitarice za doručak</v>
      </c>
    </row>
    <row r="745" spans="1:17" x14ac:dyDescent="0.25">
      <c r="A745">
        <v>744</v>
      </c>
      <c r="B745">
        <v>15613310</v>
      </c>
      <c r="C745" t="s">
        <v>762</v>
      </c>
      <c r="E745" s="15">
        <v>745</v>
      </c>
      <c r="F745" s="16">
        <v>15613311</v>
      </c>
      <c r="G745" s="17" t="s">
        <v>763</v>
      </c>
      <c r="Q745" t="str">
        <f t="shared" si="11"/>
        <v>15613311-Kukuruzne pahuljice</v>
      </c>
    </row>
    <row r="746" spans="1:17" x14ac:dyDescent="0.25">
      <c r="A746">
        <v>745</v>
      </c>
      <c r="B746">
        <v>15613311</v>
      </c>
      <c r="C746" t="s">
        <v>763</v>
      </c>
      <c r="E746" s="12">
        <v>746</v>
      </c>
      <c r="F746" s="13">
        <v>15613313</v>
      </c>
      <c r="G746" s="14" t="s">
        <v>764</v>
      </c>
      <c r="Q746" t="str">
        <f t="shared" si="11"/>
        <v>15613313-Musli ili slični proizvodi</v>
      </c>
    </row>
    <row r="747" spans="1:17" x14ac:dyDescent="0.25">
      <c r="A747">
        <v>746</v>
      </c>
      <c r="B747">
        <v>15613313</v>
      </c>
      <c r="C747" t="s">
        <v>764</v>
      </c>
      <c r="E747" s="15">
        <v>747</v>
      </c>
      <c r="F747" s="16">
        <v>15613319</v>
      </c>
      <c r="G747" s="17" t="s">
        <v>765</v>
      </c>
      <c r="Q747" t="str">
        <f t="shared" si="11"/>
        <v>15613319-Ekspandirana pšenica</v>
      </c>
    </row>
    <row r="748" spans="1:17" x14ac:dyDescent="0.25">
      <c r="A748">
        <v>747</v>
      </c>
      <c r="B748">
        <v>15613319</v>
      </c>
      <c r="C748" t="s">
        <v>765</v>
      </c>
      <c r="E748" s="12">
        <v>748</v>
      </c>
      <c r="F748" s="13">
        <v>15613380</v>
      </c>
      <c r="G748" s="14" t="s">
        <v>766</v>
      </c>
      <c r="Q748" t="str">
        <f t="shared" si="11"/>
        <v>15613380-Ovsene pahuljice</v>
      </c>
    </row>
    <row r="749" spans="1:17" x14ac:dyDescent="0.25">
      <c r="A749">
        <v>748</v>
      </c>
      <c r="B749">
        <v>15613380</v>
      </c>
      <c r="C749" t="s">
        <v>766</v>
      </c>
      <c r="E749" s="15">
        <v>749</v>
      </c>
      <c r="F749" s="16">
        <v>15614000</v>
      </c>
      <c r="G749" s="17" t="s">
        <v>767</v>
      </c>
      <c r="Q749" t="str">
        <f t="shared" si="11"/>
        <v>15614000-Glazirani pirinač</v>
      </c>
    </row>
    <row r="750" spans="1:17" x14ac:dyDescent="0.25">
      <c r="A750">
        <v>749</v>
      </c>
      <c r="B750">
        <v>15614000</v>
      </c>
      <c r="C750" t="s">
        <v>767</v>
      </c>
      <c r="E750" s="12">
        <v>750</v>
      </c>
      <c r="F750" s="13">
        <v>15614100</v>
      </c>
      <c r="G750" s="14" t="s">
        <v>768</v>
      </c>
      <c r="Q750" t="str">
        <f t="shared" si="11"/>
        <v>15614100-Pirinač dugog zrna</v>
      </c>
    </row>
    <row r="751" spans="1:17" x14ac:dyDescent="0.25">
      <c r="A751">
        <v>750</v>
      </c>
      <c r="B751">
        <v>15614100</v>
      </c>
      <c r="C751" t="s">
        <v>768</v>
      </c>
      <c r="E751" s="15">
        <v>751</v>
      </c>
      <c r="F751" s="16">
        <v>15614200</v>
      </c>
      <c r="G751" s="17" t="s">
        <v>769</v>
      </c>
      <c r="Q751" t="str">
        <f t="shared" si="11"/>
        <v>15614200-Mleveni pirinač</v>
      </c>
    </row>
    <row r="752" spans="1:17" x14ac:dyDescent="0.25">
      <c r="A752">
        <v>751</v>
      </c>
      <c r="B752">
        <v>15614200</v>
      </c>
      <c r="C752" t="s">
        <v>769</v>
      </c>
      <c r="E752" s="12">
        <v>752</v>
      </c>
      <c r="F752" s="13">
        <v>15614300</v>
      </c>
      <c r="G752" s="14" t="s">
        <v>770</v>
      </c>
      <c r="Q752" t="str">
        <f t="shared" si="11"/>
        <v>15614300-Lomljeni pirinač</v>
      </c>
    </row>
    <row r="753" spans="1:17" x14ac:dyDescent="0.25">
      <c r="A753">
        <v>752</v>
      </c>
      <c r="B753">
        <v>15614300</v>
      </c>
      <c r="C753" t="s">
        <v>770</v>
      </c>
      <c r="E753" s="15">
        <v>753</v>
      </c>
      <c r="F753" s="16">
        <v>15615000</v>
      </c>
      <c r="G753" s="17" t="s">
        <v>771</v>
      </c>
      <c r="Q753" t="str">
        <f t="shared" si="11"/>
        <v>15615000-Mekinje</v>
      </c>
    </row>
    <row r="754" spans="1:17" x14ac:dyDescent="0.25">
      <c r="A754">
        <v>753</v>
      </c>
      <c r="B754">
        <v>15615000</v>
      </c>
      <c r="C754" t="s">
        <v>771</v>
      </c>
      <c r="E754" s="12">
        <v>754</v>
      </c>
      <c r="F754" s="13">
        <v>15620000</v>
      </c>
      <c r="G754" s="14" t="s">
        <v>772</v>
      </c>
      <c r="Q754" t="str">
        <f t="shared" si="11"/>
        <v>15620000-Skrob i proizvodi od skroba</v>
      </c>
    </row>
    <row r="755" spans="1:17" x14ac:dyDescent="0.25">
      <c r="A755">
        <v>754</v>
      </c>
      <c r="B755">
        <v>15620000</v>
      </c>
      <c r="C755" t="s">
        <v>772</v>
      </c>
      <c r="E755" s="15">
        <v>755</v>
      </c>
      <c r="F755" s="16">
        <v>15621000</v>
      </c>
      <c r="G755" s="17" t="s">
        <v>773</v>
      </c>
      <c r="Q755" t="str">
        <f t="shared" si="11"/>
        <v>15621000-Kukuruzno ulje</v>
      </c>
    </row>
    <row r="756" spans="1:17" x14ac:dyDescent="0.25">
      <c r="A756">
        <v>755</v>
      </c>
      <c r="B756">
        <v>15621000</v>
      </c>
      <c r="C756" t="s">
        <v>773</v>
      </c>
      <c r="E756" s="12">
        <v>756</v>
      </c>
      <c r="F756" s="13">
        <v>15622000</v>
      </c>
      <c r="G756" s="14" t="s">
        <v>774</v>
      </c>
      <c r="Q756" t="str">
        <f t="shared" si="11"/>
        <v>15622000-Glukoza i proizvodi od glukoze; fruktoza i proizvodi od fruktoze</v>
      </c>
    </row>
    <row r="757" spans="1:17" x14ac:dyDescent="0.25">
      <c r="A757">
        <v>756</v>
      </c>
      <c r="B757">
        <v>15622000</v>
      </c>
      <c r="C757" t="s">
        <v>774</v>
      </c>
      <c r="E757" s="15">
        <v>757</v>
      </c>
      <c r="F757" s="16">
        <v>15622100</v>
      </c>
      <c r="G757" s="17" t="s">
        <v>775</v>
      </c>
      <c r="Q757" t="str">
        <f t="shared" si="11"/>
        <v>15622100-Glukoza i proizvodi od glukoze</v>
      </c>
    </row>
    <row r="758" spans="1:17" x14ac:dyDescent="0.25">
      <c r="A758">
        <v>757</v>
      </c>
      <c r="B758">
        <v>15622100</v>
      </c>
      <c r="C758" t="s">
        <v>775</v>
      </c>
      <c r="E758" s="12">
        <v>758</v>
      </c>
      <c r="F758" s="13">
        <v>15622110</v>
      </c>
      <c r="G758" s="14" t="s">
        <v>776</v>
      </c>
      <c r="Q758" t="str">
        <f t="shared" si="11"/>
        <v>15622110-Glukoza</v>
      </c>
    </row>
    <row r="759" spans="1:17" x14ac:dyDescent="0.25">
      <c r="A759">
        <v>758</v>
      </c>
      <c r="B759">
        <v>15622110</v>
      </c>
      <c r="C759" t="s">
        <v>776</v>
      </c>
      <c r="E759" s="15">
        <v>759</v>
      </c>
      <c r="F759" s="16">
        <v>15622120</v>
      </c>
      <c r="G759" s="17" t="s">
        <v>777</v>
      </c>
      <c r="Q759" t="str">
        <f t="shared" si="11"/>
        <v>15622120-Glukozni sirup</v>
      </c>
    </row>
    <row r="760" spans="1:17" x14ac:dyDescent="0.25">
      <c r="A760">
        <v>759</v>
      </c>
      <c r="B760">
        <v>15622120</v>
      </c>
      <c r="C760" t="s">
        <v>777</v>
      </c>
      <c r="E760" s="12">
        <v>760</v>
      </c>
      <c r="F760" s="13">
        <v>15622300</v>
      </c>
      <c r="G760" s="14" t="s">
        <v>778</v>
      </c>
      <c r="Q760" t="str">
        <f t="shared" si="11"/>
        <v>15622300-Fruktoza i proizvodi od fruktoze</v>
      </c>
    </row>
    <row r="761" spans="1:17" x14ac:dyDescent="0.25">
      <c r="A761">
        <v>760</v>
      </c>
      <c r="B761">
        <v>15622300</v>
      </c>
      <c r="C761" t="s">
        <v>778</v>
      </c>
      <c r="E761" s="15">
        <v>761</v>
      </c>
      <c r="F761" s="16">
        <v>15622310</v>
      </c>
      <c r="G761" s="17" t="s">
        <v>779</v>
      </c>
      <c r="Q761" t="str">
        <f t="shared" si="11"/>
        <v>15622310-Fruktoza</v>
      </c>
    </row>
    <row r="762" spans="1:17" x14ac:dyDescent="0.25">
      <c r="A762">
        <v>761</v>
      </c>
      <c r="B762">
        <v>15622310</v>
      </c>
      <c r="C762" t="s">
        <v>779</v>
      </c>
      <c r="E762" s="12">
        <v>762</v>
      </c>
      <c r="F762" s="13">
        <v>15622320</v>
      </c>
      <c r="G762" s="14" t="s">
        <v>780</v>
      </c>
      <c r="Q762" t="str">
        <f t="shared" si="11"/>
        <v>15622320-Preparati od fruktoze</v>
      </c>
    </row>
    <row r="763" spans="1:17" x14ac:dyDescent="0.25">
      <c r="A763">
        <v>762</v>
      </c>
      <c r="B763">
        <v>15622320</v>
      </c>
      <c r="C763" t="s">
        <v>780</v>
      </c>
      <c r="E763" s="15">
        <v>763</v>
      </c>
      <c r="F763" s="16">
        <v>15622321</v>
      </c>
      <c r="G763" s="17" t="s">
        <v>781</v>
      </c>
      <c r="Q763" t="str">
        <f t="shared" si="11"/>
        <v>15622321-Rastvori fruktoze</v>
      </c>
    </row>
    <row r="764" spans="1:17" x14ac:dyDescent="0.25">
      <c r="A764">
        <v>763</v>
      </c>
      <c r="B764">
        <v>15622321</v>
      </c>
      <c r="C764" t="s">
        <v>781</v>
      </c>
      <c r="E764" s="12">
        <v>764</v>
      </c>
      <c r="F764" s="13">
        <v>15622322</v>
      </c>
      <c r="G764" s="14" t="s">
        <v>782</v>
      </c>
      <c r="Q764" t="str">
        <f t="shared" si="11"/>
        <v>15622322-Fruktozni sirup</v>
      </c>
    </row>
    <row r="765" spans="1:17" x14ac:dyDescent="0.25">
      <c r="A765">
        <v>764</v>
      </c>
      <c r="B765">
        <v>15622322</v>
      </c>
      <c r="C765" t="s">
        <v>782</v>
      </c>
      <c r="E765" s="15">
        <v>765</v>
      </c>
      <c r="F765" s="16">
        <v>15623000</v>
      </c>
      <c r="G765" s="17" t="s">
        <v>783</v>
      </c>
      <c r="Q765" t="str">
        <f t="shared" si="11"/>
        <v>15623000-Skrob</v>
      </c>
    </row>
    <row r="766" spans="1:17" x14ac:dyDescent="0.25">
      <c r="A766">
        <v>765</v>
      </c>
      <c r="B766">
        <v>15623000</v>
      </c>
      <c r="C766" t="s">
        <v>783</v>
      </c>
      <c r="E766" s="12">
        <v>766</v>
      </c>
      <c r="F766" s="13">
        <v>15624000</v>
      </c>
      <c r="G766" s="14" t="s">
        <v>784</v>
      </c>
      <c r="Q766" t="str">
        <f t="shared" si="11"/>
        <v>15624000-Tapioka</v>
      </c>
    </row>
    <row r="767" spans="1:17" x14ac:dyDescent="0.25">
      <c r="A767">
        <v>766</v>
      </c>
      <c r="B767">
        <v>15624000</v>
      </c>
      <c r="C767" t="s">
        <v>784</v>
      </c>
      <c r="E767" s="15">
        <v>767</v>
      </c>
      <c r="F767" s="16">
        <v>15625000</v>
      </c>
      <c r="G767" s="17" t="s">
        <v>785</v>
      </c>
      <c r="Q767" t="str">
        <f t="shared" si="11"/>
        <v>15625000-Brašno od tvrde pšenice</v>
      </c>
    </row>
    <row r="768" spans="1:17" x14ac:dyDescent="0.25">
      <c r="A768">
        <v>767</v>
      </c>
      <c r="B768">
        <v>15625000</v>
      </c>
      <c r="C768" t="s">
        <v>785</v>
      </c>
      <c r="E768" s="12">
        <v>768</v>
      </c>
      <c r="F768" s="13">
        <v>15626000</v>
      </c>
      <c r="G768" s="14" t="s">
        <v>786</v>
      </c>
      <c r="Q768" t="str">
        <f t="shared" si="11"/>
        <v>15626000-Puding u prahu</v>
      </c>
    </row>
    <row r="769" spans="1:17" x14ac:dyDescent="0.25">
      <c r="A769">
        <v>768</v>
      </c>
      <c r="B769">
        <v>15626000</v>
      </c>
      <c r="C769" t="s">
        <v>786</v>
      </c>
      <c r="E769" s="15">
        <v>769</v>
      </c>
      <c r="F769" s="16">
        <v>15700000</v>
      </c>
      <c r="G769" s="17" t="s">
        <v>787</v>
      </c>
      <c r="Q769" t="str">
        <f t="shared" si="11"/>
        <v>15700000-Hrana za životinje</v>
      </c>
    </row>
    <row r="770" spans="1:17" x14ac:dyDescent="0.25">
      <c r="A770">
        <v>769</v>
      </c>
      <c r="B770">
        <v>15700000</v>
      </c>
      <c r="C770" t="s">
        <v>787</v>
      </c>
      <c r="E770" s="12">
        <v>770</v>
      </c>
      <c r="F770" s="13">
        <v>15710000</v>
      </c>
      <c r="G770" s="14" t="s">
        <v>788</v>
      </c>
      <c r="Q770" t="str">
        <f t="shared" ref="Q770:Q833" si="12">F770&amp; "-" &amp;G770</f>
        <v>15710000-Pripremljena hrana za domaće i druge životinje</v>
      </c>
    </row>
    <row r="771" spans="1:17" x14ac:dyDescent="0.25">
      <c r="A771">
        <v>770</v>
      </c>
      <c r="B771">
        <v>15710000</v>
      </c>
      <c r="C771" t="s">
        <v>788</v>
      </c>
      <c r="E771" s="15">
        <v>771</v>
      </c>
      <c r="F771" s="16">
        <v>15711000</v>
      </c>
      <c r="G771" s="17" t="s">
        <v>789</v>
      </c>
      <c r="Q771" t="str">
        <f t="shared" si="12"/>
        <v>15711000-Hrana za ribe</v>
      </c>
    </row>
    <row r="772" spans="1:17" x14ac:dyDescent="0.25">
      <c r="A772">
        <v>771</v>
      </c>
      <c r="B772">
        <v>15711000</v>
      </c>
      <c r="C772" t="s">
        <v>789</v>
      </c>
      <c r="E772" s="12">
        <v>772</v>
      </c>
      <c r="F772" s="13">
        <v>15712000</v>
      </c>
      <c r="G772" s="14" t="s">
        <v>790</v>
      </c>
      <c r="Q772" t="str">
        <f t="shared" si="12"/>
        <v>15712000-Suva stočna hrana</v>
      </c>
    </row>
    <row r="773" spans="1:17" x14ac:dyDescent="0.25">
      <c r="A773">
        <v>772</v>
      </c>
      <c r="B773">
        <v>15712000</v>
      </c>
      <c r="C773" t="s">
        <v>790</v>
      </c>
      <c r="E773" s="15">
        <v>773</v>
      </c>
      <c r="F773" s="16">
        <v>15713000</v>
      </c>
      <c r="G773" s="17" t="s">
        <v>791</v>
      </c>
      <c r="Q773" t="str">
        <f t="shared" si="12"/>
        <v>15713000-Hrana za kućne ljubimce</v>
      </c>
    </row>
    <row r="774" spans="1:17" x14ac:dyDescent="0.25">
      <c r="A774">
        <v>773</v>
      </c>
      <c r="B774">
        <v>15713000</v>
      </c>
      <c r="C774" t="s">
        <v>791</v>
      </c>
      <c r="E774" s="12">
        <v>774</v>
      </c>
      <c r="F774" s="13">
        <v>15800000</v>
      </c>
      <c r="G774" s="14" t="s">
        <v>792</v>
      </c>
      <c r="Q774" t="str">
        <f t="shared" si="12"/>
        <v>15800000-Razni prehrambeni proizvodi</v>
      </c>
    </row>
    <row r="775" spans="1:17" x14ac:dyDescent="0.25">
      <c r="A775">
        <v>774</v>
      </c>
      <c r="B775">
        <v>15800000</v>
      </c>
      <c r="C775" t="s">
        <v>792</v>
      </c>
      <c r="E775" s="15">
        <v>775</v>
      </c>
      <c r="F775" s="16">
        <v>15810000</v>
      </c>
      <c r="G775" s="17" t="s">
        <v>793</v>
      </c>
      <c r="Q775" t="str">
        <f t="shared" si="12"/>
        <v>15810000-Hlebni proizvodi, sveža peciva i kolači</v>
      </c>
    </row>
    <row r="776" spans="1:17" x14ac:dyDescent="0.25">
      <c r="A776">
        <v>775</v>
      </c>
      <c r="B776">
        <v>15810000</v>
      </c>
      <c r="C776" t="s">
        <v>793</v>
      </c>
      <c r="E776" s="12">
        <v>776</v>
      </c>
      <c r="F776" s="13">
        <v>15811000</v>
      </c>
      <c r="G776" s="14" t="s">
        <v>794</v>
      </c>
      <c r="Q776" t="str">
        <f t="shared" si="12"/>
        <v>15811000-Hlebni proizvodi</v>
      </c>
    </row>
    <row r="777" spans="1:17" x14ac:dyDescent="0.25">
      <c r="A777">
        <v>776</v>
      </c>
      <c r="B777">
        <v>15811000</v>
      </c>
      <c r="C777" t="s">
        <v>794</v>
      </c>
      <c r="E777" s="15">
        <v>777</v>
      </c>
      <c r="F777" s="16">
        <v>15811100</v>
      </c>
      <c r="G777" s="17" t="s">
        <v>795</v>
      </c>
      <c r="Q777" t="str">
        <f t="shared" si="12"/>
        <v>15811100-Hleb</v>
      </c>
    </row>
    <row r="778" spans="1:17" x14ac:dyDescent="0.25">
      <c r="A778">
        <v>777</v>
      </c>
      <c r="B778">
        <v>15811100</v>
      </c>
      <c r="C778" t="s">
        <v>795</v>
      </c>
      <c r="E778" s="12">
        <v>778</v>
      </c>
      <c r="F778" s="13">
        <v>15811200</v>
      </c>
      <c r="G778" s="14" t="s">
        <v>796</v>
      </c>
      <c r="Q778" t="str">
        <f t="shared" si="12"/>
        <v>15811200-Kifle</v>
      </c>
    </row>
    <row r="779" spans="1:17" x14ac:dyDescent="0.25">
      <c r="A779">
        <v>778</v>
      </c>
      <c r="B779">
        <v>15811200</v>
      </c>
      <c r="C779" t="s">
        <v>796</v>
      </c>
      <c r="E779" s="15">
        <v>779</v>
      </c>
      <c r="F779" s="16">
        <v>15811300</v>
      </c>
      <c r="G779" s="17" t="s">
        <v>797</v>
      </c>
      <c r="Q779" t="str">
        <f t="shared" si="12"/>
        <v>15811300-Kroasani</v>
      </c>
    </row>
    <row r="780" spans="1:17" x14ac:dyDescent="0.25">
      <c r="A780">
        <v>779</v>
      </c>
      <c r="B780">
        <v>15811300</v>
      </c>
      <c r="C780" t="s">
        <v>797</v>
      </c>
      <c r="E780" s="12">
        <v>780</v>
      </c>
      <c r="F780" s="13">
        <v>15811400</v>
      </c>
      <c r="G780" s="14" t="s">
        <v>798</v>
      </c>
      <c r="Q780" t="str">
        <f t="shared" si="12"/>
        <v>15811400-Čajno pecivo</v>
      </c>
    </row>
    <row r="781" spans="1:17" x14ac:dyDescent="0.25">
      <c r="A781">
        <v>780</v>
      </c>
      <c r="B781">
        <v>15811400</v>
      </c>
      <c r="C781" t="s">
        <v>798</v>
      </c>
      <c r="E781" s="15">
        <v>781</v>
      </c>
      <c r="F781" s="16">
        <v>15811500</v>
      </c>
      <c r="G781" s="17" t="s">
        <v>799</v>
      </c>
      <c r="Q781" t="str">
        <f t="shared" si="12"/>
        <v>15811500-Pripremljeni hlebni proizvodi</v>
      </c>
    </row>
    <row r="782" spans="1:17" x14ac:dyDescent="0.25">
      <c r="A782">
        <v>781</v>
      </c>
      <c r="B782">
        <v>15811500</v>
      </c>
      <c r="C782" t="s">
        <v>799</v>
      </c>
      <c r="E782" s="12">
        <v>782</v>
      </c>
      <c r="F782" s="13">
        <v>15811510</v>
      </c>
      <c r="G782" s="14" t="s">
        <v>800</v>
      </c>
      <c r="Q782" t="str">
        <f t="shared" si="12"/>
        <v>15811510-Sendviči</v>
      </c>
    </row>
    <row r="783" spans="1:17" x14ac:dyDescent="0.25">
      <c r="A783">
        <v>782</v>
      </c>
      <c r="B783">
        <v>15811510</v>
      </c>
      <c r="C783" t="s">
        <v>800</v>
      </c>
      <c r="E783" s="15">
        <v>783</v>
      </c>
      <c r="F783" s="16">
        <v>15811511</v>
      </c>
      <c r="G783" s="17" t="s">
        <v>801</v>
      </c>
      <c r="Q783" t="str">
        <f t="shared" si="12"/>
        <v>15811511-Pripremljeni sendviči</v>
      </c>
    </row>
    <row r="784" spans="1:17" x14ac:dyDescent="0.25">
      <c r="A784">
        <v>783</v>
      </c>
      <c r="B784">
        <v>15811511</v>
      </c>
      <c r="C784" t="s">
        <v>801</v>
      </c>
      <c r="E784" s="12">
        <v>784</v>
      </c>
      <c r="F784" s="13">
        <v>15812000</v>
      </c>
      <c r="G784" s="14" t="s">
        <v>802</v>
      </c>
      <c r="Q784" t="str">
        <f t="shared" si="12"/>
        <v>15812000-Peciva i kolači</v>
      </c>
    </row>
    <row r="785" spans="1:17" x14ac:dyDescent="0.25">
      <c r="A785">
        <v>784</v>
      </c>
      <c r="B785">
        <v>15812000</v>
      </c>
      <c r="C785" t="s">
        <v>802</v>
      </c>
      <c r="E785" s="15">
        <v>785</v>
      </c>
      <c r="F785" s="16">
        <v>15812100</v>
      </c>
      <c r="G785" s="17" t="s">
        <v>803</v>
      </c>
      <c r="Q785" t="str">
        <f t="shared" si="12"/>
        <v>15812100-Peciva</v>
      </c>
    </row>
    <row r="786" spans="1:17" x14ac:dyDescent="0.25">
      <c r="A786">
        <v>785</v>
      </c>
      <c r="B786">
        <v>15812100</v>
      </c>
      <c r="C786" t="s">
        <v>803</v>
      </c>
      <c r="E786" s="12">
        <v>786</v>
      </c>
      <c r="F786" s="13">
        <v>15812120</v>
      </c>
      <c r="G786" s="14" t="s">
        <v>804</v>
      </c>
      <c r="Q786" t="str">
        <f t="shared" si="12"/>
        <v>15812120-Pite</v>
      </c>
    </row>
    <row r="787" spans="1:17" x14ac:dyDescent="0.25">
      <c r="A787">
        <v>786</v>
      </c>
      <c r="B787">
        <v>15812120</v>
      </c>
      <c r="C787" t="s">
        <v>804</v>
      </c>
      <c r="E787" s="15">
        <v>787</v>
      </c>
      <c r="F787" s="16">
        <v>15812121</v>
      </c>
      <c r="G787" s="17" t="s">
        <v>805</v>
      </c>
      <c r="Q787" t="str">
        <f t="shared" si="12"/>
        <v>15812121-Slane pite</v>
      </c>
    </row>
    <row r="788" spans="1:17" x14ac:dyDescent="0.25">
      <c r="A788">
        <v>787</v>
      </c>
      <c r="B788">
        <v>15812121</v>
      </c>
      <c r="C788" t="s">
        <v>805</v>
      </c>
      <c r="E788" s="12">
        <v>788</v>
      </c>
      <c r="F788" s="13">
        <v>15812122</v>
      </c>
      <c r="G788" s="14" t="s">
        <v>806</v>
      </c>
      <c r="Q788" t="str">
        <f t="shared" si="12"/>
        <v>15812122-Slatke pite</v>
      </c>
    </row>
    <row r="789" spans="1:17" x14ac:dyDescent="0.25">
      <c r="A789">
        <v>788</v>
      </c>
      <c r="B789">
        <v>15812122</v>
      </c>
      <c r="C789" t="s">
        <v>806</v>
      </c>
      <c r="E789" s="15">
        <v>789</v>
      </c>
      <c r="F789" s="16">
        <v>15812200</v>
      </c>
      <c r="G789" s="17" t="s">
        <v>807</v>
      </c>
      <c r="Q789" t="str">
        <f t="shared" si="12"/>
        <v>15812200-Kolači</v>
      </c>
    </row>
    <row r="790" spans="1:17" x14ac:dyDescent="0.25">
      <c r="A790">
        <v>789</v>
      </c>
      <c r="B790">
        <v>15812200</v>
      </c>
      <c r="C790" t="s">
        <v>807</v>
      </c>
      <c r="E790" s="12">
        <v>790</v>
      </c>
      <c r="F790" s="13">
        <v>15813000</v>
      </c>
      <c r="G790" s="14" t="s">
        <v>808</v>
      </c>
      <c r="Q790" t="str">
        <f t="shared" si="12"/>
        <v>15813000-Hrana za doručak</v>
      </c>
    </row>
    <row r="791" spans="1:17" x14ac:dyDescent="0.25">
      <c r="A791">
        <v>790</v>
      </c>
      <c r="B791">
        <v>15813000</v>
      </c>
      <c r="C791" t="s">
        <v>808</v>
      </c>
      <c r="E791" s="15">
        <v>791</v>
      </c>
      <c r="F791" s="16">
        <v>15820000</v>
      </c>
      <c r="G791" s="17" t="s">
        <v>809</v>
      </c>
      <c r="Q791" t="str">
        <f t="shared" si="12"/>
        <v>15820000-Dvopek i biskviti; trajno pecivo i kolači</v>
      </c>
    </row>
    <row r="792" spans="1:17" x14ac:dyDescent="0.25">
      <c r="A792">
        <v>791</v>
      </c>
      <c r="B792">
        <v>15820000</v>
      </c>
      <c r="C792" t="s">
        <v>809</v>
      </c>
      <c r="E792" s="12">
        <v>792</v>
      </c>
      <c r="F792" s="13">
        <v>15821000</v>
      </c>
      <c r="G792" s="14" t="s">
        <v>810</v>
      </c>
      <c r="Q792" t="str">
        <f t="shared" si="12"/>
        <v>15821000-Proizvodi od hleba za tost i peciva</v>
      </c>
    </row>
    <row r="793" spans="1:17" x14ac:dyDescent="0.25">
      <c r="A793">
        <v>792</v>
      </c>
      <c r="B793">
        <v>15821000</v>
      </c>
      <c r="C793" t="s">
        <v>810</v>
      </c>
      <c r="E793" s="15">
        <v>793</v>
      </c>
      <c r="F793" s="16">
        <v>15821100</v>
      </c>
      <c r="G793" s="17" t="s">
        <v>811</v>
      </c>
      <c r="Q793" t="str">
        <f t="shared" si="12"/>
        <v>15821100-Proizvodi od hleba za tost</v>
      </c>
    </row>
    <row r="794" spans="1:17" x14ac:dyDescent="0.25">
      <c r="A794">
        <v>793</v>
      </c>
      <c r="B794">
        <v>15821100</v>
      </c>
      <c r="C794" t="s">
        <v>811</v>
      </c>
      <c r="E794" s="12">
        <v>794</v>
      </c>
      <c r="F794" s="13">
        <v>15821110</v>
      </c>
      <c r="G794" s="14" t="s">
        <v>812</v>
      </c>
      <c r="Q794" t="str">
        <f t="shared" si="12"/>
        <v>15821110-Preprečen hleb (tost)</v>
      </c>
    </row>
    <row r="795" spans="1:17" x14ac:dyDescent="0.25">
      <c r="A795">
        <v>794</v>
      </c>
      <c r="B795">
        <v>15821110</v>
      </c>
      <c r="C795" t="s">
        <v>812</v>
      </c>
      <c r="E795" s="15">
        <v>795</v>
      </c>
      <c r="F795" s="16">
        <v>15821130</v>
      </c>
      <c r="G795" s="17" t="s">
        <v>813</v>
      </c>
      <c r="Q795" t="str">
        <f t="shared" si="12"/>
        <v>15821130-Hrskavi hleb</v>
      </c>
    </row>
    <row r="796" spans="1:17" x14ac:dyDescent="0.25">
      <c r="A796">
        <v>795</v>
      </c>
      <c r="B796">
        <v>15821130</v>
      </c>
      <c r="C796" t="s">
        <v>813</v>
      </c>
      <c r="E796" s="12">
        <v>796</v>
      </c>
      <c r="F796" s="13">
        <v>15821150</v>
      </c>
      <c r="G796" s="14" t="s">
        <v>814</v>
      </c>
      <c r="Q796" t="str">
        <f t="shared" si="12"/>
        <v>15821150-Dvopek</v>
      </c>
    </row>
    <row r="797" spans="1:17" x14ac:dyDescent="0.25">
      <c r="A797">
        <v>796</v>
      </c>
      <c r="B797">
        <v>15821150</v>
      </c>
      <c r="C797" t="s">
        <v>814</v>
      </c>
      <c r="E797" s="15">
        <v>797</v>
      </c>
      <c r="F797" s="16">
        <v>15821200</v>
      </c>
      <c r="G797" s="17" t="s">
        <v>815</v>
      </c>
      <c r="Q797" t="str">
        <f t="shared" si="12"/>
        <v>15821200-Slatki biskviti</v>
      </c>
    </row>
    <row r="798" spans="1:17" x14ac:dyDescent="0.25">
      <c r="A798">
        <v>797</v>
      </c>
      <c r="B798">
        <v>15821200</v>
      </c>
      <c r="C798" t="s">
        <v>815</v>
      </c>
      <c r="E798" s="12">
        <v>798</v>
      </c>
      <c r="F798" s="13">
        <v>15830000</v>
      </c>
      <c r="G798" s="14" t="s">
        <v>816</v>
      </c>
      <c r="Q798" t="str">
        <f t="shared" si="12"/>
        <v>15830000-Šećer i srodni proizvodi</v>
      </c>
    </row>
    <row r="799" spans="1:17" x14ac:dyDescent="0.25">
      <c r="A799">
        <v>798</v>
      </c>
      <c r="B799">
        <v>15830000</v>
      </c>
      <c r="C799" t="s">
        <v>816</v>
      </c>
      <c r="E799" s="15">
        <v>799</v>
      </c>
      <c r="F799" s="16">
        <v>15831000</v>
      </c>
      <c r="G799" s="17" t="s">
        <v>817</v>
      </c>
      <c r="Q799" t="str">
        <f t="shared" si="12"/>
        <v>15831000-Šećer</v>
      </c>
    </row>
    <row r="800" spans="1:17" x14ac:dyDescent="0.25">
      <c r="A800">
        <v>799</v>
      </c>
      <c r="B800">
        <v>15831000</v>
      </c>
      <c r="C800" t="s">
        <v>817</v>
      </c>
      <c r="E800" s="12">
        <v>800</v>
      </c>
      <c r="F800" s="13">
        <v>15831200</v>
      </c>
      <c r="G800" s="14" t="s">
        <v>818</v>
      </c>
      <c r="Q800" t="str">
        <f t="shared" si="12"/>
        <v>15831200-Beli šećer</v>
      </c>
    </row>
    <row r="801" spans="1:17" x14ac:dyDescent="0.25">
      <c r="A801">
        <v>800</v>
      </c>
      <c r="B801">
        <v>15831200</v>
      </c>
      <c r="C801" t="s">
        <v>818</v>
      </c>
      <c r="E801" s="15">
        <v>801</v>
      </c>
      <c r="F801" s="16">
        <v>15831300</v>
      </c>
      <c r="G801" s="17" t="s">
        <v>819</v>
      </c>
      <c r="Q801" t="str">
        <f t="shared" si="12"/>
        <v>15831300-Javorov šećer i javorov sirup</v>
      </c>
    </row>
    <row r="802" spans="1:17" x14ac:dyDescent="0.25">
      <c r="A802">
        <v>801</v>
      </c>
      <c r="B802">
        <v>15831300</v>
      </c>
      <c r="C802" t="s">
        <v>819</v>
      </c>
      <c r="E802" s="12">
        <v>802</v>
      </c>
      <c r="F802" s="13">
        <v>15831400</v>
      </c>
      <c r="G802" s="14" t="s">
        <v>820</v>
      </c>
      <c r="Q802" t="str">
        <f t="shared" si="12"/>
        <v>15831400-Melasa</v>
      </c>
    </row>
    <row r="803" spans="1:17" x14ac:dyDescent="0.25">
      <c r="A803">
        <v>802</v>
      </c>
      <c r="B803">
        <v>15831400</v>
      </c>
      <c r="C803" t="s">
        <v>820</v>
      </c>
      <c r="E803" s="15">
        <v>803</v>
      </c>
      <c r="F803" s="16">
        <v>15831500</v>
      </c>
      <c r="G803" s="17" t="s">
        <v>821</v>
      </c>
      <c r="Q803" t="str">
        <f t="shared" si="12"/>
        <v>15831500-Šećerni sirupi</v>
      </c>
    </row>
    <row r="804" spans="1:17" x14ac:dyDescent="0.25">
      <c r="A804">
        <v>803</v>
      </c>
      <c r="B804">
        <v>15831500</v>
      </c>
      <c r="C804" t="s">
        <v>821</v>
      </c>
      <c r="E804" s="12">
        <v>804</v>
      </c>
      <c r="F804" s="13">
        <v>15831600</v>
      </c>
      <c r="G804" s="14" t="s">
        <v>822</v>
      </c>
      <c r="Q804" t="str">
        <f t="shared" si="12"/>
        <v>15831600-Med</v>
      </c>
    </row>
    <row r="805" spans="1:17" x14ac:dyDescent="0.25">
      <c r="A805">
        <v>804</v>
      </c>
      <c r="B805">
        <v>15831600</v>
      </c>
      <c r="C805" t="s">
        <v>822</v>
      </c>
      <c r="E805" s="15">
        <v>805</v>
      </c>
      <c r="F805" s="16">
        <v>15832000</v>
      </c>
      <c r="G805" s="17" t="s">
        <v>823</v>
      </c>
      <c r="Q805" t="str">
        <f t="shared" si="12"/>
        <v>15832000-Otpad od proizvodnje šećera</v>
      </c>
    </row>
    <row r="806" spans="1:17" x14ac:dyDescent="0.25">
      <c r="A806">
        <v>805</v>
      </c>
      <c r="B806">
        <v>15832000</v>
      </c>
      <c r="C806" t="s">
        <v>823</v>
      </c>
      <c r="E806" s="12">
        <v>806</v>
      </c>
      <c r="F806" s="13">
        <v>15833000</v>
      </c>
      <c r="G806" s="14" t="s">
        <v>824</v>
      </c>
      <c r="Q806" t="str">
        <f t="shared" si="12"/>
        <v>15833000-Proizvodi od šećera</v>
      </c>
    </row>
    <row r="807" spans="1:17" x14ac:dyDescent="0.25">
      <c r="A807">
        <v>806</v>
      </c>
      <c r="B807">
        <v>15833000</v>
      </c>
      <c r="C807" t="s">
        <v>824</v>
      </c>
      <c r="E807" s="15">
        <v>807</v>
      </c>
      <c r="F807" s="16">
        <v>15833100</v>
      </c>
      <c r="G807" s="17" t="s">
        <v>825</v>
      </c>
      <c r="Q807" t="str">
        <f t="shared" si="12"/>
        <v>15833100-Poslastice</v>
      </c>
    </row>
    <row r="808" spans="1:17" x14ac:dyDescent="0.25">
      <c r="A808">
        <v>807</v>
      </c>
      <c r="B808">
        <v>15833100</v>
      </c>
      <c r="C808" t="s">
        <v>825</v>
      </c>
      <c r="E808" s="12">
        <v>808</v>
      </c>
      <c r="F808" s="13">
        <v>15833110</v>
      </c>
      <c r="G808" s="14" t="s">
        <v>826</v>
      </c>
      <c r="Q808" t="str">
        <f t="shared" si="12"/>
        <v>15833110-Kore za torte</v>
      </c>
    </row>
    <row r="809" spans="1:17" x14ac:dyDescent="0.25">
      <c r="A809">
        <v>808</v>
      </c>
      <c r="B809">
        <v>15833110</v>
      </c>
      <c r="C809" t="s">
        <v>826</v>
      </c>
      <c r="E809" s="15">
        <v>809</v>
      </c>
      <c r="F809" s="16">
        <v>15840000</v>
      </c>
      <c r="G809" s="17" t="s">
        <v>827</v>
      </c>
      <c r="Q809" t="str">
        <f t="shared" si="12"/>
        <v>15840000-Kakao; čokolada i slatkiši</v>
      </c>
    </row>
    <row r="810" spans="1:17" x14ac:dyDescent="0.25">
      <c r="A810">
        <v>809</v>
      </c>
      <c r="B810">
        <v>15840000</v>
      </c>
      <c r="C810" t="s">
        <v>827</v>
      </c>
      <c r="E810" s="12">
        <v>810</v>
      </c>
      <c r="F810" s="13">
        <v>15841000</v>
      </c>
      <c r="G810" s="14" t="s">
        <v>828</v>
      </c>
      <c r="Q810" t="str">
        <f t="shared" si="12"/>
        <v>15841000-Kakao</v>
      </c>
    </row>
    <row r="811" spans="1:17" x14ac:dyDescent="0.25">
      <c r="A811">
        <v>810</v>
      </c>
      <c r="B811">
        <v>15841000</v>
      </c>
      <c r="C811" t="s">
        <v>828</v>
      </c>
      <c r="E811" s="15">
        <v>811</v>
      </c>
      <c r="F811" s="16">
        <v>15841100</v>
      </c>
      <c r="G811" s="17" t="s">
        <v>829</v>
      </c>
      <c r="Q811" t="str">
        <f t="shared" si="12"/>
        <v>15841100-Kakao masa</v>
      </c>
    </row>
    <row r="812" spans="1:17" x14ac:dyDescent="0.25">
      <c r="A812">
        <v>811</v>
      </c>
      <c r="B812">
        <v>15841100</v>
      </c>
      <c r="C812" t="s">
        <v>829</v>
      </c>
      <c r="E812" s="12">
        <v>812</v>
      </c>
      <c r="F812" s="13">
        <v>15841200</v>
      </c>
      <c r="G812" s="14" t="s">
        <v>830</v>
      </c>
      <c r="Q812" t="str">
        <f t="shared" si="12"/>
        <v>15841200-Kakao maslac, mast ili ulje</v>
      </c>
    </row>
    <row r="813" spans="1:17" x14ac:dyDescent="0.25">
      <c r="A813">
        <v>812</v>
      </c>
      <c r="B813">
        <v>15841200</v>
      </c>
      <c r="C813" t="s">
        <v>830</v>
      </c>
      <c r="E813" s="15">
        <v>813</v>
      </c>
      <c r="F813" s="16">
        <v>15841300</v>
      </c>
      <c r="G813" s="17" t="s">
        <v>831</v>
      </c>
      <c r="Q813" t="str">
        <f t="shared" si="12"/>
        <v>15841300-Nezaslađeni kakao u prahu</v>
      </c>
    </row>
    <row r="814" spans="1:17" x14ac:dyDescent="0.25">
      <c r="A814">
        <v>813</v>
      </c>
      <c r="B814">
        <v>15841300</v>
      </c>
      <c r="C814" t="s">
        <v>831</v>
      </c>
      <c r="E814" s="12">
        <v>814</v>
      </c>
      <c r="F814" s="13">
        <v>15841400</v>
      </c>
      <c r="G814" s="14" t="s">
        <v>832</v>
      </c>
      <c r="Q814" t="str">
        <f t="shared" si="12"/>
        <v>15841400-Zaslađeni kakao u prahu</v>
      </c>
    </row>
    <row r="815" spans="1:17" x14ac:dyDescent="0.25">
      <c r="A815">
        <v>814</v>
      </c>
      <c r="B815">
        <v>15841400</v>
      </c>
      <c r="C815" t="s">
        <v>832</v>
      </c>
      <c r="E815" s="15">
        <v>815</v>
      </c>
      <c r="F815" s="16">
        <v>15842000</v>
      </c>
      <c r="G815" s="17" t="s">
        <v>833</v>
      </c>
      <c r="Q815" t="str">
        <f t="shared" si="12"/>
        <v>15842000-Čokolada i slatkiši</v>
      </c>
    </row>
    <row r="816" spans="1:17" x14ac:dyDescent="0.25">
      <c r="A816">
        <v>815</v>
      </c>
      <c r="B816">
        <v>15842000</v>
      </c>
      <c r="C816" t="s">
        <v>833</v>
      </c>
      <c r="E816" s="12">
        <v>816</v>
      </c>
      <c r="F816" s="13">
        <v>15842100</v>
      </c>
      <c r="G816" s="14" t="s">
        <v>834</v>
      </c>
      <c r="Q816" t="str">
        <f t="shared" si="12"/>
        <v>15842100-Čokolada</v>
      </c>
    </row>
    <row r="817" spans="1:17" x14ac:dyDescent="0.25">
      <c r="A817">
        <v>816</v>
      </c>
      <c r="B817">
        <v>15842100</v>
      </c>
      <c r="C817" t="s">
        <v>834</v>
      </c>
      <c r="E817" s="15">
        <v>817</v>
      </c>
      <c r="F817" s="16">
        <v>15842200</v>
      </c>
      <c r="G817" s="17" t="s">
        <v>835</v>
      </c>
      <c r="Q817" t="str">
        <f t="shared" si="12"/>
        <v>15842200-Čokoladni proizvodi</v>
      </c>
    </row>
    <row r="818" spans="1:17" x14ac:dyDescent="0.25">
      <c r="A818">
        <v>817</v>
      </c>
      <c r="B818">
        <v>15842200</v>
      </c>
      <c r="C818" t="s">
        <v>835</v>
      </c>
      <c r="E818" s="12">
        <v>818</v>
      </c>
      <c r="F818" s="13">
        <v>15842210</v>
      </c>
      <c r="G818" s="14" t="s">
        <v>836</v>
      </c>
      <c r="Q818" t="str">
        <f t="shared" si="12"/>
        <v>15842210-Čokoladni napici</v>
      </c>
    </row>
    <row r="819" spans="1:17" x14ac:dyDescent="0.25">
      <c r="A819">
        <v>818</v>
      </c>
      <c r="B819">
        <v>15842210</v>
      </c>
      <c r="C819" t="s">
        <v>836</v>
      </c>
      <c r="E819" s="15">
        <v>819</v>
      </c>
      <c r="F819" s="16">
        <v>15842220</v>
      </c>
      <c r="G819" s="17" t="s">
        <v>837</v>
      </c>
      <c r="Q819" t="str">
        <f t="shared" si="12"/>
        <v>15842220-Čokoladne table</v>
      </c>
    </row>
    <row r="820" spans="1:17" x14ac:dyDescent="0.25">
      <c r="A820">
        <v>819</v>
      </c>
      <c r="B820">
        <v>15842220</v>
      </c>
      <c r="C820" t="s">
        <v>837</v>
      </c>
      <c r="E820" s="12">
        <v>820</v>
      </c>
      <c r="F820" s="13">
        <v>15842300</v>
      </c>
      <c r="G820" s="14" t="s">
        <v>838</v>
      </c>
      <c r="Q820" t="str">
        <f t="shared" si="12"/>
        <v>15842300-Slatkiši</v>
      </c>
    </row>
    <row r="821" spans="1:17" x14ac:dyDescent="0.25">
      <c r="A821">
        <v>820</v>
      </c>
      <c r="B821">
        <v>15842300</v>
      </c>
      <c r="C821" t="s">
        <v>838</v>
      </c>
      <c r="E821" s="15">
        <v>821</v>
      </c>
      <c r="F821" s="16">
        <v>15842310</v>
      </c>
      <c r="G821" s="17" t="s">
        <v>839</v>
      </c>
      <c r="Q821" t="str">
        <f t="shared" si="12"/>
        <v>15842310-Bombone</v>
      </c>
    </row>
    <row r="822" spans="1:17" x14ac:dyDescent="0.25">
      <c r="A822">
        <v>821</v>
      </c>
      <c r="B822">
        <v>15842310</v>
      </c>
      <c r="C822" t="s">
        <v>839</v>
      </c>
      <c r="E822" s="12">
        <v>822</v>
      </c>
      <c r="F822" s="13">
        <v>15842320</v>
      </c>
      <c r="G822" s="14" t="s">
        <v>840</v>
      </c>
      <c r="Q822" t="str">
        <f t="shared" si="12"/>
        <v>15842320-Nugat</v>
      </c>
    </row>
    <row r="823" spans="1:17" x14ac:dyDescent="0.25">
      <c r="A823">
        <v>822</v>
      </c>
      <c r="B823">
        <v>15842320</v>
      </c>
      <c r="C823" t="s">
        <v>840</v>
      </c>
      <c r="E823" s="15">
        <v>823</v>
      </c>
      <c r="F823" s="16">
        <v>15842400</v>
      </c>
      <c r="G823" s="17" t="s">
        <v>841</v>
      </c>
      <c r="Q823" t="str">
        <f t="shared" si="12"/>
        <v>15842400-Ušećereno voće, orašasti plodovi ili kore od voća</v>
      </c>
    </row>
    <row r="824" spans="1:17" x14ac:dyDescent="0.25">
      <c r="A824">
        <v>823</v>
      </c>
      <c r="B824">
        <v>15842400</v>
      </c>
      <c r="C824" t="s">
        <v>841</v>
      </c>
      <c r="E824" s="12">
        <v>824</v>
      </c>
      <c r="F824" s="13">
        <v>15850000</v>
      </c>
      <c r="G824" s="14" t="s">
        <v>842</v>
      </c>
      <c r="Q824" t="str">
        <f t="shared" si="12"/>
        <v>15850000-Testenine</v>
      </c>
    </row>
    <row r="825" spans="1:17" x14ac:dyDescent="0.25">
      <c r="A825">
        <v>824</v>
      </c>
      <c r="B825">
        <v>15850000</v>
      </c>
      <c r="C825" t="s">
        <v>842</v>
      </c>
      <c r="E825" s="15">
        <v>825</v>
      </c>
      <c r="F825" s="16">
        <v>15851000</v>
      </c>
      <c r="G825" s="17" t="s">
        <v>843</v>
      </c>
      <c r="Q825" t="str">
        <f t="shared" si="12"/>
        <v>15851000-Proizvodi od brašna</v>
      </c>
    </row>
    <row r="826" spans="1:17" x14ac:dyDescent="0.25">
      <c r="A826">
        <v>825</v>
      </c>
      <c r="B826">
        <v>15851000</v>
      </c>
      <c r="C826" t="s">
        <v>843</v>
      </c>
      <c r="E826" s="12">
        <v>826</v>
      </c>
      <c r="F826" s="13">
        <v>15851100</v>
      </c>
      <c r="G826" s="14" t="s">
        <v>844</v>
      </c>
      <c r="Q826" t="str">
        <f t="shared" si="12"/>
        <v>15851100-Nekuvana testenina</v>
      </c>
    </row>
    <row r="827" spans="1:17" x14ac:dyDescent="0.25">
      <c r="A827">
        <v>826</v>
      </c>
      <c r="B827">
        <v>15851100</v>
      </c>
      <c r="C827" t="s">
        <v>844</v>
      </c>
      <c r="E827" s="15">
        <v>827</v>
      </c>
      <c r="F827" s="16">
        <v>15851200</v>
      </c>
      <c r="G827" s="17" t="s">
        <v>845</v>
      </c>
      <c r="Q827" t="str">
        <f t="shared" si="12"/>
        <v>15851200-Pripremljena testenina i kus-kus</v>
      </c>
    </row>
    <row r="828" spans="1:17" x14ac:dyDescent="0.25">
      <c r="A828">
        <v>827</v>
      </c>
      <c r="B828">
        <v>15851200</v>
      </c>
      <c r="C828" t="s">
        <v>845</v>
      </c>
      <c r="E828" s="12">
        <v>828</v>
      </c>
      <c r="F828" s="13">
        <v>15851210</v>
      </c>
      <c r="G828" s="14" t="s">
        <v>846</v>
      </c>
      <c r="Q828" t="str">
        <f t="shared" si="12"/>
        <v>15851210-Pripremljena testenina</v>
      </c>
    </row>
    <row r="829" spans="1:17" x14ac:dyDescent="0.25">
      <c r="A829">
        <v>828</v>
      </c>
      <c r="B829">
        <v>15851210</v>
      </c>
      <c r="C829" t="s">
        <v>846</v>
      </c>
      <c r="E829" s="15">
        <v>829</v>
      </c>
      <c r="F829" s="16">
        <v>15851220</v>
      </c>
      <c r="G829" s="17" t="s">
        <v>847</v>
      </c>
      <c r="Q829" t="str">
        <f t="shared" si="12"/>
        <v>15851220-Punjena testenina</v>
      </c>
    </row>
    <row r="830" spans="1:17" x14ac:dyDescent="0.25">
      <c r="A830">
        <v>829</v>
      </c>
      <c r="B830">
        <v>15851220</v>
      </c>
      <c r="C830" t="s">
        <v>847</v>
      </c>
      <c r="E830" s="12">
        <v>830</v>
      </c>
      <c r="F830" s="13">
        <v>15851230</v>
      </c>
      <c r="G830" s="14" t="s">
        <v>848</v>
      </c>
      <c r="Q830" t="str">
        <f t="shared" si="12"/>
        <v>15851230-Lazanje</v>
      </c>
    </row>
    <row r="831" spans="1:17" x14ac:dyDescent="0.25">
      <c r="A831">
        <v>830</v>
      </c>
      <c r="B831">
        <v>15851230</v>
      </c>
      <c r="C831" t="s">
        <v>848</v>
      </c>
      <c r="E831" s="15">
        <v>831</v>
      </c>
      <c r="F831" s="16">
        <v>15851250</v>
      </c>
      <c r="G831" s="17" t="s">
        <v>849</v>
      </c>
      <c r="Q831" t="str">
        <f t="shared" si="12"/>
        <v>15851250-Kus-kus</v>
      </c>
    </row>
    <row r="832" spans="1:17" x14ac:dyDescent="0.25">
      <c r="A832">
        <v>831</v>
      </c>
      <c r="B832">
        <v>15851250</v>
      </c>
      <c r="C832" t="s">
        <v>849</v>
      </c>
      <c r="E832" s="12">
        <v>832</v>
      </c>
      <c r="F832" s="13">
        <v>15851290</v>
      </c>
      <c r="G832" s="14" t="s">
        <v>850</v>
      </c>
      <c r="Q832" t="str">
        <f t="shared" si="12"/>
        <v>15851290-Testenina u konzervi</v>
      </c>
    </row>
    <row r="833" spans="1:17" x14ac:dyDescent="0.25">
      <c r="A833">
        <v>832</v>
      </c>
      <c r="B833">
        <v>15851290</v>
      </c>
      <c r="C833" t="s">
        <v>850</v>
      </c>
      <c r="E833" s="15">
        <v>833</v>
      </c>
      <c r="F833" s="16">
        <v>15860000</v>
      </c>
      <c r="G833" s="17" t="s">
        <v>851</v>
      </c>
      <c r="Q833" t="str">
        <f t="shared" si="12"/>
        <v>15860000-Kafa, čaj i srodni proizvodi</v>
      </c>
    </row>
    <row r="834" spans="1:17" x14ac:dyDescent="0.25">
      <c r="A834">
        <v>833</v>
      </c>
      <c r="B834">
        <v>15860000</v>
      </c>
      <c r="C834" t="s">
        <v>851</v>
      </c>
      <c r="E834" s="12">
        <v>834</v>
      </c>
      <c r="F834" s="13">
        <v>15861000</v>
      </c>
      <c r="G834" s="14" t="s">
        <v>852</v>
      </c>
      <c r="Q834" t="str">
        <f t="shared" ref="Q834:Q897" si="13">F834&amp; "-" &amp;G834</f>
        <v>15861000-Kafa</v>
      </c>
    </row>
    <row r="835" spans="1:17" x14ac:dyDescent="0.25">
      <c r="A835">
        <v>834</v>
      </c>
      <c r="B835">
        <v>15861000</v>
      </c>
      <c r="C835" t="s">
        <v>852</v>
      </c>
      <c r="E835" s="15">
        <v>835</v>
      </c>
      <c r="F835" s="16">
        <v>15861100</v>
      </c>
      <c r="G835" s="17" t="s">
        <v>853</v>
      </c>
      <c r="Q835" t="str">
        <f t="shared" si="13"/>
        <v>15861100-Pržena kafa</v>
      </c>
    </row>
    <row r="836" spans="1:17" x14ac:dyDescent="0.25">
      <c r="A836">
        <v>835</v>
      </c>
      <c r="B836">
        <v>15861100</v>
      </c>
      <c r="C836" t="s">
        <v>853</v>
      </c>
      <c r="E836" s="12">
        <v>836</v>
      </c>
      <c r="F836" s="13">
        <v>15861200</v>
      </c>
      <c r="G836" s="14" t="s">
        <v>854</v>
      </c>
      <c r="Q836" t="str">
        <f t="shared" si="13"/>
        <v>15861200-Kafa bez kofeina</v>
      </c>
    </row>
    <row r="837" spans="1:17" x14ac:dyDescent="0.25">
      <c r="A837">
        <v>836</v>
      </c>
      <c r="B837">
        <v>15861200</v>
      </c>
      <c r="C837" t="s">
        <v>854</v>
      </c>
      <c r="E837" s="15">
        <v>837</v>
      </c>
      <c r="F837" s="16">
        <v>15862000</v>
      </c>
      <c r="G837" s="17" t="s">
        <v>855</v>
      </c>
      <c r="Q837" t="str">
        <f t="shared" si="13"/>
        <v>15862000-Zamene za kafu</v>
      </c>
    </row>
    <row r="838" spans="1:17" x14ac:dyDescent="0.25">
      <c r="A838">
        <v>837</v>
      </c>
      <c r="B838">
        <v>15862000</v>
      </c>
      <c r="C838" t="s">
        <v>855</v>
      </c>
      <c r="E838" s="12">
        <v>838</v>
      </c>
      <c r="F838" s="13">
        <v>15863000</v>
      </c>
      <c r="G838" s="14" t="s">
        <v>856</v>
      </c>
      <c r="Q838" t="str">
        <f t="shared" si="13"/>
        <v>15863000-Čaj</v>
      </c>
    </row>
    <row r="839" spans="1:17" x14ac:dyDescent="0.25">
      <c r="A839">
        <v>838</v>
      </c>
      <c r="B839">
        <v>15863000</v>
      </c>
      <c r="C839" t="s">
        <v>856</v>
      </c>
      <c r="E839" s="15">
        <v>839</v>
      </c>
      <c r="F839" s="16">
        <v>15863100</v>
      </c>
      <c r="G839" s="17" t="s">
        <v>857</v>
      </c>
      <c r="Q839" t="str">
        <f t="shared" si="13"/>
        <v>15863100-Zeleni čaj</v>
      </c>
    </row>
    <row r="840" spans="1:17" x14ac:dyDescent="0.25">
      <c r="A840">
        <v>839</v>
      </c>
      <c r="B840">
        <v>15863100</v>
      </c>
      <c r="C840" t="s">
        <v>857</v>
      </c>
      <c r="E840" s="12">
        <v>840</v>
      </c>
      <c r="F840" s="13">
        <v>15863200</v>
      </c>
      <c r="G840" s="14" t="s">
        <v>858</v>
      </c>
      <c r="Q840" t="str">
        <f t="shared" si="13"/>
        <v>15863200-Crni čaj</v>
      </c>
    </row>
    <row r="841" spans="1:17" x14ac:dyDescent="0.25">
      <c r="A841">
        <v>840</v>
      </c>
      <c r="B841">
        <v>15863200</v>
      </c>
      <c r="C841" t="s">
        <v>858</v>
      </c>
      <c r="E841" s="15">
        <v>841</v>
      </c>
      <c r="F841" s="16">
        <v>15864000</v>
      </c>
      <c r="G841" s="17" t="s">
        <v>859</v>
      </c>
      <c r="Q841" t="str">
        <f t="shared" si="13"/>
        <v>15864000-Preparati od čaja ili mate-čaja</v>
      </c>
    </row>
    <row r="842" spans="1:17" x14ac:dyDescent="0.25">
      <c r="A842">
        <v>841</v>
      </c>
      <c r="B842">
        <v>15864000</v>
      </c>
      <c r="C842" t="s">
        <v>859</v>
      </c>
      <c r="E842" s="12">
        <v>842</v>
      </c>
      <c r="F842" s="13">
        <v>15864100</v>
      </c>
      <c r="G842" s="14" t="s">
        <v>860</v>
      </c>
      <c r="Q842" t="str">
        <f t="shared" si="13"/>
        <v>15864100-Čaj u vrećicama</v>
      </c>
    </row>
    <row r="843" spans="1:17" x14ac:dyDescent="0.25">
      <c r="A843">
        <v>842</v>
      </c>
      <c r="B843">
        <v>15864100</v>
      </c>
      <c r="C843" t="s">
        <v>860</v>
      </c>
      <c r="E843" s="15">
        <v>843</v>
      </c>
      <c r="F843" s="16">
        <v>15865000</v>
      </c>
      <c r="G843" s="17" t="s">
        <v>861</v>
      </c>
      <c r="Q843" t="str">
        <f t="shared" si="13"/>
        <v>15865000-Biljni čajevi</v>
      </c>
    </row>
    <row r="844" spans="1:17" x14ac:dyDescent="0.25">
      <c r="A844">
        <v>843</v>
      </c>
      <c r="B844">
        <v>15865000</v>
      </c>
      <c r="C844" t="s">
        <v>861</v>
      </c>
      <c r="E844" s="12">
        <v>844</v>
      </c>
      <c r="F844" s="13">
        <v>15870000</v>
      </c>
      <c r="G844" s="14" t="s">
        <v>862</v>
      </c>
      <c r="Q844" t="str">
        <f t="shared" si="13"/>
        <v>15870000-Začini i začinska sredstva</v>
      </c>
    </row>
    <row r="845" spans="1:17" x14ac:dyDescent="0.25">
      <c r="A845">
        <v>844</v>
      </c>
      <c r="B845">
        <v>15870000</v>
      </c>
      <c r="C845" t="s">
        <v>862</v>
      </c>
      <c r="E845" s="15">
        <v>845</v>
      </c>
      <c r="F845" s="16">
        <v>15871000</v>
      </c>
      <c r="G845" s="17" t="s">
        <v>863</v>
      </c>
      <c r="Q845" t="str">
        <f t="shared" si="13"/>
        <v>15871000-Sirće; sosovi; mešani začini; brašno i griz od slačice; pripremljena slačica (senf)</v>
      </c>
    </row>
    <row r="846" spans="1:17" x14ac:dyDescent="0.25">
      <c r="A846">
        <v>845</v>
      </c>
      <c r="B846">
        <v>15871000</v>
      </c>
      <c r="C846" t="s">
        <v>863</v>
      </c>
      <c r="E846" s="12">
        <v>846</v>
      </c>
      <c r="F846" s="13">
        <v>15871100</v>
      </c>
      <c r="G846" s="14" t="s">
        <v>864</v>
      </c>
      <c r="Q846" t="str">
        <f t="shared" si="13"/>
        <v>15871100-Sirće i zamene za sirće</v>
      </c>
    </row>
    <row r="847" spans="1:17" x14ac:dyDescent="0.25">
      <c r="A847">
        <v>846</v>
      </c>
      <c r="B847">
        <v>15871100</v>
      </c>
      <c r="C847" t="s">
        <v>864</v>
      </c>
      <c r="E847" s="15">
        <v>847</v>
      </c>
      <c r="F847" s="16">
        <v>15871110</v>
      </c>
      <c r="G847" s="17" t="s">
        <v>865</v>
      </c>
      <c r="Q847" t="str">
        <f t="shared" si="13"/>
        <v>15871110-Sirće ili slični proizvodi</v>
      </c>
    </row>
    <row r="848" spans="1:17" x14ac:dyDescent="0.25">
      <c r="A848">
        <v>847</v>
      </c>
      <c r="B848">
        <v>15871110</v>
      </c>
      <c r="C848" t="s">
        <v>865</v>
      </c>
      <c r="E848" s="12">
        <v>848</v>
      </c>
      <c r="F848" s="13">
        <v>15871200</v>
      </c>
      <c r="G848" s="14" t="s">
        <v>866</v>
      </c>
      <c r="Q848" t="str">
        <f t="shared" si="13"/>
        <v>15871200-Sosovi, mešani začini i mešana začinska sredstva</v>
      </c>
    </row>
    <row r="849" spans="1:17" x14ac:dyDescent="0.25">
      <c r="A849">
        <v>848</v>
      </c>
      <c r="B849">
        <v>15871200</v>
      </c>
      <c r="C849" t="s">
        <v>866</v>
      </c>
      <c r="E849" s="15">
        <v>849</v>
      </c>
      <c r="F849" s="16">
        <v>15871210</v>
      </c>
      <c r="G849" s="17" t="s">
        <v>867</v>
      </c>
      <c r="Q849" t="str">
        <f t="shared" si="13"/>
        <v>15871210-Soja sos</v>
      </c>
    </row>
    <row r="850" spans="1:17" x14ac:dyDescent="0.25">
      <c r="A850">
        <v>849</v>
      </c>
      <c r="B850">
        <v>15871210</v>
      </c>
      <c r="C850" t="s">
        <v>867</v>
      </c>
      <c r="E850" s="12">
        <v>850</v>
      </c>
      <c r="F850" s="13">
        <v>15871230</v>
      </c>
      <c r="G850" s="14" t="s">
        <v>868</v>
      </c>
      <c r="Q850" t="str">
        <f t="shared" si="13"/>
        <v>15871230-Kečap od paradajza</v>
      </c>
    </row>
    <row r="851" spans="1:17" x14ac:dyDescent="0.25">
      <c r="A851">
        <v>850</v>
      </c>
      <c r="B851">
        <v>15871230</v>
      </c>
      <c r="C851" t="s">
        <v>868</v>
      </c>
      <c r="E851" s="15">
        <v>851</v>
      </c>
      <c r="F851" s="16">
        <v>15871250</v>
      </c>
      <c r="G851" s="17" t="s">
        <v>869</v>
      </c>
      <c r="Q851" t="str">
        <f t="shared" si="13"/>
        <v>15871250-Senf</v>
      </c>
    </row>
    <row r="852" spans="1:17" x14ac:dyDescent="0.25">
      <c r="A852">
        <v>851</v>
      </c>
      <c r="B852">
        <v>15871250</v>
      </c>
      <c r="C852" t="s">
        <v>869</v>
      </c>
      <c r="E852" s="12">
        <v>852</v>
      </c>
      <c r="F852" s="13">
        <v>15871260</v>
      </c>
      <c r="G852" s="14" t="s">
        <v>870</v>
      </c>
      <c r="Q852" t="str">
        <f t="shared" si="13"/>
        <v>15871260-Sosovi</v>
      </c>
    </row>
    <row r="853" spans="1:17" x14ac:dyDescent="0.25">
      <c r="A853">
        <v>852</v>
      </c>
      <c r="B853">
        <v>15871260</v>
      </c>
      <c r="C853" t="s">
        <v>870</v>
      </c>
      <c r="E853" s="15">
        <v>853</v>
      </c>
      <c r="F853" s="16">
        <v>15871270</v>
      </c>
      <c r="G853" s="17" t="s">
        <v>871</v>
      </c>
      <c r="Q853" t="str">
        <f t="shared" si="13"/>
        <v>15871270-Mešani začini</v>
      </c>
    </row>
    <row r="854" spans="1:17" x14ac:dyDescent="0.25">
      <c r="A854">
        <v>853</v>
      </c>
      <c r="B854">
        <v>15871270</v>
      </c>
      <c r="C854" t="s">
        <v>871</v>
      </c>
      <c r="E854" s="12">
        <v>854</v>
      </c>
      <c r="F854" s="13">
        <v>15871273</v>
      </c>
      <c r="G854" s="14" t="s">
        <v>872</v>
      </c>
      <c r="Q854" t="str">
        <f t="shared" si="13"/>
        <v>15871273-Majonez</v>
      </c>
    </row>
    <row r="855" spans="1:17" x14ac:dyDescent="0.25">
      <c r="A855">
        <v>854</v>
      </c>
      <c r="B855">
        <v>15871273</v>
      </c>
      <c r="C855" t="s">
        <v>872</v>
      </c>
      <c r="E855" s="15">
        <v>855</v>
      </c>
      <c r="F855" s="16">
        <v>15871274</v>
      </c>
      <c r="G855" s="17" t="s">
        <v>873</v>
      </c>
      <c r="Q855" t="str">
        <f t="shared" si="13"/>
        <v>15871274-Namazi sa sendviče</v>
      </c>
    </row>
    <row r="856" spans="1:17" x14ac:dyDescent="0.25">
      <c r="A856">
        <v>855</v>
      </c>
      <c r="B856">
        <v>15871274</v>
      </c>
      <c r="C856" t="s">
        <v>873</v>
      </c>
      <c r="E856" s="12">
        <v>856</v>
      </c>
      <c r="F856" s="13">
        <v>15871279</v>
      </c>
      <c r="G856" s="14" t="s">
        <v>874</v>
      </c>
      <c r="Q856" t="str">
        <f t="shared" si="13"/>
        <v>15871279-Slatko-kiseli voćni ajvar (čatni)</v>
      </c>
    </row>
    <row r="857" spans="1:17" x14ac:dyDescent="0.25">
      <c r="A857">
        <v>856</v>
      </c>
      <c r="B857">
        <v>15871279</v>
      </c>
      <c r="C857" t="s">
        <v>874</v>
      </c>
      <c r="E857" s="15">
        <v>857</v>
      </c>
      <c r="F857" s="16">
        <v>15872000</v>
      </c>
      <c r="G857" s="17" t="s">
        <v>875</v>
      </c>
      <c r="Q857" t="str">
        <f t="shared" si="13"/>
        <v>15872000-Začinsko bilje i začini</v>
      </c>
    </row>
    <row r="858" spans="1:17" x14ac:dyDescent="0.25">
      <c r="A858">
        <v>857</v>
      </c>
      <c r="B858">
        <v>15872000</v>
      </c>
      <c r="C858" t="s">
        <v>875</v>
      </c>
      <c r="E858" s="12">
        <v>858</v>
      </c>
      <c r="F858" s="13">
        <v>15872100</v>
      </c>
      <c r="G858" s="14" t="s">
        <v>876</v>
      </c>
      <c r="Q858" t="str">
        <f t="shared" si="13"/>
        <v>15872100-Biber</v>
      </c>
    </row>
    <row r="859" spans="1:17" x14ac:dyDescent="0.25">
      <c r="A859">
        <v>858</v>
      </c>
      <c r="B859">
        <v>15872100</v>
      </c>
      <c r="C859" t="s">
        <v>876</v>
      </c>
      <c r="E859" s="15">
        <v>859</v>
      </c>
      <c r="F859" s="16">
        <v>15872200</v>
      </c>
      <c r="G859" s="17" t="s">
        <v>877</v>
      </c>
      <c r="Q859" t="str">
        <f t="shared" si="13"/>
        <v>15872200-Začini</v>
      </c>
    </row>
    <row r="860" spans="1:17" x14ac:dyDescent="0.25">
      <c r="A860">
        <v>859</v>
      </c>
      <c r="B860">
        <v>15872200</v>
      </c>
      <c r="C860" t="s">
        <v>877</v>
      </c>
      <c r="E860" s="12">
        <v>860</v>
      </c>
      <c r="F860" s="13">
        <v>15872300</v>
      </c>
      <c r="G860" s="14" t="s">
        <v>878</v>
      </c>
      <c r="Q860" t="str">
        <f t="shared" si="13"/>
        <v>15872300-Začinsko bilje</v>
      </c>
    </row>
    <row r="861" spans="1:17" x14ac:dyDescent="0.25">
      <c r="A861">
        <v>860</v>
      </c>
      <c r="B861">
        <v>15872300</v>
      </c>
      <c r="C861" t="s">
        <v>878</v>
      </c>
      <c r="E861" s="15">
        <v>861</v>
      </c>
      <c r="F861" s="16">
        <v>15872400</v>
      </c>
      <c r="G861" s="17" t="s">
        <v>879</v>
      </c>
      <c r="Q861" t="str">
        <f t="shared" si="13"/>
        <v>15872400-So</v>
      </c>
    </row>
    <row r="862" spans="1:17" x14ac:dyDescent="0.25">
      <c r="A862">
        <v>861</v>
      </c>
      <c r="B862">
        <v>15872400</v>
      </c>
      <c r="C862" t="s">
        <v>879</v>
      </c>
      <c r="E862" s="12">
        <v>862</v>
      </c>
      <c r="F862" s="13">
        <v>15872500</v>
      </c>
      <c r="G862" s="14" t="s">
        <v>880</v>
      </c>
      <c r="Q862" t="str">
        <f t="shared" si="13"/>
        <v>15872500-Đumbir</v>
      </c>
    </row>
    <row r="863" spans="1:17" x14ac:dyDescent="0.25">
      <c r="A863">
        <v>862</v>
      </c>
      <c r="B863">
        <v>15872500</v>
      </c>
      <c r="C863" t="s">
        <v>880</v>
      </c>
      <c r="E863" s="15">
        <v>863</v>
      </c>
      <c r="F863" s="16">
        <v>15880000</v>
      </c>
      <c r="G863" s="17" t="s">
        <v>881</v>
      </c>
      <c r="Q863" t="str">
        <f t="shared" si="13"/>
        <v>15880000-Proizvodi za posebne prehrambene potrebe</v>
      </c>
    </row>
    <row r="864" spans="1:17" x14ac:dyDescent="0.25">
      <c r="A864">
        <v>863</v>
      </c>
      <c r="B864">
        <v>15880000</v>
      </c>
      <c r="C864" t="s">
        <v>881</v>
      </c>
      <c r="E864" s="12">
        <v>864</v>
      </c>
      <c r="F864" s="13">
        <v>15881000</v>
      </c>
      <c r="G864" s="14" t="s">
        <v>882</v>
      </c>
      <c r="Q864" t="str">
        <f t="shared" si="13"/>
        <v>15881000-Homogenizovani prehrambeni proizvodi</v>
      </c>
    </row>
    <row r="865" spans="1:17" x14ac:dyDescent="0.25">
      <c r="A865">
        <v>864</v>
      </c>
      <c r="B865">
        <v>15881000</v>
      </c>
      <c r="C865" t="s">
        <v>882</v>
      </c>
      <c r="E865" s="15">
        <v>865</v>
      </c>
      <c r="F865" s="16">
        <v>15882000</v>
      </c>
      <c r="G865" s="17" t="s">
        <v>883</v>
      </c>
      <c r="Q865" t="str">
        <f t="shared" si="13"/>
        <v>15882000-Dijetetski proizvodi</v>
      </c>
    </row>
    <row r="866" spans="1:17" x14ac:dyDescent="0.25">
      <c r="A866">
        <v>865</v>
      </c>
      <c r="B866">
        <v>15882000</v>
      </c>
      <c r="C866" t="s">
        <v>883</v>
      </c>
      <c r="E866" s="12">
        <v>866</v>
      </c>
      <c r="F866" s="13">
        <v>15884000</v>
      </c>
      <c r="G866" s="14" t="s">
        <v>884</v>
      </c>
      <c r="Q866" t="str">
        <f t="shared" si="13"/>
        <v>15884000-Hrana za bebe</v>
      </c>
    </row>
    <row r="867" spans="1:17" x14ac:dyDescent="0.25">
      <c r="A867">
        <v>866</v>
      </c>
      <c r="B867">
        <v>15884000</v>
      </c>
      <c r="C867" t="s">
        <v>884</v>
      </c>
      <c r="E867" s="15">
        <v>867</v>
      </c>
      <c r="F867" s="16">
        <v>15890000</v>
      </c>
      <c r="G867" s="17" t="s">
        <v>885</v>
      </c>
      <c r="Q867" t="str">
        <f t="shared" si="13"/>
        <v>15890000-Razni prehrambeni i osušeni proizvodi</v>
      </c>
    </row>
    <row r="868" spans="1:17" x14ac:dyDescent="0.25">
      <c r="A868">
        <v>867</v>
      </c>
      <c r="B868">
        <v>15890000</v>
      </c>
      <c r="C868" t="s">
        <v>885</v>
      </c>
      <c r="E868" s="12">
        <v>868</v>
      </c>
      <c r="F868" s="13">
        <v>15891000</v>
      </c>
      <c r="G868" s="14" t="s">
        <v>886</v>
      </c>
      <c r="Q868" t="str">
        <f t="shared" si="13"/>
        <v>15891000-Supe i čorbe</v>
      </c>
    </row>
    <row r="869" spans="1:17" x14ac:dyDescent="0.25">
      <c r="A869">
        <v>868</v>
      </c>
      <c r="B869">
        <v>15891000</v>
      </c>
      <c r="C869" t="s">
        <v>886</v>
      </c>
      <c r="E869" s="15">
        <v>869</v>
      </c>
      <c r="F869" s="16">
        <v>15891100</v>
      </c>
      <c r="G869" s="17" t="s">
        <v>887</v>
      </c>
      <c r="Q869" t="str">
        <f t="shared" si="13"/>
        <v>15891100-Supe od mesa</v>
      </c>
    </row>
    <row r="870" spans="1:17" x14ac:dyDescent="0.25">
      <c r="A870">
        <v>869</v>
      </c>
      <c r="B870">
        <v>15891100</v>
      </c>
      <c r="C870" t="s">
        <v>887</v>
      </c>
      <c r="E870" s="12">
        <v>870</v>
      </c>
      <c r="F870" s="13">
        <v>15891200</v>
      </c>
      <c r="G870" s="14" t="s">
        <v>888</v>
      </c>
      <c r="Q870" t="str">
        <f t="shared" si="13"/>
        <v>15891200-Riblje čorbe</v>
      </c>
    </row>
    <row r="871" spans="1:17" x14ac:dyDescent="0.25">
      <c r="A871">
        <v>870</v>
      </c>
      <c r="B871">
        <v>15891200</v>
      </c>
      <c r="C871" t="s">
        <v>888</v>
      </c>
      <c r="E871" s="15">
        <v>871</v>
      </c>
      <c r="F871" s="16">
        <v>15891300</v>
      </c>
      <c r="G871" s="17" t="s">
        <v>889</v>
      </c>
      <c r="Q871" t="str">
        <f t="shared" si="13"/>
        <v>15891300-Mešane supe</v>
      </c>
    </row>
    <row r="872" spans="1:17" x14ac:dyDescent="0.25">
      <c r="A872">
        <v>871</v>
      </c>
      <c r="B872">
        <v>15891300</v>
      </c>
      <c r="C872" t="s">
        <v>889</v>
      </c>
      <c r="E872" s="12">
        <v>872</v>
      </c>
      <c r="F872" s="13">
        <v>15891400</v>
      </c>
      <c r="G872" s="14" t="s">
        <v>890</v>
      </c>
      <c r="Q872" t="str">
        <f t="shared" si="13"/>
        <v>15891400-Supe</v>
      </c>
    </row>
    <row r="873" spans="1:17" x14ac:dyDescent="0.25">
      <c r="A873">
        <v>872</v>
      </c>
      <c r="B873">
        <v>15891400</v>
      </c>
      <c r="C873" t="s">
        <v>890</v>
      </c>
      <c r="E873" s="15">
        <v>873</v>
      </c>
      <c r="F873" s="16">
        <v>15891410</v>
      </c>
      <c r="G873" s="17" t="s">
        <v>891</v>
      </c>
      <c r="Q873" t="str">
        <f t="shared" si="13"/>
        <v>15891410-Mešavine za supe</v>
      </c>
    </row>
    <row r="874" spans="1:17" x14ac:dyDescent="0.25">
      <c r="A874">
        <v>873</v>
      </c>
      <c r="B874">
        <v>15891410</v>
      </c>
      <c r="C874" t="s">
        <v>891</v>
      </c>
      <c r="E874" s="12">
        <v>874</v>
      </c>
      <c r="F874" s="13">
        <v>15891500</v>
      </c>
      <c r="G874" s="14" t="s">
        <v>892</v>
      </c>
      <c r="Q874" t="str">
        <f t="shared" si="13"/>
        <v>15891500-Čorbe</v>
      </c>
    </row>
    <row r="875" spans="1:17" x14ac:dyDescent="0.25">
      <c r="A875">
        <v>874</v>
      </c>
      <c r="B875">
        <v>15891500</v>
      </c>
      <c r="C875" t="s">
        <v>892</v>
      </c>
      <c r="E875" s="15">
        <v>875</v>
      </c>
      <c r="F875" s="16">
        <v>15891600</v>
      </c>
      <c r="G875" s="17" t="s">
        <v>893</v>
      </c>
      <c r="Q875" t="str">
        <f t="shared" si="13"/>
        <v>15891600-Bujon</v>
      </c>
    </row>
    <row r="876" spans="1:17" x14ac:dyDescent="0.25">
      <c r="A876">
        <v>875</v>
      </c>
      <c r="B876">
        <v>15891600</v>
      </c>
      <c r="C876" t="s">
        <v>893</v>
      </c>
      <c r="E876" s="12">
        <v>876</v>
      </c>
      <c r="F876" s="13">
        <v>15891610</v>
      </c>
      <c r="G876" s="14" t="s">
        <v>894</v>
      </c>
      <c r="Q876" t="str">
        <f t="shared" si="13"/>
        <v>15891610-Mešavine za bujon</v>
      </c>
    </row>
    <row r="877" spans="1:17" x14ac:dyDescent="0.25">
      <c r="A877">
        <v>876</v>
      </c>
      <c r="B877">
        <v>15891610</v>
      </c>
      <c r="C877" t="s">
        <v>894</v>
      </c>
      <c r="E877" s="15">
        <v>877</v>
      </c>
      <c r="F877" s="16">
        <v>15891900</v>
      </c>
      <c r="G877" s="17" t="s">
        <v>895</v>
      </c>
      <c r="Q877" t="str">
        <f t="shared" si="13"/>
        <v>15891900-Supe od povrća</v>
      </c>
    </row>
    <row r="878" spans="1:17" x14ac:dyDescent="0.25">
      <c r="A878">
        <v>877</v>
      </c>
      <c r="B878">
        <v>15891900</v>
      </c>
      <c r="C878" t="s">
        <v>895</v>
      </c>
      <c r="E878" s="12">
        <v>878</v>
      </c>
      <c r="F878" s="13">
        <v>15892000</v>
      </c>
      <c r="G878" s="14" t="s">
        <v>896</v>
      </c>
      <c r="Q878" t="str">
        <f t="shared" si="13"/>
        <v>15892000-Sokovi i ekstrakti od povrća, peptičke materije i zgušnjivači</v>
      </c>
    </row>
    <row r="879" spans="1:17" x14ac:dyDescent="0.25">
      <c r="A879">
        <v>878</v>
      </c>
      <c r="B879">
        <v>15892000</v>
      </c>
      <c r="C879" t="s">
        <v>896</v>
      </c>
      <c r="E879" s="15">
        <v>879</v>
      </c>
      <c r="F879" s="16">
        <v>15892100</v>
      </c>
      <c r="G879" s="17" t="s">
        <v>604</v>
      </c>
      <c r="Q879" t="str">
        <f t="shared" si="13"/>
        <v>15892100-Sokovi od povrća</v>
      </c>
    </row>
    <row r="880" spans="1:17" x14ac:dyDescent="0.25">
      <c r="A880">
        <v>879</v>
      </c>
      <c r="B880">
        <v>15892100</v>
      </c>
      <c r="C880" t="s">
        <v>604</v>
      </c>
      <c r="E880" s="12">
        <v>880</v>
      </c>
      <c r="F880" s="13">
        <v>15892200</v>
      </c>
      <c r="G880" s="14" t="s">
        <v>897</v>
      </c>
      <c r="Q880" t="str">
        <f t="shared" si="13"/>
        <v>15892200-Ekstrakti od povrća</v>
      </c>
    </row>
    <row r="881" spans="1:17" x14ac:dyDescent="0.25">
      <c r="A881">
        <v>880</v>
      </c>
      <c r="B881">
        <v>15892200</v>
      </c>
      <c r="C881" t="s">
        <v>897</v>
      </c>
      <c r="E881" s="15">
        <v>881</v>
      </c>
      <c r="F881" s="16">
        <v>15892400</v>
      </c>
      <c r="G881" s="17" t="s">
        <v>898</v>
      </c>
      <c r="Q881" t="str">
        <f t="shared" si="13"/>
        <v>15892400-Zgušnjivači</v>
      </c>
    </row>
    <row r="882" spans="1:17" x14ac:dyDescent="0.25">
      <c r="A882">
        <v>881</v>
      </c>
      <c r="B882">
        <v>15892400</v>
      </c>
      <c r="C882" t="s">
        <v>898</v>
      </c>
      <c r="E882" s="12">
        <v>882</v>
      </c>
      <c r="F882" s="13">
        <v>15893000</v>
      </c>
      <c r="G882" s="14" t="s">
        <v>899</v>
      </c>
      <c r="Q882" t="str">
        <f t="shared" si="13"/>
        <v>15893000-Suvi proizvodi</v>
      </c>
    </row>
    <row r="883" spans="1:17" x14ac:dyDescent="0.25">
      <c r="A883">
        <v>882</v>
      </c>
      <c r="B883">
        <v>15893000</v>
      </c>
      <c r="C883" t="s">
        <v>899</v>
      </c>
      <c r="E883" s="15">
        <v>883</v>
      </c>
      <c r="F883" s="16">
        <v>15893100</v>
      </c>
      <c r="G883" s="17" t="s">
        <v>900</v>
      </c>
      <c r="Q883" t="str">
        <f t="shared" si="13"/>
        <v>15893100-Mešavine za prehrambene proizvode</v>
      </c>
    </row>
    <row r="884" spans="1:17" x14ac:dyDescent="0.25">
      <c r="A884">
        <v>883</v>
      </c>
      <c r="B884">
        <v>15893100</v>
      </c>
      <c r="C884" t="s">
        <v>900</v>
      </c>
      <c r="E884" s="12">
        <v>884</v>
      </c>
      <c r="F884" s="13">
        <v>15893200</v>
      </c>
      <c r="G884" s="14" t="s">
        <v>901</v>
      </c>
      <c r="Q884" t="str">
        <f t="shared" si="13"/>
        <v>15893200-Mešavine za poslastice</v>
      </c>
    </row>
    <row r="885" spans="1:17" x14ac:dyDescent="0.25">
      <c r="A885">
        <v>884</v>
      </c>
      <c r="B885">
        <v>15893200</v>
      </c>
      <c r="C885" t="s">
        <v>901</v>
      </c>
      <c r="E885" s="15">
        <v>885</v>
      </c>
      <c r="F885" s="16">
        <v>15893300</v>
      </c>
      <c r="G885" s="17" t="s">
        <v>902</v>
      </c>
      <c r="Q885" t="str">
        <f t="shared" si="13"/>
        <v>15893300-Mešavine za sosove</v>
      </c>
    </row>
    <row r="886" spans="1:17" x14ac:dyDescent="0.25">
      <c r="A886">
        <v>885</v>
      </c>
      <c r="B886">
        <v>15893300</v>
      </c>
      <c r="C886" t="s">
        <v>902</v>
      </c>
      <c r="E886" s="12">
        <v>886</v>
      </c>
      <c r="F886" s="13">
        <v>15894000</v>
      </c>
      <c r="G886" s="14" t="s">
        <v>903</v>
      </c>
      <c r="Q886" t="str">
        <f t="shared" si="13"/>
        <v>15894000-Prerađeni prehrambeni proizvodi</v>
      </c>
    </row>
    <row r="887" spans="1:17" x14ac:dyDescent="0.25">
      <c r="A887">
        <v>886</v>
      </c>
      <c r="B887">
        <v>15894000</v>
      </c>
      <c r="C887" t="s">
        <v>903</v>
      </c>
      <c r="E887" s="15">
        <v>887</v>
      </c>
      <c r="F887" s="16">
        <v>15894100</v>
      </c>
      <c r="G887" s="17" t="s">
        <v>904</v>
      </c>
      <c r="Q887" t="str">
        <f t="shared" si="13"/>
        <v>15894100-Vegetarijanski obroci</v>
      </c>
    </row>
    <row r="888" spans="1:17" x14ac:dyDescent="0.25">
      <c r="A888">
        <v>887</v>
      </c>
      <c r="B888">
        <v>15894100</v>
      </c>
      <c r="C888" t="s">
        <v>904</v>
      </c>
      <c r="E888" s="12">
        <v>888</v>
      </c>
      <c r="F888" s="13">
        <v>15894200</v>
      </c>
      <c r="G888" s="14" t="s">
        <v>905</v>
      </c>
      <c r="Q888" t="str">
        <f t="shared" si="13"/>
        <v>15894200-Pripremljeni obroci</v>
      </c>
    </row>
    <row r="889" spans="1:17" x14ac:dyDescent="0.25">
      <c r="A889">
        <v>888</v>
      </c>
      <c r="B889">
        <v>15894200</v>
      </c>
      <c r="C889" t="s">
        <v>905</v>
      </c>
      <c r="E889" s="15">
        <v>889</v>
      </c>
      <c r="F889" s="16">
        <v>15894210</v>
      </c>
      <c r="G889" s="17" t="s">
        <v>906</v>
      </c>
      <c r="Q889" t="str">
        <f t="shared" si="13"/>
        <v>15894210-Školski obroci</v>
      </c>
    </row>
    <row r="890" spans="1:17" x14ac:dyDescent="0.25">
      <c r="A890">
        <v>889</v>
      </c>
      <c r="B890">
        <v>15894210</v>
      </c>
      <c r="C890" t="s">
        <v>906</v>
      </c>
      <c r="E890" s="12">
        <v>890</v>
      </c>
      <c r="F890" s="13">
        <v>15894220</v>
      </c>
      <c r="G890" s="14" t="s">
        <v>907</v>
      </c>
      <c r="Q890" t="str">
        <f t="shared" si="13"/>
        <v>15894220-Bolnički obroci</v>
      </c>
    </row>
    <row r="891" spans="1:17" x14ac:dyDescent="0.25">
      <c r="A891">
        <v>890</v>
      </c>
      <c r="B891">
        <v>15894220</v>
      </c>
      <c r="C891" t="s">
        <v>907</v>
      </c>
      <c r="E891" s="15">
        <v>891</v>
      </c>
      <c r="F891" s="16">
        <v>15894300</v>
      </c>
      <c r="G891" s="17" t="s">
        <v>908</v>
      </c>
      <c r="Q891" t="str">
        <f t="shared" si="13"/>
        <v>15894300-Gotova jela</v>
      </c>
    </row>
    <row r="892" spans="1:17" x14ac:dyDescent="0.25">
      <c r="A892">
        <v>891</v>
      </c>
      <c r="B892">
        <v>15894300</v>
      </c>
      <c r="C892" t="s">
        <v>908</v>
      </c>
      <c r="E892" s="12">
        <v>892</v>
      </c>
      <c r="F892" s="13">
        <v>15894400</v>
      </c>
      <c r="G892" s="14" t="s">
        <v>909</v>
      </c>
      <c r="Q892" t="str">
        <f t="shared" si="13"/>
        <v>15894400-Grickalice (lagani obroci)</v>
      </c>
    </row>
    <row r="893" spans="1:17" x14ac:dyDescent="0.25">
      <c r="A893">
        <v>892</v>
      </c>
      <c r="B893">
        <v>15894400</v>
      </c>
      <c r="C893" t="s">
        <v>909</v>
      </c>
      <c r="E893" s="15">
        <v>893</v>
      </c>
      <c r="F893" s="16">
        <v>15894500</v>
      </c>
      <c r="G893" s="17" t="s">
        <v>910</v>
      </c>
      <c r="Q893" t="str">
        <f t="shared" si="13"/>
        <v>15894500-Proizvodi koji se mogu prodavati u automatskim mašinama za prodaju robe</v>
      </c>
    </row>
    <row r="894" spans="1:17" x14ac:dyDescent="0.25">
      <c r="A894">
        <v>893</v>
      </c>
      <c r="B894">
        <v>15894500</v>
      </c>
      <c r="C894" t="s">
        <v>910</v>
      </c>
      <c r="E894" s="12">
        <v>894</v>
      </c>
      <c r="F894" s="13">
        <v>15894600</v>
      </c>
      <c r="G894" s="14" t="s">
        <v>911</v>
      </c>
      <c r="Q894" t="str">
        <f t="shared" si="13"/>
        <v>15894600-Nadevi za  sendviče</v>
      </c>
    </row>
    <row r="895" spans="1:17" x14ac:dyDescent="0.25">
      <c r="A895">
        <v>894</v>
      </c>
      <c r="B895">
        <v>15894600</v>
      </c>
      <c r="C895" t="s">
        <v>911</v>
      </c>
      <c r="E895" s="15">
        <v>895</v>
      </c>
      <c r="F895" s="16">
        <v>15894700</v>
      </c>
      <c r="G895" s="17" t="s">
        <v>912</v>
      </c>
      <c r="Q895" t="str">
        <f t="shared" si="13"/>
        <v>15894700-Delikatesi</v>
      </c>
    </row>
    <row r="896" spans="1:17" x14ac:dyDescent="0.25">
      <c r="A896">
        <v>895</v>
      </c>
      <c r="B896">
        <v>15894700</v>
      </c>
      <c r="C896" t="s">
        <v>912</v>
      </c>
      <c r="E896" s="12">
        <v>896</v>
      </c>
      <c r="F896" s="13">
        <v>15895000</v>
      </c>
      <c r="G896" s="14" t="s">
        <v>913</v>
      </c>
      <c r="Q896" t="str">
        <f t="shared" si="13"/>
        <v>15895000-Brza hrana</v>
      </c>
    </row>
    <row r="897" spans="1:17" x14ac:dyDescent="0.25">
      <c r="A897">
        <v>896</v>
      </c>
      <c r="B897">
        <v>15895000</v>
      </c>
      <c r="C897" t="s">
        <v>913</v>
      </c>
      <c r="E897" s="15">
        <v>897</v>
      </c>
      <c r="F897" s="16">
        <v>15895100</v>
      </c>
      <c r="G897" s="17" t="s">
        <v>914</v>
      </c>
      <c r="Q897" t="str">
        <f t="shared" si="13"/>
        <v>15895100-Hamburgeri</v>
      </c>
    </row>
    <row r="898" spans="1:17" x14ac:dyDescent="0.25">
      <c r="A898">
        <v>897</v>
      </c>
      <c r="B898">
        <v>15895100</v>
      </c>
      <c r="C898" t="s">
        <v>914</v>
      </c>
      <c r="E898" s="12">
        <v>898</v>
      </c>
      <c r="F898" s="13">
        <v>15896000</v>
      </c>
      <c r="G898" s="14" t="s">
        <v>915</v>
      </c>
      <c r="Q898" t="str">
        <f t="shared" ref="Q898:Q961" si="14">F898&amp; "-" &amp;G898</f>
        <v>15896000-Duboko smrznuti proizvodi</v>
      </c>
    </row>
    <row r="899" spans="1:17" x14ac:dyDescent="0.25">
      <c r="A899">
        <v>898</v>
      </c>
      <c r="B899">
        <v>15896000</v>
      </c>
      <c r="C899" t="s">
        <v>915</v>
      </c>
      <c r="E899" s="15">
        <v>899</v>
      </c>
      <c r="F899" s="16">
        <v>15897000</v>
      </c>
      <c r="G899" s="17" t="s">
        <v>916</v>
      </c>
      <c r="Q899" t="str">
        <f t="shared" si="14"/>
        <v>15897000-Hrana u konzervi i vojnička sledovanja</v>
      </c>
    </row>
    <row r="900" spans="1:17" x14ac:dyDescent="0.25">
      <c r="A900">
        <v>899</v>
      </c>
      <c r="B900">
        <v>15897000</v>
      </c>
      <c r="C900" t="s">
        <v>916</v>
      </c>
      <c r="E900" s="12">
        <v>900</v>
      </c>
      <c r="F900" s="13">
        <v>15897100</v>
      </c>
      <c r="G900" s="14" t="s">
        <v>917</v>
      </c>
      <c r="Q900" t="str">
        <f t="shared" si="14"/>
        <v>15897100-Vojnička sledovanja</v>
      </c>
    </row>
    <row r="901" spans="1:17" x14ac:dyDescent="0.25">
      <c r="A901">
        <v>900</v>
      </c>
      <c r="B901">
        <v>15897100</v>
      </c>
      <c r="C901" t="s">
        <v>917</v>
      </c>
      <c r="E901" s="15">
        <v>901</v>
      </c>
      <c r="F901" s="16">
        <v>15897200</v>
      </c>
      <c r="G901" s="17" t="s">
        <v>918</v>
      </c>
      <c r="Q901" t="str">
        <f t="shared" si="14"/>
        <v>15897200-Proizvodi u konzervi</v>
      </c>
    </row>
    <row r="902" spans="1:17" x14ac:dyDescent="0.25">
      <c r="A902">
        <v>901</v>
      </c>
      <c r="B902">
        <v>15897200</v>
      </c>
      <c r="C902" t="s">
        <v>918</v>
      </c>
      <c r="E902" s="12">
        <v>902</v>
      </c>
      <c r="F902" s="13">
        <v>15897300</v>
      </c>
      <c r="G902" s="14" t="s">
        <v>919</v>
      </c>
      <c r="Q902" t="str">
        <f t="shared" si="14"/>
        <v>15897300-Paketi hrane</v>
      </c>
    </row>
    <row r="903" spans="1:17" x14ac:dyDescent="0.25">
      <c r="A903">
        <v>902</v>
      </c>
      <c r="B903">
        <v>15897300</v>
      </c>
      <c r="C903" t="s">
        <v>919</v>
      </c>
      <c r="E903" s="15">
        <v>903</v>
      </c>
      <c r="F903" s="16">
        <v>15898000</v>
      </c>
      <c r="G903" s="17" t="s">
        <v>920</v>
      </c>
      <c r="Q903" t="str">
        <f t="shared" si="14"/>
        <v>15898000-Kvasac</v>
      </c>
    </row>
    <row r="904" spans="1:17" x14ac:dyDescent="0.25">
      <c r="A904">
        <v>903</v>
      </c>
      <c r="B904">
        <v>15898000</v>
      </c>
      <c r="C904" t="s">
        <v>920</v>
      </c>
      <c r="E904" s="12">
        <v>904</v>
      </c>
      <c r="F904" s="13">
        <v>15899000</v>
      </c>
      <c r="G904" s="14" t="s">
        <v>921</v>
      </c>
      <c r="Q904" t="str">
        <f t="shared" si="14"/>
        <v>15899000-Prašak za pecivo</v>
      </c>
    </row>
    <row r="905" spans="1:17" x14ac:dyDescent="0.25">
      <c r="A905">
        <v>904</v>
      </c>
      <c r="B905">
        <v>15899000</v>
      </c>
      <c r="C905" t="s">
        <v>921</v>
      </c>
      <c r="E905" s="15">
        <v>905</v>
      </c>
      <c r="F905" s="16">
        <v>15900000</v>
      </c>
      <c r="G905" s="17" t="s">
        <v>922</v>
      </c>
      <c r="Q905" t="str">
        <f t="shared" si="14"/>
        <v>15900000-Pića, duvan i srodni proizvodi</v>
      </c>
    </row>
    <row r="906" spans="1:17" x14ac:dyDescent="0.25">
      <c r="A906">
        <v>905</v>
      </c>
      <c r="B906">
        <v>15900000</v>
      </c>
      <c r="C906" t="s">
        <v>922</v>
      </c>
      <c r="E906" s="12">
        <v>906</v>
      </c>
      <c r="F906" s="13">
        <v>15910000</v>
      </c>
      <c r="G906" s="14" t="s">
        <v>923</v>
      </c>
      <c r="Q906" t="str">
        <f t="shared" si="14"/>
        <v>15910000-Destilovana alkoholna pića</v>
      </c>
    </row>
    <row r="907" spans="1:17" x14ac:dyDescent="0.25">
      <c r="A907">
        <v>906</v>
      </c>
      <c r="B907">
        <v>15910000</v>
      </c>
      <c r="C907" t="s">
        <v>923</v>
      </c>
      <c r="E907" s="15">
        <v>907</v>
      </c>
      <c r="F907" s="16">
        <v>15911000</v>
      </c>
      <c r="G907" s="17" t="s">
        <v>924</v>
      </c>
      <c r="Q907" t="str">
        <f t="shared" si="14"/>
        <v>15911000-Alkoholna pića</v>
      </c>
    </row>
    <row r="908" spans="1:17" x14ac:dyDescent="0.25">
      <c r="A908">
        <v>907</v>
      </c>
      <c r="B908">
        <v>15911000</v>
      </c>
      <c r="C908" t="s">
        <v>924</v>
      </c>
      <c r="E908" s="12">
        <v>908</v>
      </c>
      <c r="F908" s="13">
        <v>15911100</v>
      </c>
      <c r="G908" s="14" t="s">
        <v>925</v>
      </c>
      <c r="Q908" t="str">
        <f t="shared" si="14"/>
        <v>15911100-Žestoka alkoholna pića</v>
      </c>
    </row>
    <row r="909" spans="1:17" x14ac:dyDescent="0.25">
      <c r="A909">
        <v>908</v>
      </c>
      <c r="B909">
        <v>15911100</v>
      </c>
      <c r="C909" t="s">
        <v>925</v>
      </c>
      <c r="E909" s="15">
        <v>909</v>
      </c>
      <c r="F909" s="16">
        <v>15911200</v>
      </c>
      <c r="G909" s="17" t="s">
        <v>926</v>
      </c>
      <c r="Q909" t="str">
        <f t="shared" si="14"/>
        <v>15911200-Likeri</v>
      </c>
    </row>
    <row r="910" spans="1:17" x14ac:dyDescent="0.25">
      <c r="A910">
        <v>909</v>
      </c>
      <c r="B910">
        <v>15911200</v>
      </c>
      <c r="C910" t="s">
        <v>926</v>
      </c>
      <c r="E910" s="12">
        <v>910</v>
      </c>
      <c r="F910" s="13">
        <v>15930000</v>
      </c>
      <c r="G910" s="14" t="s">
        <v>927</v>
      </c>
      <c r="Q910" t="str">
        <f t="shared" si="14"/>
        <v>15930000-Vina</v>
      </c>
    </row>
    <row r="911" spans="1:17" x14ac:dyDescent="0.25">
      <c r="A911">
        <v>910</v>
      </c>
      <c r="B911">
        <v>15930000</v>
      </c>
      <c r="C911" t="s">
        <v>927</v>
      </c>
      <c r="E911" s="15">
        <v>911</v>
      </c>
      <c r="F911" s="16">
        <v>15931000</v>
      </c>
      <c r="G911" s="17" t="s">
        <v>928</v>
      </c>
      <c r="Q911" t="str">
        <f t="shared" si="14"/>
        <v>15931000-Nearomatizovana vina</v>
      </c>
    </row>
    <row r="912" spans="1:17" x14ac:dyDescent="0.25">
      <c r="A912">
        <v>911</v>
      </c>
      <c r="B912">
        <v>15931000</v>
      </c>
      <c r="C912" t="s">
        <v>928</v>
      </c>
      <c r="E912" s="12">
        <v>912</v>
      </c>
      <c r="F912" s="13">
        <v>15931100</v>
      </c>
      <c r="G912" s="14" t="s">
        <v>929</v>
      </c>
      <c r="Q912" t="str">
        <f t="shared" si="14"/>
        <v>15931100-Penušava vina</v>
      </c>
    </row>
    <row r="913" spans="1:17" x14ac:dyDescent="0.25">
      <c r="A913">
        <v>912</v>
      </c>
      <c r="B913">
        <v>15931100</v>
      </c>
      <c r="C913" t="s">
        <v>929</v>
      </c>
      <c r="E913" s="15">
        <v>913</v>
      </c>
      <c r="F913" s="16">
        <v>15931200</v>
      </c>
      <c r="G913" s="17" t="s">
        <v>930</v>
      </c>
      <c r="Q913" t="str">
        <f t="shared" si="14"/>
        <v>15931200-Stona vina</v>
      </c>
    </row>
    <row r="914" spans="1:17" x14ac:dyDescent="0.25">
      <c r="A914">
        <v>913</v>
      </c>
      <c r="B914">
        <v>15931200</v>
      </c>
      <c r="C914" t="s">
        <v>930</v>
      </c>
      <c r="E914" s="12">
        <v>914</v>
      </c>
      <c r="F914" s="13">
        <v>15931300</v>
      </c>
      <c r="G914" s="14" t="s">
        <v>931</v>
      </c>
      <c r="Q914" t="str">
        <f t="shared" si="14"/>
        <v>15931300-Porto</v>
      </c>
    </row>
    <row r="915" spans="1:17" x14ac:dyDescent="0.25">
      <c r="A915">
        <v>914</v>
      </c>
      <c r="B915">
        <v>15931300</v>
      </c>
      <c r="C915" t="s">
        <v>931</v>
      </c>
      <c r="E915" s="15">
        <v>915</v>
      </c>
      <c r="F915" s="16">
        <v>15931400</v>
      </c>
      <c r="G915" s="17" t="s">
        <v>932</v>
      </c>
      <c r="Q915" t="str">
        <f t="shared" si="14"/>
        <v>15931400-Madera</v>
      </c>
    </row>
    <row r="916" spans="1:17" x14ac:dyDescent="0.25">
      <c r="A916">
        <v>915</v>
      </c>
      <c r="B916">
        <v>15931400</v>
      </c>
      <c r="C916" t="s">
        <v>932</v>
      </c>
      <c r="E916" s="12">
        <v>916</v>
      </c>
      <c r="F916" s="13">
        <v>15931500</v>
      </c>
      <c r="G916" s="14" t="s">
        <v>933</v>
      </c>
      <c r="Q916" t="str">
        <f t="shared" si="14"/>
        <v>15931500-Šira</v>
      </c>
    </row>
    <row r="917" spans="1:17" x14ac:dyDescent="0.25">
      <c r="A917">
        <v>916</v>
      </c>
      <c r="B917">
        <v>15931500</v>
      </c>
      <c r="C917" t="s">
        <v>933</v>
      </c>
      <c r="E917" s="15">
        <v>917</v>
      </c>
      <c r="F917" s="16">
        <v>15931600</v>
      </c>
      <c r="G917" s="17" t="s">
        <v>934</v>
      </c>
      <c r="Q917" t="str">
        <f t="shared" si="14"/>
        <v>15931600-Šeri</v>
      </c>
    </row>
    <row r="918" spans="1:17" x14ac:dyDescent="0.25">
      <c r="A918">
        <v>917</v>
      </c>
      <c r="B918">
        <v>15931600</v>
      </c>
      <c r="C918" t="s">
        <v>934</v>
      </c>
      <c r="E918" s="12">
        <v>918</v>
      </c>
      <c r="F918" s="13">
        <v>15932000</v>
      </c>
      <c r="G918" s="14" t="s">
        <v>935</v>
      </c>
      <c r="Q918" t="str">
        <f t="shared" si="14"/>
        <v>15932000-Vinski talog</v>
      </c>
    </row>
    <row r="919" spans="1:17" x14ac:dyDescent="0.25">
      <c r="A919">
        <v>918</v>
      </c>
      <c r="B919">
        <v>15932000</v>
      </c>
      <c r="C919" t="s">
        <v>935</v>
      </c>
      <c r="E919" s="15">
        <v>919</v>
      </c>
      <c r="F919" s="16">
        <v>15940000</v>
      </c>
      <c r="G919" s="17" t="s">
        <v>936</v>
      </c>
      <c r="Q919" t="str">
        <f t="shared" si="14"/>
        <v>15940000-Voćno vino od jabuke ili kruške i druga voćna vina</v>
      </c>
    </row>
    <row r="920" spans="1:17" x14ac:dyDescent="0.25">
      <c r="A920">
        <v>919</v>
      </c>
      <c r="B920">
        <v>15940000</v>
      </c>
      <c r="C920" t="s">
        <v>936</v>
      </c>
      <c r="E920" s="12">
        <v>920</v>
      </c>
      <c r="F920" s="13">
        <v>15941000</v>
      </c>
      <c r="G920" s="14" t="s">
        <v>937</v>
      </c>
      <c r="Q920" t="str">
        <f t="shared" si="14"/>
        <v>15941000-Voćno vino od jabuke ili kruške</v>
      </c>
    </row>
    <row r="921" spans="1:17" x14ac:dyDescent="0.25">
      <c r="A921">
        <v>920</v>
      </c>
      <c r="B921">
        <v>15941000</v>
      </c>
      <c r="C921" t="s">
        <v>937</v>
      </c>
      <c r="E921" s="15">
        <v>921</v>
      </c>
      <c r="F921" s="16">
        <v>15942000</v>
      </c>
      <c r="G921" s="17" t="s">
        <v>938</v>
      </c>
      <c r="Q921" t="str">
        <f t="shared" si="14"/>
        <v>15942000-Voćna vina</v>
      </c>
    </row>
    <row r="922" spans="1:17" x14ac:dyDescent="0.25">
      <c r="A922">
        <v>921</v>
      </c>
      <c r="B922">
        <v>15942000</v>
      </c>
      <c r="C922" t="s">
        <v>938</v>
      </c>
      <c r="E922" s="12">
        <v>922</v>
      </c>
      <c r="F922" s="13">
        <v>15950000</v>
      </c>
      <c r="G922" s="14" t="s">
        <v>939</v>
      </c>
      <c r="Q922" t="str">
        <f t="shared" si="14"/>
        <v>15950000-Nedestilovana fermentisana pića</v>
      </c>
    </row>
    <row r="923" spans="1:17" x14ac:dyDescent="0.25">
      <c r="A923">
        <v>922</v>
      </c>
      <c r="B923">
        <v>15950000</v>
      </c>
      <c r="C923" t="s">
        <v>939</v>
      </c>
      <c r="E923" s="15">
        <v>923</v>
      </c>
      <c r="F923" s="16">
        <v>15951000</v>
      </c>
      <c r="G923" s="17" t="s">
        <v>940</v>
      </c>
      <c r="Q923" t="str">
        <f t="shared" si="14"/>
        <v>15951000-Vermut</v>
      </c>
    </row>
    <row r="924" spans="1:17" x14ac:dyDescent="0.25">
      <c r="A924">
        <v>923</v>
      </c>
      <c r="B924">
        <v>15951000</v>
      </c>
      <c r="C924" t="s">
        <v>940</v>
      </c>
      <c r="E924" s="12">
        <v>924</v>
      </c>
      <c r="F924" s="13">
        <v>15960000</v>
      </c>
      <c r="G924" s="14" t="s">
        <v>941</v>
      </c>
      <c r="Q924" t="str">
        <f t="shared" si="14"/>
        <v>15960000-Pivo od slada</v>
      </c>
    </row>
    <row r="925" spans="1:17" x14ac:dyDescent="0.25">
      <c r="A925">
        <v>924</v>
      </c>
      <c r="B925">
        <v>15960000</v>
      </c>
      <c r="C925" t="s">
        <v>941</v>
      </c>
      <c r="E925" s="15">
        <v>925</v>
      </c>
      <c r="F925" s="16">
        <v>15961000</v>
      </c>
      <c r="G925" s="17" t="s">
        <v>942</v>
      </c>
      <c r="Q925" t="str">
        <f t="shared" si="14"/>
        <v>15961000-Pivo</v>
      </c>
    </row>
    <row r="926" spans="1:17" x14ac:dyDescent="0.25">
      <c r="A926">
        <v>925</v>
      </c>
      <c r="B926">
        <v>15961000</v>
      </c>
      <c r="C926" t="s">
        <v>942</v>
      </c>
      <c r="E926" s="12">
        <v>926</v>
      </c>
      <c r="F926" s="13">
        <v>15961100</v>
      </c>
      <c r="G926" s="14" t="s">
        <v>943</v>
      </c>
      <c r="Q926" t="str">
        <f t="shared" si="14"/>
        <v>15961100-Lagano pivo (lager)</v>
      </c>
    </row>
    <row r="927" spans="1:17" x14ac:dyDescent="0.25">
      <c r="A927">
        <v>926</v>
      </c>
      <c r="B927">
        <v>15961100</v>
      </c>
      <c r="C927" t="s">
        <v>943</v>
      </c>
      <c r="E927" s="15">
        <v>927</v>
      </c>
      <c r="F927" s="16">
        <v>15962000</v>
      </c>
      <c r="G927" s="17" t="s">
        <v>944</v>
      </c>
      <c r="Q927" t="str">
        <f t="shared" si="14"/>
        <v>15962000-Talog od vrenja ili destilacije</v>
      </c>
    </row>
    <row r="928" spans="1:17" x14ac:dyDescent="0.25">
      <c r="A928">
        <v>927</v>
      </c>
      <c r="B928">
        <v>15962000</v>
      </c>
      <c r="C928" t="s">
        <v>944</v>
      </c>
      <c r="E928" s="12">
        <v>928</v>
      </c>
      <c r="F928" s="13">
        <v>15980000</v>
      </c>
      <c r="G928" s="14" t="s">
        <v>945</v>
      </c>
      <c r="Q928" t="str">
        <f t="shared" si="14"/>
        <v>15980000-Bezalkoholna pića</v>
      </c>
    </row>
    <row r="929" spans="1:17" x14ac:dyDescent="0.25">
      <c r="A929">
        <v>928</v>
      </c>
      <c r="B929">
        <v>15980000</v>
      </c>
      <c r="C929" t="s">
        <v>945</v>
      </c>
      <c r="E929" s="15">
        <v>929</v>
      </c>
      <c r="F929" s="16">
        <v>15981000</v>
      </c>
      <c r="G929" s="17" t="s">
        <v>946</v>
      </c>
      <c r="Q929" t="str">
        <f t="shared" si="14"/>
        <v>15981000-Mineralna voda</v>
      </c>
    </row>
    <row r="930" spans="1:17" x14ac:dyDescent="0.25">
      <c r="A930">
        <v>929</v>
      </c>
      <c r="B930">
        <v>15981000</v>
      </c>
      <c r="C930" t="s">
        <v>946</v>
      </c>
      <c r="E930" s="12">
        <v>930</v>
      </c>
      <c r="F930" s="13">
        <v>15981100</v>
      </c>
      <c r="G930" s="14" t="s">
        <v>947</v>
      </c>
      <c r="Q930" t="str">
        <f t="shared" si="14"/>
        <v>15981100-Negazirana mineralna voda</v>
      </c>
    </row>
    <row r="931" spans="1:17" x14ac:dyDescent="0.25">
      <c r="A931">
        <v>930</v>
      </c>
      <c r="B931">
        <v>15981100</v>
      </c>
      <c r="C931" t="s">
        <v>947</v>
      </c>
      <c r="E931" s="15">
        <v>931</v>
      </c>
      <c r="F931" s="16">
        <v>15981200</v>
      </c>
      <c r="G931" s="17" t="s">
        <v>948</v>
      </c>
      <c r="Q931" t="str">
        <f t="shared" si="14"/>
        <v>15981200-Gazirana mineralna voda</v>
      </c>
    </row>
    <row r="932" spans="1:17" x14ac:dyDescent="0.25">
      <c r="A932">
        <v>931</v>
      </c>
      <c r="B932">
        <v>15981200</v>
      </c>
      <c r="C932" t="s">
        <v>948</v>
      </c>
      <c r="E932" s="12">
        <v>932</v>
      </c>
      <c r="F932" s="13">
        <v>15981300</v>
      </c>
      <c r="G932" s="14" t="s">
        <v>949</v>
      </c>
      <c r="Q932" t="str">
        <f t="shared" si="14"/>
        <v>15981300-Voda u čvrstom stanju</v>
      </c>
    </row>
    <row r="933" spans="1:17" x14ac:dyDescent="0.25">
      <c r="A933">
        <v>932</v>
      </c>
      <c r="B933">
        <v>15981300</v>
      </c>
      <c r="C933" t="s">
        <v>949</v>
      </c>
      <c r="E933" s="15">
        <v>933</v>
      </c>
      <c r="F933" s="16">
        <v>15981310</v>
      </c>
      <c r="G933" s="17" t="s">
        <v>950</v>
      </c>
      <c r="Q933" t="str">
        <f t="shared" si="14"/>
        <v>15981310-Led</v>
      </c>
    </row>
    <row r="934" spans="1:17" x14ac:dyDescent="0.25">
      <c r="A934">
        <v>933</v>
      </c>
      <c r="B934">
        <v>15981310</v>
      </c>
      <c r="C934" t="s">
        <v>950</v>
      </c>
      <c r="E934" s="12">
        <v>934</v>
      </c>
      <c r="F934" s="13">
        <v>15981320</v>
      </c>
      <c r="G934" s="14" t="s">
        <v>951</v>
      </c>
      <c r="Q934" t="str">
        <f t="shared" si="14"/>
        <v>15981320-Sneg</v>
      </c>
    </row>
    <row r="935" spans="1:17" x14ac:dyDescent="0.25">
      <c r="A935">
        <v>934</v>
      </c>
      <c r="B935">
        <v>15981320</v>
      </c>
      <c r="C935" t="s">
        <v>951</v>
      </c>
      <c r="E935" s="15">
        <v>935</v>
      </c>
      <c r="F935" s="16">
        <v>15981400</v>
      </c>
      <c r="G935" s="17" t="s">
        <v>952</v>
      </c>
      <c r="Q935" t="str">
        <f t="shared" si="14"/>
        <v>15981400-Aromatizovane mineralne vode</v>
      </c>
    </row>
    <row r="936" spans="1:17" x14ac:dyDescent="0.25">
      <c r="A936">
        <v>935</v>
      </c>
      <c r="B936">
        <v>15981400</v>
      </c>
      <c r="C936" t="s">
        <v>952</v>
      </c>
      <c r="E936" s="12">
        <v>936</v>
      </c>
      <c r="F936" s="13">
        <v>15982000</v>
      </c>
      <c r="G936" s="14" t="s">
        <v>953</v>
      </c>
      <c r="Q936" t="str">
        <f t="shared" si="14"/>
        <v>15982000-Bezalkoholni osvežavajući napici</v>
      </c>
    </row>
    <row r="937" spans="1:17" x14ac:dyDescent="0.25">
      <c r="A937">
        <v>936</v>
      </c>
      <c r="B937">
        <v>15982000</v>
      </c>
      <c r="C937" t="s">
        <v>953</v>
      </c>
      <c r="E937" s="15">
        <v>937</v>
      </c>
      <c r="F937" s="16">
        <v>15982100</v>
      </c>
      <c r="G937" s="17" t="s">
        <v>954</v>
      </c>
      <c r="Q937" t="str">
        <f t="shared" si="14"/>
        <v>15982100-Koncentrati prirodnih voćnih sokova</v>
      </c>
    </row>
    <row r="938" spans="1:17" x14ac:dyDescent="0.25">
      <c r="A938">
        <v>937</v>
      </c>
      <c r="B938">
        <v>15982100</v>
      </c>
      <c r="C938" t="s">
        <v>954</v>
      </c>
      <c r="E938" s="12">
        <v>938</v>
      </c>
      <c r="F938" s="13">
        <v>15982200</v>
      </c>
      <c r="G938" s="14" t="s">
        <v>955</v>
      </c>
      <c r="Q938" t="str">
        <f t="shared" si="14"/>
        <v>15982200-Čokoladno mleko</v>
      </c>
    </row>
    <row r="939" spans="1:17" x14ac:dyDescent="0.25">
      <c r="A939">
        <v>938</v>
      </c>
      <c r="B939">
        <v>15982200</v>
      </c>
      <c r="C939" t="s">
        <v>955</v>
      </c>
      <c r="E939" s="15">
        <v>939</v>
      </c>
      <c r="F939" s="16">
        <v>15990000</v>
      </c>
      <c r="G939" s="17" t="s">
        <v>956</v>
      </c>
      <c r="Q939" t="str">
        <f t="shared" si="14"/>
        <v>15990000-Duvan, duvanski proizvodi i pribor</v>
      </c>
    </row>
    <row r="940" spans="1:17" x14ac:dyDescent="0.25">
      <c r="A940">
        <v>939</v>
      </c>
      <c r="B940">
        <v>15990000</v>
      </c>
      <c r="C940" t="s">
        <v>956</v>
      </c>
      <c r="E940" s="12">
        <v>940</v>
      </c>
      <c r="F940" s="13">
        <v>15991000</v>
      </c>
      <c r="G940" s="14" t="s">
        <v>957</v>
      </c>
      <c r="Q940" t="str">
        <f t="shared" si="14"/>
        <v>15991000-Duvanski proizvodi</v>
      </c>
    </row>
    <row r="941" spans="1:17" x14ac:dyDescent="0.25">
      <c r="A941">
        <v>940</v>
      </c>
      <c r="B941">
        <v>15991000</v>
      </c>
      <c r="C941" t="s">
        <v>957</v>
      </c>
      <c r="E941" s="15">
        <v>941</v>
      </c>
      <c r="F941" s="16">
        <v>15991100</v>
      </c>
      <c r="G941" s="17" t="s">
        <v>958</v>
      </c>
      <c r="Q941" t="str">
        <f t="shared" si="14"/>
        <v>15991100-Cigare</v>
      </c>
    </row>
    <row r="942" spans="1:17" x14ac:dyDescent="0.25">
      <c r="A942">
        <v>941</v>
      </c>
      <c r="B942">
        <v>15991100</v>
      </c>
      <c r="C942" t="s">
        <v>958</v>
      </c>
      <c r="E942" s="12">
        <v>942</v>
      </c>
      <c r="F942" s="13">
        <v>15991200</v>
      </c>
      <c r="G942" s="14" t="s">
        <v>959</v>
      </c>
      <c r="Q942" t="str">
        <f t="shared" si="14"/>
        <v>15991200-Cigarilosi</v>
      </c>
    </row>
    <row r="943" spans="1:17" x14ac:dyDescent="0.25">
      <c r="A943">
        <v>942</v>
      </c>
      <c r="B943">
        <v>15991200</v>
      </c>
      <c r="C943" t="s">
        <v>959</v>
      </c>
      <c r="E943" s="15">
        <v>943</v>
      </c>
      <c r="F943" s="16">
        <v>15991300</v>
      </c>
      <c r="G943" s="17" t="s">
        <v>960</v>
      </c>
      <c r="Q943" t="str">
        <f t="shared" si="14"/>
        <v>15991300-Cigarete</v>
      </c>
    </row>
    <row r="944" spans="1:17" x14ac:dyDescent="0.25">
      <c r="A944">
        <v>943</v>
      </c>
      <c r="B944">
        <v>15991300</v>
      </c>
      <c r="C944" t="s">
        <v>960</v>
      </c>
      <c r="E944" s="12">
        <v>944</v>
      </c>
      <c r="F944" s="13">
        <v>15992000</v>
      </c>
      <c r="G944" s="14" t="s">
        <v>961</v>
      </c>
      <c r="Q944" t="str">
        <f t="shared" si="14"/>
        <v>15992000-Duvan</v>
      </c>
    </row>
    <row r="945" spans="1:17" x14ac:dyDescent="0.25">
      <c r="A945">
        <v>944</v>
      </c>
      <c r="B945">
        <v>15992000</v>
      </c>
      <c r="C945" t="s">
        <v>961</v>
      </c>
      <c r="E945" s="15">
        <v>945</v>
      </c>
      <c r="F945" s="16">
        <v>15992100</v>
      </c>
      <c r="G945" s="17" t="s">
        <v>962</v>
      </c>
      <c r="Q945" t="str">
        <f t="shared" si="14"/>
        <v>15992100-Prerađeni duvan</v>
      </c>
    </row>
    <row r="946" spans="1:17" x14ac:dyDescent="0.25">
      <c r="A946">
        <v>945</v>
      </c>
      <c r="B946">
        <v>15992100</v>
      </c>
      <c r="C946" t="s">
        <v>962</v>
      </c>
      <c r="E946" s="12">
        <v>946</v>
      </c>
      <c r="F946" s="13">
        <v>15993000</v>
      </c>
      <c r="G946" s="14" t="s">
        <v>963</v>
      </c>
      <c r="Q946" t="str">
        <f t="shared" si="14"/>
        <v>15993000-Materijal za duvanske proizvode</v>
      </c>
    </row>
    <row r="947" spans="1:17" x14ac:dyDescent="0.25">
      <c r="A947">
        <v>946</v>
      </c>
      <c r="B947">
        <v>15993000</v>
      </c>
      <c r="C947" t="s">
        <v>963</v>
      </c>
      <c r="E947" s="15">
        <v>947</v>
      </c>
      <c r="F947" s="16">
        <v>15994000</v>
      </c>
      <c r="G947" s="17" t="s">
        <v>964</v>
      </c>
      <c r="Q947" t="str">
        <f t="shared" si="14"/>
        <v>15994000-Cigaret hartija i filter  hartija</v>
      </c>
    </row>
    <row r="948" spans="1:17" x14ac:dyDescent="0.25">
      <c r="A948">
        <v>947</v>
      </c>
      <c r="B948">
        <v>15994000</v>
      </c>
      <c r="C948" t="s">
        <v>964</v>
      </c>
      <c r="E948" s="12">
        <v>948</v>
      </c>
      <c r="F948" s="13">
        <v>15994100</v>
      </c>
      <c r="G948" s="14" t="s">
        <v>965</v>
      </c>
      <c r="Q948" t="str">
        <f t="shared" si="14"/>
        <v>15994100-Cigaret hartija</v>
      </c>
    </row>
    <row r="949" spans="1:17" x14ac:dyDescent="0.25">
      <c r="A949">
        <v>948</v>
      </c>
      <c r="B949">
        <v>15994100</v>
      </c>
      <c r="C949" t="s">
        <v>965</v>
      </c>
      <c r="E949" s="15">
        <v>949</v>
      </c>
      <c r="F949" s="16">
        <v>15994200</v>
      </c>
      <c r="G949" s="17" t="s">
        <v>966</v>
      </c>
      <c r="Q949" t="str">
        <f t="shared" si="14"/>
        <v>15994200-Filter hartija</v>
      </c>
    </row>
    <row r="950" spans="1:17" x14ac:dyDescent="0.25">
      <c r="A950">
        <v>949</v>
      </c>
      <c r="B950">
        <v>15994200</v>
      </c>
      <c r="C950" t="s">
        <v>966</v>
      </c>
      <c r="E950" s="12">
        <v>950</v>
      </c>
      <c r="F950" s="13">
        <v>16000000</v>
      </c>
      <c r="G950" s="14" t="s">
        <v>967</v>
      </c>
      <c r="Q950" t="str">
        <f t="shared" si="14"/>
        <v>16000000-Poljoprivredne mašine</v>
      </c>
    </row>
    <row r="951" spans="1:17" x14ac:dyDescent="0.25">
      <c r="A951">
        <v>950</v>
      </c>
      <c r="B951">
        <v>16000000</v>
      </c>
      <c r="C951" t="s">
        <v>967</v>
      </c>
      <c r="E951" s="15">
        <v>951</v>
      </c>
      <c r="F951" s="16">
        <v>16100000</v>
      </c>
      <c r="G951" s="17" t="s">
        <v>968</v>
      </c>
      <c r="Q951" t="str">
        <f t="shared" si="14"/>
        <v>16100000-Mašine za pripremanje i kultivisanje zemlje u poljoprivredi i šumarstvu</v>
      </c>
    </row>
    <row r="952" spans="1:17" x14ac:dyDescent="0.25">
      <c r="A952">
        <v>951</v>
      </c>
      <c r="B952">
        <v>16100000</v>
      </c>
      <c r="C952" t="s">
        <v>968</v>
      </c>
      <c r="E952" s="12">
        <v>952</v>
      </c>
      <c r="F952" s="13">
        <v>16110000</v>
      </c>
      <c r="G952" s="14" t="s">
        <v>969</v>
      </c>
      <c r="Q952" t="str">
        <f t="shared" si="14"/>
        <v>16110000-Plugovi itanjirače</v>
      </c>
    </row>
    <row r="953" spans="1:17" x14ac:dyDescent="0.25">
      <c r="A953">
        <v>952</v>
      </c>
      <c r="B953">
        <v>16110000</v>
      </c>
      <c r="C953" t="s">
        <v>969</v>
      </c>
      <c r="E953" s="15">
        <v>953</v>
      </c>
      <c r="F953" s="16">
        <v>16120000</v>
      </c>
      <c r="G953" s="17" t="s">
        <v>970</v>
      </c>
      <c r="Q953" t="str">
        <f t="shared" si="14"/>
        <v>16120000-Drljače, aeratori, kultivatori, plevilice i kopačice</v>
      </c>
    </row>
    <row r="954" spans="1:17" x14ac:dyDescent="0.25">
      <c r="A954">
        <v>953</v>
      </c>
      <c r="B954">
        <v>16120000</v>
      </c>
      <c r="C954" t="s">
        <v>970</v>
      </c>
      <c r="E954" s="12">
        <v>954</v>
      </c>
      <c r="F954" s="13">
        <v>16130000</v>
      </c>
      <c r="G954" s="14" t="s">
        <v>971</v>
      </c>
      <c r="Q954" t="str">
        <f t="shared" si="14"/>
        <v>16130000-Mašine za sejanje, sađenje ili presađivanje</v>
      </c>
    </row>
    <row r="955" spans="1:17" x14ac:dyDescent="0.25">
      <c r="A955">
        <v>954</v>
      </c>
      <c r="B955">
        <v>16130000</v>
      </c>
      <c r="C955" t="s">
        <v>971</v>
      </c>
      <c r="E955" s="15">
        <v>955</v>
      </c>
      <c r="F955" s="16">
        <v>16140000</v>
      </c>
      <c r="G955" s="17" t="s">
        <v>972</v>
      </c>
      <c r="Q955" t="str">
        <f t="shared" si="14"/>
        <v>16140000-Rasturači stajskog đubriva</v>
      </c>
    </row>
    <row r="956" spans="1:17" x14ac:dyDescent="0.25">
      <c r="A956">
        <v>955</v>
      </c>
      <c r="B956">
        <v>16140000</v>
      </c>
      <c r="C956" t="s">
        <v>972</v>
      </c>
      <c r="E956" s="12">
        <v>956</v>
      </c>
      <c r="F956" s="13">
        <v>16141000</v>
      </c>
      <c r="G956" s="14" t="s">
        <v>973</v>
      </c>
      <c r="Q956" t="str">
        <f t="shared" si="14"/>
        <v>16141000-Rasturači veštačkog đubriva</v>
      </c>
    </row>
    <row r="957" spans="1:17" x14ac:dyDescent="0.25">
      <c r="A957">
        <v>956</v>
      </c>
      <c r="B957">
        <v>16141000</v>
      </c>
      <c r="C957" t="s">
        <v>973</v>
      </c>
      <c r="E957" s="15">
        <v>957</v>
      </c>
      <c r="F957" s="16">
        <v>16150000</v>
      </c>
      <c r="G957" s="17" t="s">
        <v>974</v>
      </c>
      <c r="Q957" t="str">
        <f t="shared" si="14"/>
        <v>16150000-Valjci za travnjake ili sportske terene</v>
      </c>
    </row>
    <row r="958" spans="1:17" x14ac:dyDescent="0.25">
      <c r="A958">
        <v>957</v>
      </c>
      <c r="B958">
        <v>16150000</v>
      </c>
      <c r="C958" t="s">
        <v>974</v>
      </c>
      <c r="E958" s="12">
        <v>958</v>
      </c>
      <c r="F958" s="13">
        <v>16160000</v>
      </c>
      <c r="G958" s="14" t="s">
        <v>975</v>
      </c>
      <c r="Q958" t="str">
        <f t="shared" si="14"/>
        <v>16160000-Razna baštenska oprema</v>
      </c>
    </row>
    <row r="959" spans="1:17" x14ac:dyDescent="0.25">
      <c r="A959">
        <v>958</v>
      </c>
      <c r="B959">
        <v>16160000</v>
      </c>
      <c r="C959" t="s">
        <v>975</v>
      </c>
      <c r="E959" s="15">
        <v>959</v>
      </c>
      <c r="F959" s="16">
        <v>16300000</v>
      </c>
      <c r="G959" s="17" t="s">
        <v>976</v>
      </c>
      <c r="Q959" t="str">
        <f t="shared" si="14"/>
        <v>16300000-Mašine za berbu ili žetvu</v>
      </c>
    </row>
    <row r="960" spans="1:17" x14ac:dyDescent="0.25">
      <c r="A960">
        <v>959</v>
      </c>
      <c r="B960">
        <v>16300000</v>
      </c>
      <c r="C960" t="s">
        <v>976</v>
      </c>
      <c r="E960" s="12">
        <v>960</v>
      </c>
      <c r="F960" s="13">
        <v>16310000</v>
      </c>
      <c r="G960" s="14" t="s">
        <v>977</v>
      </c>
      <c r="Q960" t="str">
        <f t="shared" si="14"/>
        <v>16310000-Kosilice</v>
      </c>
    </row>
    <row r="961" spans="1:17" x14ac:dyDescent="0.25">
      <c r="A961">
        <v>960</v>
      </c>
      <c r="B961">
        <v>16310000</v>
      </c>
      <c r="C961" t="s">
        <v>977</v>
      </c>
      <c r="E961" s="15">
        <v>961</v>
      </c>
      <c r="F961" s="16">
        <v>16311000</v>
      </c>
      <c r="G961" s="17" t="s">
        <v>978</v>
      </c>
      <c r="Q961" t="str">
        <f t="shared" si="14"/>
        <v>16311000-Kosilice za travu</v>
      </c>
    </row>
    <row r="962" spans="1:17" x14ac:dyDescent="0.25">
      <c r="A962">
        <v>961</v>
      </c>
      <c r="B962">
        <v>16311000</v>
      </c>
      <c r="C962" t="s">
        <v>978</v>
      </c>
      <c r="E962" s="12">
        <v>962</v>
      </c>
      <c r="F962" s="13">
        <v>16311100</v>
      </c>
      <c r="G962" s="14" t="s">
        <v>979</v>
      </c>
      <c r="Q962" t="str">
        <f t="shared" ref="Q962:Q1025" si="15">F962&amp; "-" &amp;G962</f>
        <v>16311100-Kosilice za travnjake, parkove ili sportske terene</v>
      </c>
    </row>
    <row r="963" spans="1:17" x14ac:dyDescent="0.25">
      <c r="A963">
        <v>962</v>
      </c>
      <c r="B963">
        <v>16311100</v>
      </c>
      <c r="C963" t="s">
        <v>979</v>
      </c>
      <c r="E963" s="15">
        <v>963</v>
      </c>
      <c r="F963" s="16">
        <v>16320000</v>
      </c>
      <c r="G963" s="17" t="s">
        <v>980</v>
      </c>
      <c r="Q963" t="str">
        <f t="shared" si="15"/>
        <v>16320000-Mašine za seno</v>
      </c>
    </row>
    <row r="964" spans="1:17" x14ac:dyDescent="0.25">
      <c r="A964">
        <v>963</v>
      </c>
      <c r="B964">
        <v>16320000</v>
      </c>
      <c r="C964" t="s">
        <v>980</v>
      </c>
      <c r="E964" s="12">
        <v>964</v>
      </c>
      <c r="F964" s="13">
        <v>16330000</v>
      </c>
      <c r="G964" s="14" t="s">
        <v>981</v>
      </c>
      <c r="Q964" t="str">
        <f t="shared" si="15"/>
        <v>16330000-Prese za baliranje slame istočne hrane</v>
      </c>
    </row>
    <row r="965" spans="1:17" x14ac:dyDescent="0.25">
      <c r="A965">
        <v>964</v>
      </c>
      <c r="B965">
        <v>16330000</v>
      </c>
      <c r="C965" t="s">
        <v>981</v>
      </c>
      <c r="E965" s="15">
        <v>965</v>
      </c>
      <c r="F965" s="16">
        <v>16331000</v>
      </c>
      <c r="G965" s="17" t="s">
        <v>982</v>
      </c>
      <c r="Q965" t="str">
        <f t="shared" si="15"/>
        <v>16331000-Mašine za skupljanje i vezivanje u bale</v>
      </c>
    </row>
    <row r="966" spans="1:17" x14ac:dyDescent="0.25">
      <c r="A966">
        <v>965</v>
      </c>
      <c r="B966">
        <v>16331000</v>
      </c>
      <c r="C966" t="s">
        <v>982</v>
      </c>
      <c r="E966" s="12">
        <v>966</v>
      </c>
      <c r="F966" s="13">
        <v>16340000</v>
      </c>
      <c r="G966" s="14" t="s">
        <v>983</v>
      </c>
      <c r="Q966" t="str">
        <f t="shared" si="15"/>
        <v>16340000-Mašine za berbu, žetvu i vršidbu</v>
      </c>
    </row>
    <row r="967" spans="1:17" x14ac:dyDescent="0.25">
      <c r="A967">
        <v>966</v>
      </c>
      <c r="B967">
        <v>16340000</v>
      </c>
      <c r="C967" t="s">
        <v>983</v>
      </c>
      <c r="E967" s="15">
        <v>967</v>
      </c>
      <c r="F967" s="16">
        <v>16400000</v>
      </c>
      <c r="G967" s="17" t="s">
        <v>984</v>
      </c>
      <c r="Q967" t="str">
        <f t="shared" si="15"/>
        <v>16400000-Prskalice za poljoprivredu ili hortikulturu</v>
      </c>
    </row>
    <row r="968" spans="1:17" x14ac:dyDescent="0.25">
      <c r="A968">
        <v>967</v>
      </c>
      <c r="B968">
        <v>16400000</v>
      </c>
      <c r="C968" t="s">
        <v>984</v>
      </c>
      <c r="E968" s="12">
        <v>968</v>
      </c>
      <c r="F968" s="13">
        <v>16500000</v>
      </c>
      <c r="G968" s="14" t="s">
        <v>985</v>
      </c>
      <c r="Q968" t="str">
        <f t="shared" si="15"/>
        <v>16500000-Samoutovarne ili istovarne prikolice i poluprikolice za poljoprivredne namene</v>
      </c>
    </row>
    <row r="969" spans="1:17" x14ac:dyDescent="0.25">
      <c r="A969">
        <v>968</v>
      </c>
      <c r="B969">
        <v>16500000</v>
      </c>
      <c r="C969" t="s">
        <v>985</v>
      </c>
      <c r="E969" s="15">
        <v>969</v>
      </c>
      <c r="F969" s="16">
        <v>16510000</v>
      </c>
      <c r="G969" s="17" t="s">
        <v>986</v>
      </c>
      <c r="Q969" t="str">
        <f t="shared" si="15"/>
        <v>16510000-Samoutovarne prikolice za poljoprivredne namene</v>
      </c>
    </row>
    <row r="970" spans="1:17" x14ac:dyDescent="0.25">
      <c r="A970">
        <v>969</v>
      </c>
      <c r="B970">
        <v>16510000</v>
      </c>
      <c r="C970" t="s">
        <v>986</v>
      </c>
      <c r="E970" s="12">
        <v>970</v>
      </c>
      <c r="F970" s="13">
        <v>16520000</v>
      </c>
      <c r="G970" s="14" t="s">
        <v>987</v>
      </c>
      <c r="Q970" t="str">
        <f t="shared" si="15"/>
        <v>16520000-Istovarne prikolice za poljoprivredne namene</v>
      </c>
    </row>
    <row r="971" spans="1:17" x14ac:dyDescent="0.25">
      <c r="A971">
        <v>970</v>
      </c>
      <c r="B971">
        <v>16520000</v>
      </c>
      <c r="C971" t="s">
        <v>987</v>
      </c>
      <c r="E971" s="15">
        <v>971</v>
      </c>
      <c r="F971" s="16">
        <v>16530000</v>
      </c>
      <c r="G971" s="17" t="s">
        <v>988</v>
      </c>
      <c r="Q971" t="str">
        <f t="shared" si="15"/>
        <v>16530000-Samoutovarne poluprikolice za poljoprivredne namene</v>
      </c>
    </row>
    <row r="972" spans="1:17" x14ac:dyDescent="0.25">
      <c r="A972">
        <v>971</v>
      </c>
      <c r="B972">
        <v>16530000</v>
      </c>
      <c r="C972" t="s">
        <v>988</v>
      </c>
      <c r="E972" s="12">
        <v>972</v>
      </c>
      <c r="F972" s="13">
        <v>16540000</v>
      </c>
      <c r="G972" s="14" t="s">
        <v>989</v>
      </c>
      <c r="Q972" t="str">
        <f t="shared" si="15"/>
        <v>16540000-Istovarne poluprikolice za poljoprivredne namene</v>
      </c>
    </row>
    <row r="973" spans="1:17" x14ac:dyDescent="0.25">
      <c r="A973">
        <v>972</v>
      </c>
      <c r="B973">
        <v>16540000</v>
      </c>
      <c r="C973" t="s">
        <v>989</v>
      </c>
      <c r="E973" s="15">
        <v>973</v>
      </c>
      <c r="F973" s="16">
        <v>16600000</v>
      </c>
      <c r="G973" s="17" t="s">
        <v>990</v>
      </c>
      <c r="Q973" t="str">
        <f t="shared" si="15"/>
        <v>16600000-Specijalne poljoprivredne ili šumarske mašine</v>
      </c>
    </row>
    <row r="974" spans="1:17" x14ac:dyDescent="0.25">
      <c r="A974">
        <v>973</v>
      </c>
      <c r="B974">
        <v>16600000</v>
      </c>
      <c r="C974" t="s">
        <v>990</v>
      </c>
      <c r="E974" s="12">
        <v>974</v>
      </c>
      <c r="F974" s="13">
        <v>16610000</v>
      </c>
      <c r="G974" s="14" t="s">
        <v>991</v>
      </c>
      <c r="Q974" t="str">
        <f t="shared" si="15"/>
        <v>16610000-Mašine za čišćenje, sortiranje ili gradiranje jaja, voća i drugih poljoprivrednih proizvoda</v>
      </c>
    </row>
    <row r="975" spans="1:17" x14ac:dyDescent="0.25">
      <c r="A975">
        <v>974</v>
      </c>
      <c r="B975">
        <v>16610000</v>
      </c>
      <c r="C975" t="s">
        <v>991</v>
      </c>
      <c r="E975" s="15">
        <v>975</v>
      </c>
      <c r="F975" s="16">
        <v>16611000</v>
      </c>
      <c r="G975" s="17" t="s">
        <v>992</v>
      </c>
      <c r="Q975" t="str">
        <f t="shared" si="15"/>
        <v>16611000-Mašine za čišćenje poljoprivrednih proizvoda</v>
      </c>
    </row>
    <row r="976" spans="1:17" x14ac:dyDescent="0.25">
      <c r="A976">
        <v>975</v>
      </c>
      <c r="B976">
        <v>16611000</v>
      </c>
      <c r="C976" t="s">
        <v>992</v>
      </c>
      <c r="E976" s="12">
        <v>976</v>
      </c>
      <c r="F976" s="13">
        <v>16611100</v>
      </c>
      <c r="G976" s="14" t="s">
        <v>993</v>
      </c>
      <c r="Q976" t="str">
        <f t="shared" si="15"/>
        <v>16611100-Mašine za čišćenje jaja</v>
      </c>
    </row>
    <row r="977" spans="1:17" x14ac:dyDescent="0.25">
      <c r="A977">
        <v>976</v>
      </c>
      <c r="B977">
        <v>16611100</v>
      </c>
      <c r="C977" t="s">
        <v>993</v>
      </c>
      <c r="E977" s="15">
        <v>977</v>
      </c>
      <c r="F977" s="16">
        <v>16611200</v>
      </c>
      <c r="G977" s="17" t="s">
        <v>994</v>
      </c>
      <c r="Q977" t="str">
        <f t="shared" si="15"/>
        <v>16611200-Mašine za čišćenje voća</v>
      </c>
    </row>
    <row r="978" spans="1:17" x14ac:dyDescent="0.25">
      <c r="A978">
        <v>977</v>
      </c>
      <c r="B978">
        <v>16611200</v>
      </c>
      <c r="C978" t="s">
        <v>994</v>
      </c>
      <c r="E978" s="12">
        <v>978</v>
      </c>
      <c r="F978" s="13">
        <v>16612000</v>
      </c>
      <c r="G978" s="14" t="s">
        <v>995</v>
      </c>
      <c r="Q978" t="str">
        <f t="shared" si="15"/>
        <v>16612000-Mašine za čišćenje ili gradiranje poljoprivrednih proizvoda</v>
      </c>
    </row>
    <row r="979" spans="1:17" x14ac:dyDescent="0.25">
      <c r="A979">
        <v>978</v>
      </c>
      <c r="B979">
        <v>16612000</v>
      </c>
      <c r="C979" t="s">
        <v>995</v>
      </c>
      <c r="E979" s="15">
        <v>979</v>
      </c>
      <c r="F979" s="16">
        <v>16612100</v>
      </c>
      <c r="G979" s="17" t="s">
        <v>996</v>
      </c>
      <c r="Q979" t="str">
        <f t="shared" si="15"/>
        <v>16612100-Mašine za sortiranje ili gradiranje jaja</v>
      </c>
    </row>
    <row r="980" spans="1:17" x14ac:dyDescent="0.25">
      <c r="A980">
        <v>979</v>
      </c>
      <c r="B980">
        <v>16612100</v>
      </c>
      <c r="C980" t="s">
        <v>996</v>
      </c>
      <c r="E980" s="12">
        <v>980</v>
      </c>
      <c r="F980" s="13">
        <v>16612200</v>
      </c>
      <c r="G980" s="14" t="s">
        <v>997</v>
      </c>
      <c r="Q980" t="str">
        <f t="shared" si="15"/>
        <v>16612200-Mašine za sortiranje ili gradiranje voća</v>
      </c>
    </row>
    <row r="981" spans="1:17" x14ac:dyDescent="0.25">
      <c r="A981">
        <v>980</v>
      </c>
      <c r="B981">
        <v>16612200</v>
      </c>
      <c r="C981" t="s">
        <v>997</v>
      </c>
      <c r="E981" s="15">
        <v>981</v>
      </c>
      <c r="F981" s="16">
        <v>16613000</v>
      </c>
      <c r="G981" s="17" t="s">
        <v>998</v>
      </c>
      <c r="Q981" t="str">
        <f t="shared" si="15"/>
        <v>16613000-Mašine za čišćenje, sortiranje ili gradiranje semena, zrnja ili sušenog povrća</v>
      </c>
    </row>
    <row r="982" spans="1:17" x14ac:dyDescent="0.25">
      <c r="A982">
        <v>981</v>
      </c>
      <c r="B982">
        <v>16613000</v>
      </c>
      <c r="C982" t="s">
        <v>998</v>
      </c>
      <c r="E982" s="12">
        <v>982</v>
      </c>
      <c r="F982" s="13">
        <v>16620000</v>
      </c>
      <c r="G982" s="14" t="s">
        <v>999</v>
      </c>
      <c r="Q982" t="str">
        <f t="shared" si="15"/>
        <v>16620000-Mašine za mužu</v>
      </c>
    </row>
    <row r="983" spans="1:17" x14ac:dyDescent="0.25">
      <c r="A983">
        <v>982</v>
      </c>
      <c r="B983">
        <v>16620000</v>
      </c>
      <c r="C983" t="s">
        <v>999</v>
      </c>
      <c r="E983" s="15">
        <v>983</v>
      </c>
      <c r="F983" s="16">
        <v>16630000</v>
      </c>
      <c r="G983" s="17" t="s">
        <v>1000</v>
      </c>
      <c r="Q983" t="str">
        <f t="shared" si="15"/>
        <v>16630000-Mašine za pripremu stočne hrane</v>
      </c>
    </row>
    <row r="984" spans="1:17" x14ac:dyDescent="0.25">
      <c r="A984">
        <v>983</v>
      </c>
      <c r="B984">
        <v>16630000</v>
      </c>
      <c r="C984" t="s">
        <v>1000</v>
      </c>
      <c r="E984" s="12">
        <v>984</v>
      </c>
      <c r="F984" s="13">
        <v>16640000</v>
      </c>
      <c r="G984" s="14" t="s">
        <v>1001</v>
      </c>
      <c r="Q984" t="str">
        <f t="shared" si="15"/>
        <v>16640000-Mašine za pčelarstvo</v>
      </c>
    </row>
    <row r="985" spans="1:17" x14ac:dyDescent="0.25">
      <c r="A985">
        <v>984</v>
      </c>
      <c r="B985">
        <v>16640000</v>
      </c>
      <c r="C985" t="s">
        <v>1001</v>
      </c>
      <c r="E985" s="15">
        <v>985</v>
      </c>
      <c r="F985" s="16">
        <v>16650000</v>
      </c>
      <c r="G985" s="17" t="s">
        <v>1002</v>
      </c>
      <c r="Q985" t="str">
        <f t="shared" si="15"/>
        <v>16650000-Mašine za živinarstvo</v>
      </c>
    </row>
    <row r="986" spans="1:17" x14ac:dyDescent="0.25">
      <c r="A986">
        <v>985</v>
      </c>
      <c r="B986">
        <v>16650000</v>
      </c>
      <c r="C986" t="s">
        <v>1002</v>
      </c>
      <c r="E986" s="12">
        <v>986</v>
      </c>
      <c r="F986" s="13">
        <v>16651000</v>
      </c>
      <c r="G986" s="14" t="s">
        <v>1003</v>
      </c>
      <c r="Q986" t="str">
        <f t="shared" si="15"/>
        <v>16651000-Inkubatori za živinu i živinarnici</v>
      </c>
    </row>
    <row r="987" spans="1:17" x14ac:dyDescent="0.25">
      <c r="A987">
        <v>986</v>
      </c>
      <c r="B987">
        <v>16651000</v>
      </c>
      <c r="C987" t="s">
        <v>1003</v>
      </c>
      <c r="E987" s="15">
        <v>987</v>
      </c>
      <c r="F987" s="16">
        <v>16700000</v>
      </c>
      <c r="G987" s="17" t="s">
        <v>1004</v>
      </c>
      <c r="Q987" t="str">
        <f t="shared" si="15"/>
        <v>16700000-Traktori</v>
      </c>
    </row>
    <row r="988" spans="1:17" x14ac:dyDescent="0.25">
      <c r="A988">
        <v>987</v>
      </c>
      <c r="B988">
        <v>16700000</v>
      </c>
      <c r="C988" t="s">
        <v>1004</v>
      </c>
      <c r="E988" s="12">
        <v>988</v>
      </c>
      <c r="F988" s="13">
        <v>16710000</v>
      </c>
      <c r="G988" s="14" t="s">
        <v>1005</v>
      </c>
      <c r="Q988" t="str">
        <f t="shared" si="15"/>
        <v>16710000-Jednoosovinski traktori za poljoprivredu</v>
      </c>
    </row>
    <row r="989" spans="1:17" x14ac:dyDescent="0.25">
      <c r="A989">
        <v>988</v>
      </c>
      <c r="B989">
        <v>16710000</v>
      </c>
      <c r="C989" t="s">
        <v>1005</v>
      </c>
      <c r="E989" s="15">
        <v>989</v>
      </c>
      <c r="F989" s="16">
        <v>16720000</v>
      </c>
      <c r="G989" s="17" t="s">
        <v>1006</v>
      </c>
      <c r="Q989" t="str">
        <f t="shared" si="15"/>
        <v>16720000-Polovni traktori</v>
      </c>
    </row>
    <row r="990" spans="1:17" x14ac:dyDescent="0.25">
      <c r="A990">
        <v>989</v>
      </c>
      <c r="B990">
        <v>16720000</v>
      </c>
      <c r="C990" t="s">
        <v>1006</v>
      </c>
      <c r="E990" s="12">
        <v>990</v>
      </c>
      <c r="F990" s="13">
        <v>16730000</v>
      </c>
      <c r="G990" s="14" t="s">
        <v>1007</v>
      </c>
      <c r="Q990" t="str">
        <f t="shared" si="15"/>
        <v>16730000-Vučni motori</v>
      </c>
    </row>
    <row r="991" spans="1:17" x14ac:dyDescent="0.25">
      <c r="A991">
        <v>990</v>
      </c>
      <c r="B991">
        <v>16730000</v>
      </c>
      <c r="C991" t="s">
        <v>1007</v>
      </c>
      <c r="E991" s="15">
        <v>991</v>
      </c>
      <c r="F991" s="16">
        <v>16800000</v>
      </c>
      <c r="G991" s="17" t="s">
        <v>1008</v>
      </c>
      <c r="Q991" t="str">
        <f t="shared" si="15"/>
        <v>16800000-Delovi mašina za poljoprivredu i šumarstvo</v>
      </c>
    </row>
    <row r="992" spans="1:17" x14ac:dyDescent="0.25">
      <c r="A992">
        <v>991</v>
      </c>
      <c r="B992">
        <v>16800000</v>
      </c>
      <c r="C992" t="s">
        <v>1008</v>
      </c>
      <c r="E992" s="12">
        <v>992</v>
      </c>
      <c r="F992" s="13">
        <v>16810000</v>
      </c>
      <c r="G992" s="14" t="s">
        <v>1009</v>
      </c>
      <c r="Q992" t="str">
        <f t="shared" si="15"/>
        <v>16810000-Delovi poljoprivrednih mašina</v>
      </c>
    </row>
    <row r="993" spans="1:17" x14ac:dyDescent="0.25">
      <c r="A993">
        <v>992</v>
      </c>
      <c r="B993">
        <v>16810000</v>
      </c>
      <c r="C993" t="s">
        <v>1009</v>
      </c>
      <c r="E993" s="15">
        <v>993</v>
      </c>
      <c r="F993" s="16">
        <v>16820000</v>
      </c>
      <c r="G993" s="17" t="s">
        <v>1010</v>
      </c>
      <c r="Q993" t="str">
        <f t="shared" si="15"/>
        <v>16820000-Delovi mašina za šumarstvo</v>
      </c>
    </row>
    <row r="994" spans="1:17" x14ac:dyDescent="0.25">
      <c r="A994">
        <v>993</v>
      </c>
      <c r="B994">
        <v>16820000</v>
      </c>
      <c r="C994" t="s">
        <v>1010</v>
      </c>
      <c r="E994" s="12">
        <v>994</v>
      </c>
      <c r="F994" s="13">
        <v>18000000</v>
      </c>
      <c r="G994" s="14" t="s">
        <v>1011</v>
      </c>
      <c r="Q994" t="str">
        <f t="shared" si="15"/>
        <v>18000000-Odeća, obuća, prtljag i pribor</v>
      </c>
    </row>
    <row r="995" spans="1:17" x14ac:dyDescent="0.25">
      <c r="A995">
        <v>994</v>
      </c>
      <c r="B995">
        <v>18000000</v>
      </c>
      <c r="C995" t="s">
        <v>1011</v>
      </c>
      <c r="E995" s="15">
        <v>995</v>
      </c>
      <c r="F995" s="16">
        <v>18100000</v>
      </c>
      <c r="G995" s="17" t="s">
        <v>1012</v>
      </c>
      <c r="Q995" t="str">
        <f t="shared" si="15"/>
        <v>18100000-Radna odeća, specijalna radna odeća i prateća oprema</v>
      </c>
    </row>
    <row r="996" spans="1:17" x14ac:dyDescent="0.25">
      <c r="A996">
        <v>995</v>
      </c>
      <c r="B996">
        <v>18100000</v>
      </c>
      <c r="C996" t="s">
        <v>1012</v>
      </c>
      <c r="E996" s="12">
        <v>996</v>
      </c>
      <c r="F996" s="13">
        <v>18110000</v>
      </c>
      <c r="G996" s="14" t="s">
        <v>1013</v>
      </c>
      <c r="Q996" t="str">
        <f t="shared" si="15"/>
        <v>18110000-Radna odeća</v>
      </c>
    </row>
    <row r="997" spans="1:17" x14ac:dyDescent="0.25">
      <c r="A997">
        <v>996</v>
      </c>
      <c r="B997">
        <v>18110000</v>
      </c>
      <c r="C997" t="s">
        <v>1013</v>
      </c>
      <c r="E997" s="15">
        <v>997</v>
      </c>
      <c r="F997" s="16">
        <v>18113000</v>
      </c>
      <c r="G997" s="17" t="s">
        <v>1014</v>
      </c>
      <c r="Q997" t="str">
        <f t="shared" si="15"/>
        <v>18113000-Industrijska radna odeća</v>
      </c>
    </row>
    <row r="998" spans="1:17" x14ac:dyDescent="0.25">
      <c r="A998">
        <v>997</v>
      </c>
      <c r="B998">
        <v>18113000</v>
      </c>
      <c r="C998" t="s">
        <v>1014</v>
      </c>
      <c r="E998" s="12">
        <v>998</v>
      </c>
      <c r="F998" s="13">
        <v>18114000</v>
      </c>
      <c r="G998" s="14" t="s">
        <v>1015</v>
      </c>
      <c r="Q998" t="str">
        <f t="shared" si="15"/>
        <v>18114000-Radni kombinezoni</v>
      </c>
    </row>
    <row r="999" spans="1:17" x14ac:dyDescent="0.25">
      <c r="A999">
        <v>998</v>
      </c>
      <c r="B999">
        <v>18114000</v>
      </c>
      <c r="C999" t="s">
        <v>1015</v>
      </c>
      <c r="E999" s="15">
        <v>999</v>
      </c>
      <c r="F999" s="16">
        <v>18130000</v>
      </c>
      <c r="G999" s="17" t="s">
        <v>1016</v>
      </c>
      <c r="Q999" t="str">
        <f t="shared" si="15"/>
        <v>18130000-Specijalna radna odeća</v>
      </c>
    </row>
    <row r="1000" spans="1:17" x14ac:dyDescent="0.25">
      <c r="A1000">
        <v>999</v>
      </c>
      <c r="B1000">
        <v>18130000</v>
      </c>
      <c r="C1000" t="s">
        <v>1016</v>
      </c>
      <c r="E1000" s="12">
        <v>1000</v>
      </c>
      <c r="F1000" s="13">
        <v>18132000</v>
      </c>
      <c r="G1000" s="14" t="s">
        <v>1017</v>
      </c>
      <c r="Q1000" t="str">
        <f t="shared" si="15"/>
        <v>18132000-Letačka odeća</v>
      </c>
    </row>
    <row r="1001" spans="1:17" x14ac:dyDescent="0.25">
      <c r="A1001">
        <v>1000</v>
      </c>
      <c r="B1001">
        <v>18132000</v>
      </c>
      <c r="C1001" t="s">
        <v>1017</v>
      </c>
      <c r="E1001" s="15">
        <v>1001</v>
      </c>
      <c r="F1001" s="16">
        <v>18132100</v>
      </c>
      <c r="G1001" s="17" t="s">
        <v>1018</v>
      </c>
      <c r="Q1001" t="str">
        <f t="shared" si="15"/>
        <v>18132100-Letačke jakne</v>
      </c>
    </row>
    <row r="1002" spans="1:17" x14ac:dyDescent="0.25">
      <c r="A1002">
        <v>1001</v>
      </c>
      <c r="B1002">
        <v>18132100</v>
      </c>
      <c r="C1002" t="s">
        <v>1018</v>
      </c>
      <c r="E1002" s="12">
        <v>1002</v>
      </c>
      <c r="F1002" s="13">
        <v>18132200</v>
      </c>
      <c r="G1002" s="14" t="s">
        <v>1019</v>
      </c>
      <c r="Q1002" t="str">
        <f t="shared" si="15"/>
        <v>18132200-Letačka odela</v>
      </c>
    </row>
    <row r="1003" spans="1:17" x14ac:dyDescent="0.25">
      <c r="A1003">
        <v>1002</v>
      </c>
      <c r="B1003">
        <v>18132200</v>
      </c>
      <c r="C1003" t="s">
        <v>1019</v>
      </c>
      <c r="E1003" s="15">
        <v>1003</v>
      </c>
      <c r="F1003" s="16">
        <v>18140000</v>
      </c>
      <c r="G1003" s="17" t="s">
        <v>1020</v>
      </c>
      <c r="Q1003" t="str">
        <f t="shared" si="15"/>
        <v>18140000-Dodaci uz radnu odeću</v>
      </c>
    </row>
    <row r="1004" spans="1:17" x14ac:dyDescent="0.25">
      <c r="A1004">
        <v>1003</v>
      </c>
      <c r="B1004">
        <v>18140000</v>
      </c>
      <c r="C1004" t="s">
        <v>1020</v>
      </c>
      <c r="E1004" s="12">
        <v>1004</v>
      </c>
      <c r="F1004" s="13">
        <v>18141000</v>
      </c>
      <c r="G1004" s="14" t="s">
        <v>1021</v>
      </c>
      <c r="Q1004" t="str">
        <f t="shared" si="15"/>
        <v>18141000-Radne rukavice</v>
      </c>
    </row>
    <row r="1005" spans="1:17" x14ac:dyDescent="0.25">
      <c r="A1005">
        <v>1004</v>
      </c>
      <c r="B1005">
        <v>18141000</v>
      </c>
      <c r="C1005" t="s">
        <v>1021</v>
      </c>
      <c r="E1005" s="15">
        <v>1005</v>
      </c>
      <c r="F1005" s="16">
        <v>18142000</v>
      </c>
      <c r="G1005" s="17" t="s">
        <v>1022</v>
      </c>
      <c r="Q1005" t="str">
        <f t="shared" si="15"/>
        <v>18142000-Štitnici za lice</v>
      </c>
    </row>
    <row r="1006" spans="1:17" x14ac:dyDescent="0.25">
      <c r="A1006">
        <v>1005</v>
      </c>
      <c r="B1006">
        <v>18142000</v>
      </c>
      <c r="C1006" t="s">
        <v>1022</v>
      </c>
      <c r="E1006" s="12">
        <v>1006</v>
      </c>
      <c r="F1006" s="13">
        <v>18143000</v>
      </c>
      <c r="G1006" s="14" t="s">
        <v>1023</v>
      </c>
      <c r="Q1006" t="str">
        <f t="shared" si="15"/>
        <v>18143000-Zaštitna oprema</v>
      </c>
    </row>
    <row r="1007" spans="1:17" x14ac:dyDescent="0.25">
      <c r="A1007">
        <v>1006</v>
      </c>
      <c r="B1007">
        <v>18143000</v>
      </c>
      <c r="C1007" t="s">
        <v>1023</v>
      </c>
      <c r="E1007" s="15">
        <v>1007</v>
      </c>
      <c r="F1007" s="16">
        <v>18200000</v>
      </c>
      <c r="G1007" s="17" t="s">
        <v>1024</v>
      </c>
      <c r="Q1007" t="str">
        <f t="shared" si="15"/>
        <v>18200000-Odeća za spoljne uslove</v>
      </c>
    </row>
    <row r="1008" spans="1:17" x14ac:dyDescent="0.25">
      <c r="A1008">
        <v>1007</v>
      </c>
      <c r="B1008">
        <v>18200000</v>
      </c>
      <c r="C1008" t="s">
        <v>1024</v>
      </c>
      <c r="E1008" s="12">
        <v>1008</v>
      </c>
      <c r="F1008" s="13">
        <v>18210000</v>
      </c>
      <c r="G1008" s="14" t="s">
        <v>1025</v>
      </c>
      <c r="Q1008" t="str">
        <f t="shared" si="15"/>
        <v>18210000-Kaputi</v>
      </c>
    </row>
    <row r="1009" spans="1:17" x14ac:dyDescent="0.25">
      <c r="A1009">
        <v>1008</v>
      </c>
      <c r="B1009">
        <v>18210000</v>
      </c>
      <c r="C1009" t="s">
        <v>1025</v>
      </c>
      <c r="E1009" s="15">
        <v>1009</v>
      </c>
      <c r="F1009" s="16">
        <v>18211000</v>
      </c>
      <c r="G1009" s="17" t="s">
        <v>1026</v>
      </c>
      <c r="Q1009" t="str">
        <f t="shared" si="15"/>
        <v>18211000-Pelerine</v>
      </c>
    </row>
    <row r="1010" spans="1:17" x14ac:dyDescent="0.25">
      <c r="A1010">
        <v>1009</v>
      </c>
      <c r="B1010">
        <v>18211000</v>
      </c>
      <c r="C1010" t="s">
        <v>1026</v>
      </c>
      <c r="E1010" s="12">
        <v>1010</v>
      </c>
      <c r="F1010" s="13">
        <v>18212000</v>
      </c>
      <c r="G1010" s="14" t="s">
        <v>1027</v>
      </c>
      <c r="Q1010" t="str">
        <f t="shared" si="15"/>
        <v>18212000-Ogrtači</v>
      </c>
    </row>
    <row r="1011" spans="1:17" x14ac:dyDescent="0.25">
      <c r="A1011">
        <v>1010</v>
      </c>
      <c r="B1011">
        <v>18212000</v>
      </c>
      <c r="C1011" t="s">
        <v>1027</v>
      </c>
      <c r="E1011" s="15">
        <v>1011</v>
      </c>
      <c r="F1011" s="16">
        <v>18213000</v>
      </c>
      <c r="G1011" s="17" t="s">
        <v>1028</v>
      </c>
      <c r="Q1011" t="str">
        <f t="shared" si="15"/>
        <v>18213000-Vetrovke</v>
      </c>
    </row>
    <row r="1012" spans="1:17" x14ac:dyDescent="0.25">
      <c r="A1012">
        <v>1011</v>
      </c>
      <c r="B1012">
        <v>18213000</v>
      </c>
      <c r="C1012" t="s">
        <v>1028</v>
      </c>
      <c r="E1012" s="12">
        <v>1012</v>
      </c>
      <c r="F1012" s="13">
        <v>18220000</v>
      </c>
      <c r="G1012" s="14" t="s">
        <v>1029</v>
      </c>
      <c r="Q1012" t="str">
        <f t="shared" si="15"/>
        <v>18220000-Odeća za zaštitu od vremenskih uslova</v>
      </c>
    </row>
    <row r="1013" spans="1:17" x14ac:dyDescent="0.25">
      <c r="A1013">
        <v>1012</v>
      </c>
      <c r="B1013">
        <v>18220000</v>
      </c>
      <c r="C1013" t="s">
        <v>1029</v>
      </c>
      <c r="E1013" s="15">
        <v>1013</v>
      </c>
      <c r="F1013" s="16">
        <v>18221000</v>
      </c>
      <c r="G1013" s="17" t="s">
        <v>1030</v>
      </c>
      <c r="Q1013" t="str">
        <f t="shared" si="15"/>
        <v>18221000-Nepromočiva odeća</v>
      </c>
    </row>
    <row r="1014" spans="1:17" x14ac:dyDescent="0.25">
      <c r="A1014">
        <v>1013</v>
      </c>
      <c r="B1014">
        <v>18221000</v>
      </c>
      <c r="C1014" t="s">
        <v>1030</v>
      </c>
      <c r="E1014" s="12">
        <v>1014</v>
      </c>
      <c r="F1014" s="13">
        <v>18221100</v>
      </c>
      <c r="G1014" s="14" t="s">
        <v>1031</v>
      </c>
      <c r="Q1014" t="str">
        <f t="shared" si="15"/>
        <v>18221100-Nepromočive pelerine</v>
      </c>
    </row>
    <row r="1015" spans="1:17" x14ac:dyDescent="0.25">
      <c r="A1015">
        <v>1014</v>
      </c>
      <c r="B1015">
        <v>18221100</v>
      </c>
      <c r="C1015" t="s">
        <v>1031</v>
      </c>
      <c r="E1015" s="15">
        <v>1015</v>
      </c>
      <c r="F1015" s="16">
        <v>18221200</v>
      </c>
      <c r="G1015" s="17" t="s">
        <v>1032</v>
      </c>
      <c r="Q1015" t="str">
        <f t="shared" si="15"/>
        <v>18221200-Jakne sa kapuljačom (anorak)</v>
      </c>
    </row>
    <row r="1016" spans="1:17" x14ac:dyDescent="0.25">
      <c r="A1016">
        <v>1015</v>
      </c>
      <c r="B1016">
        <v>18221200</v>
      </c>
      <c r="C1016" t="s">
        <v>1032</v>
      </c>
      <c r="E1016" s="12">
        <v>1016</v>
      </c>
      <c r="F1016" s="13">
        <v>18221300</v>
      </c>
      <c r="G1016" s="14" t="s">
        <v>1033</v>
      </c>
      <c r="Q1016" t="str">
        <f t="shared" si="15"/>
        <v>18221300-Kišne kabanice</v>
      </c>
    </row>
    <row r="1017" spans="1:17" x14ac:dyDescent="0.25">
      <c r="A1017">
        <v>1016</v>
      </c>
      <c r="B1017">
        <v>18221300</v>
      </c>
      <c r="C1017" t="s">
        <v>1033</v>
      </c>
      <c r="E1017" s="15">
        <v>1017</v>
      </c>
      <c r="F1017" s="16">
        <v>18222000</v>
      </c>
      <c r="G1017" s="17" t="s">
        <v>1034</v>
      </c>
      <c r="Q1017" t="str">
        <f t="shared" si="15"/>
        <v>18222000-Poslovna odeća</v>
      </c>
    </row>
    <row r="1018" spans="1:17" x14ac:dyDescent="0.25">
      <c r="A1018">
        <v>1017</v>
      </c>
      <c r="B1018">
        <v>18222000</v>
      </c>
      <c r="C1018" t="s">
        <v>1034</v>
      </c>
      <c r="E1018" s="12">
        <v>1018</v>
      </c>
      <c r="F1018" s="13">
        <v>18222100</v>
      </c>
      <c r="G1018" s="14" t="s">
        <v>1035</v>
      </c>
      <c r="Q1018" t="str">
        <f t="shared" si="15"/>
        <v>18222100-Muška odela</v>
      </c>
    </row>
    <row r="1019" spans="1:17" x14ac:dyDescent="0.25">
      <c r="A1019">
        <v>1018</v>
      </c>
      <c r="B1019">
        <v>18222100</v>
      </c>
      <c r="C1019" t="s">
        <v>1035</v>
      </c>
      <c r="E1019" s="15">
        <v>1019</v>
      </c>
      <c r="F1019" s="16">
        <v>18222200</v>
      </c>
      <c r="G1019" s="17" t="s">
        <v>1036</v>
      </c>
      <c r="Q1019" t="str">
        <f t="shared" si="15"/>
        <v>18222200-Ženski kompleti</v>
      </c>
    </row>
    <row r="1020" spans="1:17" x14ac:dyDescent="0.25">
      <c r="A1020">
        <v>1019</v>
      </c>
      <c r="B1020">
        <v>18222200</v>
      </c>
      <c r="C1020" t="s">
        <v>1036</v>
      </c>
      <c r="E1020" s="12">
        <v>1020</v>
      </c>
      <c r="F1020" s="13">
        <v>18223000</v>
      </c>
      <c r="G1020" s="14" t="s">
        <v>1037</v>
      </c>
      <c r="Q1020" t="str">
        <f t="shared" si="15"/>
        <v>18223000-Jakne i sakoi</v>
      </c>
    </row>
    <row r="1021" spans="1:17" x14ac:dyDescent="0.25">
      <c r="A1021">
        <v>1020</v>
      </c>
      <c r="B1021">
        <v>18223000</v>
      </c>
      <c r="C1021" t="s">
        <v>1037</v>
      </c>
      <c r="E1021" s="15">
        <v>1021</v>
      </c>
      <c r="F1021" s="16">
        <v>18223100</v>
      </c>
      <c r="G1021" s="17" t="s">
        <v>1038</v>
      </c>
      <c r="Q1021" t="str">
        <f t="shared" si="15"/>
        <v>18223100-Sakoi</v>
      </c>
    </row>
    <row r="1022" spans="1:17" x14ac:dyDescent="0.25">
      <c r="A1022">
        <v>1021</v>
      </c>
      <c r="B1022">
        <v>18223100</v>
      </c>
      <c r="C1022" t="s">
        <v>1038</v>
      </c>
      <c r="E1022" s="12">
        <v>1022</v>
      </c>
      <c r="F1022" s="13">
        <v>18223200</v>
      </c>
      <c r="G1022" s="14" t="s">
        <v>1039</v>
      </c>
      <c r="Q1022" t="str">
        <f t="shared" si="15"/>
        <v>18223200-Jakne</v>
      </c>
    </row>
    <row r="1023" spans="1:17" x14ac:dyDescent="0.25">
      <c r="A1023">
        <v>1022</v>
      </c>
      <c r="B1023">
        <v>18223200</v>
      </c>
      <c r="C1023" t="s">
        <v>1039</v>
      </c>
      <c r="E1023" s="15">
        <v>1023</v>
      </c>
      <c r="F1023" s="16">
        <v>18224000</v>
      </c>
      <c r="G1023" s="17" t="s">
        <v>1040</v>
      </c>
      <c r="Q1023" t="str">
        <f t="shared" si="15"/>
        <v>18224000-Odeća od prevučenih ili impregniranih tekstilnih tkanina</v>
      </c>
    </row>
    <row r="1024" spans="1:17" x14ac:dyDescent="0.25">
      <c r="A1024">
        <v>1023</v>
      </c>
      <c r="B1024">
        <v>18224000</v>
      </c>
      <c r="C1024" t="s">
        <v>1040</v>
      </c>
      <c r="E1024" s="12">
        <v>1024</v>
      </c>
      <c r="F1024" s="13">
        <v>18230000</v>
      </c>
      <c r="G1024" s="14" t="s">
        <v>1041</v>
      </c>
      <c r="Q1024" t="str">
        <f t="shared" si="15"/>
        <v>18230000-Razna odeća za spoljne uslove</v>
      </c>
    </row>
    <row r="1025" spans="1:17" x14ac:dyDescent="0.25">
      <c r="A1025">
        <v>1024</v>
      </c>
      <c r="B1025">
        <v>18230000</v>
      </c>
      <c r="C1025" t="s">
        <v>1041</v>
      </c>
      <c r="E1025" s="15">
        <v>1025</v>
      </c>
      <c r="F1025" s="16">
        <v>18231000</v>
      </c>
      <c r="G1025" s="17" t="s">
        <v>1042</v>
      </c>
      <c r="Q1025" t="str">
        <f t="shared" si="15"/>
        <v>18231000-Haljine</v>
      </c>
    </row>
    <row r="1026" spans="1:17" x14ac:dyDescent="0.25">
      <c r="A1026">
        <v>1025</v>
      </c>
      <c r="B1026">
        <v>18231000</v>
      </c>
      <c r="C1026" t="s">
        <v>1042</v>
      </c>
      <c r="E1026" s="12">
        <v>1026</v>
      </c>
      <c r="F1026" s="13">
        <v>18232000</v>
      </c>
      <c r="G1026" s="14" t="s">
        <v>1043</v>
      </c>
      <c r="Q1026" t="str">
        <f t="shared" ref="Q1026:Q1089" si="16">F1026&amp; "-" &amp;G1026</f>
        <v>18232000-Suknje</v>
      </c>
    </row>
    <row r="1027" spans="1:17" x14ac:dyDescent="0.25">
      <c r="A1027">
        <v>1026</v>
      </c>
      <c r="B1027">
        <v>18232000</v>
      </c>
      <c r="C1027" t="s">
        <v>1043</v>
      </c>
      <c r="E1027" s="15">
        <v>1027</v>
      </c>
      <c r="F1027" s="16">
        <v>18233000</v>
      </c>
      <c r="G1027" s="17" t="s">
        <v>1044</v>
      </c>
      <c r="Q1027" t="str">
        <f t="shared" si="16"/>
        <v>18233000-Kratke pantalone</v>
      </c>
    </row>
    <row r="1028" spans="1:17" x14ac:dyDescent="0.25">
      <c r="A1028">
        <v>1027</v>
      </c>
      <c r="B1028">
        <v>18233000</v>
      </c>
      <c r="C1028" t="s">
        <v>1044</v>
      </c>
      <c r="E1028" s="12">
        <v>1028</v>
      </c>
      <c r="F1028" s="13">
        <v>18234000</v>
      </c>
      <c r="G1028" s="14" t="s">
        <v>1045</v>
      </c>
      <c r="Q1028" t="str">
        <f t="shared" si="16"/>
        <v>18234000-Pantalone</v>
      </c>
    </row>
    <row r="1029" spans="1:17" x14ac:dyDescent="0.25">
      <c r="A1029">
        <v>1028</v>
      </c>
      <c r="B1029">
        <v>18234000</v>
      </c>
      <c r="C1029" t="s">
        <v>1045</v>
      </c>
      <c r="E1029" s="15">
        <v>1029</v>
      </c>
      <c r="F1029" s="16">
        <v>18235000</v>
      </c>
      <c r="G1029" s="17" t="s">
        <v>1046</v>
      </c>
      <c r="Q1029" t="str">
        <f t="shared" si="16"/>
        <v>18235000-Puloveri, džemperi sa zakopčavanjem i slični proizvodi</v>
      </c>
    </row>
    <row r="1030" spans="1:17" x14ac:dyDescent="0.25">
      <c r="A1030">
        <v>1029</v>
      </c>
      <c r="B1030">
        <v>18235000</v>
      </c>
      <c r="C1030" t="s">
        <v>1046</v>
      </c>
      <c r="E1030" s="12">
        <v>1030</v>
      </c>
      <c r="F1030" s="13">
        <v>18235100</v>
      </c>
      <c r="G1030" s="14" t="s">
        <v>1047</v>
      </c>
      <c r="Q1030" t="str">
        <f t="shared" si="16"/>
        <v>18235100-Puloveri</v>
      </c>
    </row>
    <row r="1031" spans="1:17" x14ac:dyDescent="0.25">
      <c r="A1031">
        <v>1030</v>
      </c>
      <c r="B1031">
        <v>18235100</v>
      </c>
      <c r="C1031" t="s">
        <v>1047</v>
      </c>
      <c r="E1031" s="15">
        <v>1031</v>
      </c>
      <c r="F1031" s="16">
        <v>18235200</v>
      </c>
      <c r="G1031" s="17" t="s">
        <v>1048</v>
      </c>
      <c r="Q1031" t="str">
        <f t="shared" si="16"/>
        <v>18235200-Džemperi sa zakopčavanjem</v>
      </c>
    </row>
    <row r="1032" spans="1:17" x14ac:dyDescent="0.25">
      <c r="A1032">
        <v>1031</v>
      </c>
      <c r="B1032">
        <v>18235200</v>
      </c>
      <c r="C1032" t="s">
        <v>1048</v>
      </c>
      <c r="E1032" s="12">
        <v>1032</v>
      </c>
      <c r="F1032" s="13">
        <v>18235300</v>
      </c>
      <c r="G1032" s="14" t="s">
        <v>1049</v>
      </c>
      <c r="Q1032" t="str">
        <f t="shared" si="16"/>
        <v>18235300-Majice</v>
      </c>
    </row>
    <row r="1033" spans="1:17" x14ac:dyDescent="0.25">
      <c r="A1033">
        <v>1032</v>
      </c>
      <c r="B1033">
        <v>18235300</v>
      </c>
      <c r="C1033" t="s">
        <v>1049</v>
      </c>
      <c r="E1033" s="15">
        <v>1033</v>
      </c>
      <c r="F1033" s="16">
        <v>18235400</v>
      </c>
      <c r="G1033" s="17" t="s">
        <v>1050</v>
      </c>
      <c r="Q1033" t="str">
        <f t="shared" si="16"/>
        <v>18235400-Prsluci</v>
      </c>
    </row>
    <row r="1034" spans="1:17" x14ac:dyDescent="0.25">
      <c r="A1034">
        <v>1033</v>
      </c>
      <c r="B1034">
        <v>18235400</v>
      </c>
      <c r="C1034" t="s">
        <v>1050</v>
      </c>
      <c r="E1034" s="12">
        <v>1034</v>
      </c>
      <c r="F1034" s="13">
        <v>18300000</v>
      </c>
      <c r="G1034" s="14" t="s">
        <v>1051</v>
      </c>
      <c r="Q1034" t="str">
        <f t="shared" si="16"/>
        <v>18300000-Odevni predmeti</v>
      </c>
    </row>
    <row r="1035" spans="1:17" x14ac:dyDescent="0.25">
      <c r="A1035">
        <v>1034</v>
      </c>
      <c r="B1035">
        <v>18300000</v>
      </c>
      <c r="C1035" t="s">
        <v>1051</v>
      </c>
      <c r="E1035" s="15">
        <v>1035</v>
      </c>
      <c r="F1035" s="16">
        <v>18310000</v>
      </c>
      <c r="G1035" s="17" t="s">
        <v>1052</v>
      </c>
      <c r="Q1035" t="str">
        <f t="shared" si="16"/>
        <v>18310000-Donje rublje</v>
      </c>
    </row>
    <row r="1036" spans="1:17" x14ac:dyDescent="0.25">
      <c r="A1036">
        <v>1035</v>
      </c>
      <c r="B1036">
        <v>18310000</v>
      </c>
      <c r="C1036" t="s">
        <v>1052</v>
      </c>
      <c r="E1036" s="12">
        <v>1036</v>
      </c>
      <c r="F1036" s="13">
        <v>18311000</v>
      </c>
      <c r="G1036" s="14" t="s">
        <v>1053</v>
      </c>
      <c r="Q1036" t="str">
        <f t="shared" si="16"/>
        <v>18311000-Ženski kombinezoni</v>
      </c>
    </row>
    <row r="1037" spans="1:17" x14ac:dyDescent="0.25">
      <c r="A1037">
        <v>1036</v>
      </c>
      <c r="B1037">
        <v>18311000</v>
      </c>
      <c r="C1037" t="s">
        <v>1053</v>
      </c>
      <c r="E1037" s="15">
        <v>1037</v>
      </c>
      <c r="F1037" s="16">
        <v>18312000</v>
      </c>
      <c r="G1037" s="17" t="s">
        <v>1054</v>
      </c>
      <c r="Q1037" t="str">
        <f t="shared" si="16"/>
        <v>18312000-Muške gaće</v>
      </c>
    </row>
    <row r="1038" spans="1:17" x14ac:dyDescent="0.25">
      <c r="A1038">
        <v>1037</v>
      </c>
      <c r="B1038">
        <v>18312000</v>
      </c>
      <c r="C1038" t="s">
        <v>1054</v>
      </c>
      <c r="E1038" s="12">
        <v>1038</v>
      </c>
      <c r="F1038" s="13">
        <v>18313000</v>
      </c>
      <c r="G1038" s="14" t="s">
        <v>1055</v>
      </c>
      <c r="Q1038" t="str">
        <f t="shared" si="16"/>
        <v>18313000-Ženske gaćice</v>
      </c>
    </row>
    <row r="1039" spans="1:17" x14ac:dyDescent="0.25">
      <c r="A1039">
        <v>1038</v>
      </c>
      <c r="B1039">
        <v>18313000</v>
      </c>
      <c r="C1039" t="s">
        <v>1055</v>
      </c>
      <c r="E1039" s="15">
        <v>1039</v>
      </c>
      <c r="F1039" s="16">
        <v>18314000</v>
      </c>
      <c r="G1039" s="17" t="s">
        <v>1056</v>
      </c>
      <c r="Q1039" t="str">
        <f t="shared" si="16"/>
        <v>18314000-Bade mantili</v>
      </c>
    </row>
    <row r="1040" spans="1:17" x14ac:dyDescent="0.25">
      <c r="A1040">
        <v>1039</v>
      </c>
      <c r="B1040">
        <v>18314000</v>
      </c>
      <c r="C1040" t="s">
        <v>1056</v>
      </c>
      <c r="E1040" s="12">
        <v>1040</v>
      </c>
      <c r="F1040" s="13">
        <v>18315000</v>
      </c>
      <c r="G1040" s="14" t="s">
        <v>1057</v>
      </c>
      <c r="Q1040" t="str">
        <f t="shared" si="16"/>
        <v>18315000-Čarape</v>
      </c>
    </row>
    <row r="1041" spans="1:17" x14ac:dyDescent="0.25">
      <c r="A1041">
        <v>1040</v>
      </c>
      <c r="B1041">
        <v>18315000</v>
      </c>
      <c r="C1041" t="s">
        <v>1057</v>
      </c>
      <c r="E1041" s="15">
        <v>1041</v>
      </c>
      <c r="F1041" s="16">
        <v>18316000</v>
      </c>
      <c r="G1041" s="17" t="s">
        <v>1058</v>
      </c>
      <c r="Q1041" t="str">
        <f t="shared" si="16"/>
        <v>18316000-Unihop čarape</v>
      </c>
    </row>
    <row r="1042" spans="1:17" x14ac:dyDescent="0.25">
      <c r="A1042">
        <v>1041</v>
      </c>
      <c r="B1042">
        <v>18316000</v>
      </c>
      <c r="C1042" t="s">
        <v>1058</v>
      </c>
      <c r="E1042" s="12">
        <v>1042</v>
      </c>
      <c r="F1042" s="13">
        <v>18317000</v>
      </c>
      <c r="G1042" s="14" t="s">
        <v>1059</v>
      </c>
      <c r="Q1042" t="str">
        <f t="shared" si="16"/>
        <v>18317000-Kratke čarape</v>
      </c>
    </row>
    <row r="1043" spans="1:17" x14ac:dyDescent="0.25">
      <c r="A1043">
        <v>1042</v>
      </c>
      <c r="B1043">
        <v>18317000</v>
      </c>
      <c r="C1043" t="s">
        <v>1059</v>
      </c>
      <c r="E1043" s="15">
        <v>1043</v>
      </c>
      <c r="F1043" s="16">
        <v>18318000</v>
      </c>
      <c r="G1043" s="17" t="s">
        <v>1060</v>
      </c>
      <c r="Q1043" t="str">
        <f t="shared" si="16"/>
        <v>18318000-Spavaćice i pidžame</v>
      </c>
    </row>
    <row r="1044" spans="1:17" x14ac:dyDescent="0.25">
      <c r="A1044">
        <v>1043</v>
      </c>
      <c r="B1044">
        <v>18318000</v>
      </c>
      <c r="C1044" t="s">
        <v>1060</v>
      </c>
      <c r="E1044" s="12">
        <v>1044</v>
      </c>
      <c r="F1044" s="13">
        <v>18318100</v>
      </c>
      <c r="G1044" s="14" t="s">
        <v>1061</v>
      </c>
      <c r="Q1044" t="str">
        <f t="shared" si="16"/>
        <v>18318100-Noćne košulje</v>
      </c>
    </row>
    <row r="1045" spans="1:17" x14ac:dyDescent="0.25">
      <c r="A1045">
        <v>1044</v>
      </c>
      <c r="B1045">
        <v>18318100</v>
      </c>
      <c r="C1045" t="s">
        <v>1061</v>
      </c>
      <c r="E1045" s="15">
        <v>1045</v>
      </c>
      <c r="F1045" s="16">
        <v>18318200</v>
      </c>
      <c r="G1045" s="17" t="s">
        <v>1062</v>
      </c>
      <c r="Q1045" t="str">
        <f t="shared" si="16"/>
        <v>18318200-Kućne haljine</v>
      </c>
    </row>
    <row r="1046" spans="1:17" x14ac:dyDescent="0.25">
      <c r="A1046">
        <v>1045</v>
      </c>
      <c r="B1046">
        <v>18318200</v>
      </c>
      <c r="C1046" t="s">
        <v>1062</v>
      </c>
      <c r="E1046" s="12">
        <v>1046</v>
      </c>
      <c r="F1046" s="13">
        <v>18318300</v>
      </c>
      <c r="G1046" s="14" t="s">
        <v>1063</v>
      </c>
      <c r="Q1046" t="str">
        <f t="shared" si="16"/>
        <v>18318300-Pidžame</v>
      </c>
    </row>
    <row r="1047" spans="1:17" x14ac:dyDescent="0.25">
      <c r="A1047">
        <v>1046</v>
      </c>
      <c r="B1047">
        <v>18318300</v>
      </c>
      <c r="C1047" t="s">
        <v>1063</v>
      </c>
      <c r="E1047" s="15">
        <v>1047</v>
      </c>
      <c r="F1047" s="16">
        <v>18318400</v>
      </c>
      <c r="G1047" s="17" t="s">
        <v>1064</v>
      </c>
      <c r="Q1047" t="str">
        <f t="shared" si="16"/>
        <v>18318400-Potkošulje</v>
      </c>
    </row>
    <row r="1048" spans="1:17" x14ac:dyDescent="0.25">
      <c r="A1048">
        <v>1047</v>
      </c>
      <c r="B1048">
        <v>18318400</v>
      </c>
      <c r="C1048" t="s">
        <v>1064</v>
      </c>
      <c r="E1048" s="12">
        <v>1048</v>
      </c>
      <c r="F1048" s="13">
        <v>18318500</v>
      </c>
      <c r="G1048" s="14" t="s">
        <v>1065</v>
      </c>
      <c r="Q1048" t="str">
        <f t="shared" si="16"/>
        <v>18318500-Spavaćice</v>
      </c>
    </row>
    <row r="1049" spans="1:17" x14ac:dyDescent="0.25">
      <c r="A1049">
        <v>1048</v>
      </c>
      <c r="B1049">
        <v>18318500</v>
      </c>
      <c r="C1049" t="s">
        <v>1065</v>
      </c>
      <c r="E1049" s="15">
        <v>1049</v>
      </c>
      <c r="F1049" s="16">
        <v>18320000</v>
      </c>
      <c r="G1049" s="17" t="s">
        <v>1066</v>
      </c>
      <c r="Q1049" t="str">
        <f t="shared" si="16"/>
        <v>18320000-Grudnjaci, steznici, podvezice i slični proizvodi</v>
      </c>
    </row>
    <row r="1050" spans="1:17" x14ac:dyDescent="0.25">
      <c r="A1050">
        <v>1049</v>
      </c>
      <c r="B1050">
        <v>18320000</v>
      </c>
      <c r="C1050" t="s">
        <v>1066</v>
      </c>
      <c r="E1050" s="12">
        <v>1050</v>
      </c>
      <c r="F1050" s="13">
        <v>18321000</v>
      </c>
      <c r="G1050" s="14" t="s">
        <v>1067</v>
      </c>
      <c r="Q1050" t="str">
        <f t="shared" si="16"/>
        <v>18321000-Grudnjaci</v>
      </c>
    </row>
    <row r="1051" spans="1:17" x14ac:dyDescent="0.25">
      <c r="A1051">
        <v>1050</v>
      </c>
      <c r="B1051">
        <v>18321000</v>
      </c>
      <c r="C1051" t="s">
        <v>1067</v>
      </c>
      <c r="E1051" s="15">
        <v>1051</v>
      </c>
      <c r="F1051" s="16">
        <v>18322000</v>
      </c>
      <c r="G1051" s="17" t="s">
        <v>1068</v>
      </c>
      <c r="Q1051" t="str">
        <f t="shared" si="16"/>
        <v>18322000-Steznici</v>
      </c>
    </row>
    <row r="1052" spans="1:17" x14ac:dyDescent="0.25">
      <c r="A1052">
        <v>1051</v>
      </c>
      <c r="B1052">
        <v>18322000</v>
      </c>
      <c r="C1052" t="s">
        <v>1068</v>
      </c>
      <c r="E1052" s="12">
        <v>1052</v>
      </c>
      <c r="F1052" s="13">
        <v>18323000</v>
      </c>
      <c r="G1052" s="14" t="s">
        <v>1069</v>
      </c>
      <c r="Q1052" t="str">
        <f t="shared" si="16"/>
        <v>18323000-Podvezice</v>
      </c>
    </row>
    <row r="1053" spans="1:17" x14ac:dyDescent="0.25">
      <c r="A1053">
        <v>1052</v>
      </c>
      <c r="B1053">
        <v>18323000</v>
      </c>
      <c r="C1053" t="s">
        <v>1069</v>
      </c>
      <c r="E1053" s="15">
        <v>1053</v>
      </c>
      <c r="F1053" s="16">
        <v>18330000</v>
      </c>
      <c r="G1053" s="17" t="s">
        <v>1070</v>
      </c>
      <c r="Q1053" t="str">
        <f t="shared" si="16"/>
        <v>18330000-Majice sa kratkim rukavima i košulje</v>
      </c>
    </row>
    <row r="1054" spans="1:17" x14ac:dyDescent="0.25">
      <c r="A1054">
        <v>1053</v>
      </c>
      <c r="B1054">
        <v>18330000</v>
      </c>
      <c r="C1054" t="s">
        <v>1070</v>
      </c>
      <c r="E1054" s="12">
        <v>1054</v>
      </c>
      <c r="F1054" s="13">
        <v>18331000</v>
      </c>
      <c r="G1054" s="14" t="s">
        <v>1071</v>
      </c>
      <c r="Q1054" t="str">
        <f t="shared" si="16"/>
        <v>18331000-Majice sa kratkim rukavima</v>
      </c>
    </row>
    <row r="1055" spans="1:17" x14ac:dyDescent="0.25">
      <c r="A1055">
        <v>1054</v>
      </c>
      <c r="B1055">
        <v>18331000</v>
      </c>
      <c r="C1055" t="s">
        <v>1071</v>
      </c>
      <c r="E1055" s="15">
        <v>1055</v>
      </c>
      <c r="F1055" s="16">
        <v>18332000</v>
      </c>
      <c r="G1055" s="17" t="s">
        <v>1072</v>
      </c>
      <c r="Q1055" t="str">
        <f t="shared" si="16"/>
        <v>18332000-Košulje</v>
      </c>
    </row>
    <row r="1056" spans="1:17" x14ac:dyDescent="0.25">
      <c r="A1056">
        <v>1055</v>
      </c>
      <c r="B1056">
        <v>18332000</v>
      </c>
      <c r="C1056" t="s">
        <v>1072</v>
      </c>
      <c r="E1056" s="12">
        <v>1056</v>
      </c>
      <c r="F1056" s="13">
        <v>18333000</v>
      </c>
      <c r="G1056" s="14" t="s">
        <v>1073</v>
      </c>
      <c r="Q1056" t="str">
        <f t="shared" si="16"/>
        <v>18333000-Majice sa kragnom (polo majice)</v>
      </c>
    </row>
    <row r="1057" spans="1:17" x14ac:dyDescent="0.25">
      <c r="A1057">
        <v>1056</v>
      </c>
      <c r="B1057">
        <v>18333000</v>
      </c>
      <c r="C1057" t="s">
        <v>1073</v>
      </c>
      <c r="E1057" s="15">
        <v>1057</v>
      </c>
      <c r="F1057" s="16">
        <v>18400000</v>
      </c>
      <c r="G1057" s="17" t="s">
        <v>1074</v>
      </c>
      <c r="Q1057" t="str">
        <f t="shared" si="16"/>
        <v>18400000-Posebna odeća i prateća oprema</v>
      </c>
    </row>
    <row r="1058" spans="1:17" x14ac:dyDescent="0.25">
      <c r="A1058">
        <v>1057</v>
      </c>
      <c r="B1058">
        <v>18400000</v>
      </c>
      <c r="C1058" t="s">
        <v>1074</v>
      </c>
      <c r="E1058" s="12">
        <v>1058</v>
      </c>
      <c r="F1058" s="13">
        <v>18410000</v>
      </c>
      <c r="G1058" s="14" t="s">
        <v>1075</v>
      </c>
      <c r="Q1058" t="str">
        <f t="shared" si="16"/>
        <v>18410000-Posebna odeća</v>
      </c>
    </row>
    <row r="1059" spans="1:17" x14ac:dyDescent="0.25">
      <c r="A1059">
        <v>1058</v>
      </c>
      <c r="B1059">
        <v>18410000</v>
      </c>
      <c r="C1059" t="s">
        <v>1075</v>
      </c>
      <c r="E1059" s="15">
        <v>1059</v>
      </c>
      <c r="F1059" s="16">
        <v>18411000</v>
      </c>
      <c r="G1059" s="17" t="s">
        <v>1076</v>
      </c>
      <c r="Q1059" t="str">
        <f t="shared" si="16"/>
        <v>18411000-Odeća za bebe i malu decu</v>
      </c>
    </row>
    <row r="1060" spans="1:17" x14ac:dyDescent="0.25">
      <c r="A1060">
        <v>1059</v>
      </c>
      <c r="B1060">
        <v>18411000</v>
      </c>
      <c r="C1060" t="s">
        <v>1076</v>
      </c>
      <c r="E1060" s="12">
        <v>1060</v>
      </c>
      <c r="F1060" s="13">
        <v>18412000</v>
      </c>
      <c r="G1060" s="14" t="s">
        <v>1077</v>
      </c>
      <c r="Q1060" t="str">
        <f t="shared" si="16"/>
        <v>18412000-Sportska odeća</v>
      </c>
    </row>
    <row r="1061" spans="1:17" x14ac:dyDescent="0.25">
      <c r="A1061">
        <v>1060</v>
      </c>
      <c r="B1061">
        <v>18412000</v>
      </c>
      <c r="C1061" t="s">
        <v>1077</v>
      </c>
      <c r="E1061" s="15">
        <v>1061</v>
      </c>
      <c r="F1061" s="16">
        <v>18412100</v>
      </c>
      <c r="G1061" s="17" t="s">
        <v>1078</v>
      </c>
      <c r="Q1061" t="str">
        <f t="shared" si="16"/>
        <v>18412100-Trenerke</v>
      </c>
    </row>
    <row r="1062" spans="1:17" x14ac:dyDescent="0.25">
      <c r="A1062">
        <v>1061</v>
      </c>
      <c r="B1062">
        <v>18412100</v>
      </c>
      <c r="C1062" t="s">
        <v>1078</v>
      </c>
      <c r="E1062" s="12">
        <v>1062</v>
      </c>
      <c r="F1062" s="13">
        <v>18412200</v>
      </c>
      <c r="G1062" s="14" t="s">
        <v>1079</v>
      </c>
      <c r="Q1062" t="str">
        <f t="shared" si="16"/>
        <v>18412200-Sportske majice</v>
      </c>
    </row>
    <row r="1063" spans="1:17" x14ac:dyDescent="0.25">
      <c r="A1063">
        <v>1062</v>
      </c>
      <c r="B1063">
        <v>18412200</v>
      </c>
      <c r="C1063" t="s">
        <v>1079</v>
      </c>
      <c r="E1063" s="15">
        <v>1063</v>
      </c>
      <c r="F1063" s="16">
        <v>18412300</v>
      </c>
      <c r="G1063" s="17" t="s">
        <v>1080</v>
      </c>
      <c r="Q1063" t="str">
        <f t="shared" si="16"/>
        <v>18412300-Skijaška odela</v>
      </c>
    </row>
    <row r="1064" spans="1:17" x14ac:dyDescent="0.25">
      <c r="A1064">
        <v>1063</v>
      </c>
      <c r="B1064">
        <v>18412300</v>
      </c>
      <c r="C1064" t="s">
        <v>1080</v>
      </c>
      <c r="E1064" s="12">
        <v>1064</v>
      </c>
      <c r="F1064" s="13">
        <v>18412800</v>
      </c>
      <c r="G1064" s="14" t="s">
        <v>1081</v>
      </c>
      <c r="Q1064" t="str">
        <f t="shared" si="16"/>
        <v>18412800-Kupaće gaćice ili kostimi</v>
      </c>
    </row>
    <row r="1065" spans="1:17" x14ac:dyDescent="0.25">
      <c r="A1065">
        <v>1064</v>
      </c>
      <c r="B1065">
        <v>18412800</v>
      </c>
      <c r="C1065" t="s">
        <v>1081</v>
      </c>
      <c r="E1065" s="15">
        <v>1065</v>
      </c>
      <c r="F1065" s="16">
        <v>18420000</v>
      </c>
      <c r="G1065" s="17" t="s">
        <v>1082</v>
      </c>
      <c r="Q1065" t="str">
        <f t="shared" si="16"/>
        <v>18420000-Dodaci uz odeću</v>
      </c>
    </row>
    <row r="1066" spans="1:17" x14ac:dyDescent="0.25">
      <c r="A1066">
        <v>1065</v>
      </c>
      <c r="B1066">
        <v>18420000</v>
      </c>
      <c r="C1066" t="s">
        <v>1082</v>
      </c>
      <c r="E1066" s="12">
        <v>1066</v>
      </c>
      <c r="F1066" s="13">
        <v>18421000</v>
      </c>
      <c r="G1066" s="14" t="s">
        <v>1083</v>
      </c>
      <c r="Q1066" t="str">
        <f t="shared" si="16"/>
        <v>18421000-Maramice</v>
      </c>
    </row>
    <row r="1067" spans="1:17" x14ac:dyDescent="0.25">
      <c r="A1067">
        <v>1066</v>
      </c>
      <c r="B1067">
        <v>18421000</v>
      </c>
      <c r="C1067" t="s">
        <v>1083</v>
      </c>
      <c r="E1067" s="15">
        <v>1067</v>
      </c>
      <c r="F1067" s="16">
        <v>18422000</v>
      </c>
      <c r="G1067" s="17" t="s">
        <v>1084</v>
      </c>
      <c r="Q1067" t="str">
        <f t="shared" si="16"/>
        <v>18422000-Šalovi</v>
      </c>
    </row>
    <row r="1068" spans="1:17" x14ac:dyDescent="0.25">
      <c r="A1068">
        <v>1067</v>
      </c>
      <c r="B1068">
        <v>18422000</v>
      </c>
      <c r="C1068" t="s">
        <v>1084</v>
      </c>
      <c r="E1068" s="12">
        <v>1068</v>
      </c>
      <c r="F1068" s="13">
        <v>18423000</v>
      </c>
      <c r="G1068" s="14" t="s">
        <v>1085</v>
      </c>
      <c r="Q1068" t="str">
        <f t="shared" si="16"/>
        <v>18423000-Kravate</v>
      </c>
    </row>
    <row r="1069" spans="1:17" x14ac:dyDescent="0.25">
      <c r="A1069">
        <v>1068</v>
      </c>
      <c r="B1069">
        <v>18423000</v>
      </c>
      <c r="C1069" t="s">
        <v>1085</v>
      </c>
      <c r="E1069" s="15">
        <v>1069</v>
      </c>
      <c r="F1069" s="16">
        <v>18424000</v>
      </c>
      <c r="G1069" s="17" t="s">
        <v>1086</v>
      </c>
      <c r="Q1069" t="str">
        <f t="shared" si="16"/>
        <v>18424000-Rukavice</v>
      </c>
    </row>
    <row r="1070" spans="1:17" x14ac:dyDescent="0.25">
      <c r="A1070">
        <v>1069</v>
      </c>
      <c r="B1070">
        <v>18424000</v>
      </c>
      <c r="C1070" t="s">
        <v>1086</v>
      </c>
      <c r="E1070" s="12">
        <v>1070</v>
      </c>
      <c r="F1070" s="13">
        <v>18424300</v>
      </c>
      <c r="G1070" s="14" t="s">
        <v>1087</v>
      </c>
      <c r="Q1070" t="str">
        <f t="shared" si="16"/>
        <v>18424300-Rukavice za jednokratnu upotrebu</v>
      </c>
    </row>
    <row r="1071" spans="1:17" x14ac:dyDescent="0.25">
      <c r="A1071">
        <v>1070</v>
      </c>
      <c r="B1071">
        <v>18424300</v>
      </c>
      <c r="C1071" t="s">
        <v>1087</v>
      </c>
      <c r="E1071" s="15">
        <v>1071</v>
      </c>
      <c r="F1071" s="16">
        <v>18424400</v>
      </c>
      <c r="G1071" s="17" t="s">
        <v>1088</v>
      </c>
      <c r="Q1071" t="str">
        <f t="shared" si="16"/>
        <v>18424400-Rukavice bez prstiju</v>
      </c>
    </row>
    <row r="1072" spans="1:17" x14ac:dyDescent="0.25">
      <c r="A1072">
        <v>1071</v>
      </c>
      <c r="B1072">
        <v>18424400</v>
      </c>
      <c r="C1072" t="s">
        <v>1088</v>
      </c>
      <c r="E1072" s="12">
        <v>1072</v>
      </c>
      <c r="F1072" s="13">
        <v>18424500</v>
      </c>
      <c r="G1072" s="14" t="s">
        <v>1089</v>
      </c>
      <c r="Q1072" t="str">
        <f t="shared" si="16"/>
        <v>18424500-Rukavice sa dugim zaštitnim nastavkom</v>
      </c>
    </row>
    <row r="1073" spans="1:17" x14ac:dyDescent="0.25">
      <c r="A1073">
        <v>1072</v>
      </c>
      <c r="B1073">
        <v>18424500</v>
      </c>
      <c r="C1073" t="s">
        <v>1089</v>
      </c>
      <c r="E1073" s="15">
        <v>1073</v>
      </c>
      <c r="F1073" s="16">
        <v>18425000</v>
      </c>
      <c r="G1073" s="17" t="s">
        <v>1090</v>
      </c>
      <c r="Q1073" t="str">
        <f t="shared" si="16"/>
        <v>18425000-Pojasevi i kaiševi</v>
      </c>
    </row>
    <row r="1074" spans="1:17" x14ac:dyDescent="0.25">
      <c r="A1074">
        <v>1073</v>
      </c>
      <c r="B1074">
        <v>18425000</v>
      </c>
      <c r="C1074" t="s">
        <v>1090</v>
      </c>
      <c r="E1074" s="12">
        <v>1074</v>
      </c>
      <c r="F1074" s="13">
        <v>18425100</v>
      </c>
      <c r="G1074" s="14" t="s">
        <v>1091</v>
      </c>
      <c r="Q1074" t="str">
        <f t="shared" si="16"/>
        <v>18425100-Remenici</v>
      </c>
    </row>
    <row r="1075" spans="1:17" x14ac:dyDescent="0.25">
      <c r="A1075">
        <v>1074</v>
      </c>
      <c r="B1075">
        <v>18425100</v>
      </c>
      <c r="C1075" t="s">
        <v>1091</v>
      </c>
      <c r="E1075" s="15">
        <v>1075</v>
      </c>
      <c r="F1075" s="16">
        <v>18440000</v>
      </c>
      <c r="G1075" s="17" t="s">
        <v>1092</v>
      </c>
      <c r="Q1075" t="str">
        <f t="shared" si="16"/>
        <v>18440000-Šeširi i pokrivke  za glavu</v>
      </c>
    </row>
    <row r="1076" spans="1:17" x14ac:dyDescent="0.25">
      <c r="A1076">
        <v>1075</v>
      </c>
      <c r="B1076">
        <v>18440000</v>
      </c>
      <c r="C1076" t="s">
        <v>1092</v>
      </c>
      <c r="E1076" s="12">
        <v>1076</v>
      </c>
      <c r="F1076" s="13">
        <v>18441000</v>
      </c>
      <c r="G1076" s="14" t="s">
        <v>1093</v>
      </c>
      <c r="Q1076" t="str">
        <f t="shared" si="16"/>
        <v>18441000-Šeširi</v>
      </c>
    </row>
    <row r="1077" spans="1:17" x14ac:dyDescent="0.25">
      <c r="A1077">
        <v>1076</v>
      </c>
      <c r="B1077">
        <v>18441000</v>
      </c>
      <c r="C1077" t="s">
        <v>1093</v>
      </c>
      <c r="E1077" s="15">
        <v>1077</v>
      </c>
      <c r="F1077" s="16">
        <v>18443000</v>
      </c>
      <c r="G1077" s="17" t="s">
        <v>1094</v>
      </c>
      <c r="Q1077" t="str">
        <f t="shared" si="16"/>
        <v>18443000-Pokrivke za glavu i prateća oprema za pokrivke za glavu</v>
      </c>
    </row>
    <row r="1078" spans="1:17" x14ac:dyDescent="0.25">
      <c r="A1078">
        <v>1077</v>
      </c>
      <c r="B1078">
        <v>18443000</v>
      </c>
      <c r="C1078" t="s">
        <v>1094</v>
      </c>
      <c r="E1078" s="12">
        <v>1078</v>
      </c>
      <c r="F1078" s="13">
        <v>18443100</v>
      </c>
      <c r="G1078" s="14" t="s">
        <v>1095</v>
      </c>
      <c r="Q1078" t="str">
        <f t="shared" si="16"/>
        <v>18443100-Trake za glavu</v>
      </c>
    </row>
    <row r="1079" spans="1:17" x14ac:dyDescent="0.25">
      <c r="A1079">
        <v>1078</v>
      </c>
      <c r="B1079">
        <v>18443100</v>
      </c>
      <c r="C1079" t="s">
        <v>1095</v>
      </c>
      <c r="E1079" s="15">
        <v>1079</v>
      </c>
      <c r="F1079" s="16">
        <v>18443300</v>
      </c>
      <c r="G1079" s="17" t="s">
        <v>1096</v>
      </c>
      <c r="Q1079" t="str">
        <f t="shared" si="16"/>
        <v>18443300-Pokrivke za glavu</v>
      </c>
    </row>
    <row r="1080" spans="1:17" x14ac:dyDescent="0.25">
      <c r="A1080">
        <v>1079</v>
      </c>
      <c r="B1080">
        <v>18443300</v>
      </c>
      <c r="C1080" t="s">
        <v>1096</v>
      </c>
      <c r="E1080" s="12">
        <v>1080</v>
      </c>
      <c r="F1080" s="13">
        <v>18443310</v>
      </c>
      <c r="G1080" s="14" t="s">
        <v>1097</v>
      </c>
      <c r="Q1080" t="str">
        <f t="shared" si="16"/>
        <v>18443310-Beretke</v>
      </c>
    </row>
    <row r="1081" spans="1:17" x14ac:dyDescent="0.25">
      <c r="A1081">
        <v>1080</v>
      </c>
      <c r="B1081">
        <v>18443310</v>
      </c>
      <c r="C1081" t="s">
        <v>1097</v>
      </c>
      <c r="E1081" s="15">
        <v>1081</v>
      </c>
      <c r="F1081" s="16">
        <v>18443320</v>
      </c>
      <c r="G1081" s="17" t="s">
        <v>1098</v>
      </c>
      <c r="Q1081" t="str">
        <f t="shared" si="16"/>
        <v>18443320-Kape sa štitnikom</v>
      </c>
    </row>
    <row r="1082" spans="1:17" x14ac:dyDescent="0.25">
      <c r="A1082">
        <v>1081</v>
      </c>
      <c r="B1082">
        <v>18443320</v>
      </c>
      <c r="C1082" t="s">
        <v>1098</v>
      </c>
      <c r="E1082" s="12">
        <v>1082</v>
      </c>
      <c r="F1082" s="13">
        <v>18443330</v>
      </c>
      <c r="G1082" s="14" t="s">
        <v>1099</v>
      </c>
      <c r="Q1082" t="str">
        <f t="shared" si="16"/>
        <v>18443330-Kapuljače</v>
      </c>
    </row>
    <row r="1083" spans="1:17" x14ac:dyDescent="0.25">
      <c r="A1083">
        <v>1082</v>
      </c>
      <c r="B1083">
        <v>18443330</v>
      </c>
      <c r="C1083" t="s">
        <v>1099</v>
      </c>
      <c r="E1083" s="15">
        <v>1083</v>
      </c>
      <c r="F1083" s="16">
        <v>18443340</v>
      </c>
      <c r="G1083" s="17" t="s">
        <v>1100</v>
      </c>
      <c r="Q1083" t="str">
        <f t="shared" si="16"/>
        <v>18443340-Kačketi</v>
      </c>
    </row>
    <row r="1084" spans="1:17" x14ac:dyDescent="0.25">
      <c r="A1084">
        <v>1083</v>
      </c>
      <c r="B1084">
        <v>18443340</v>
      </c>
      <c r="C1084" t="s">
        <v>1100</v>
      </c>
      <c r="E1084" s="12">
        <v>1084</v>
      </c>
      <c r="F1084" s="13">
        <v>18443400</v>
      </c>
      <c r="G1084" s="14" t="s">
        <v>1101</v>
      </c>
      <c r="Q1084" t="str">
        <f t="shared" si="16"/>
        <v>18443400-Trake za vezivanje pokrivki za glavu  ispod brade</v>
      </c>
    </row>
    <row r="1085" spans="1:17" x14ac:dyDescent="0.25">
      <c r="A1085">
        <v>1084</v>
      </c>
      <c r="B1085">
        <v>18443400</v>
      </c>
      <c r="C1085" t="s">
        <v>1101</v>
      </c>
      <c r="E1085" s="15">
        <v>1085</v>
      </c>
      <c r="F1085" s="16">
        <v>18443500</v>
      </c>
      <c r="G1085" s="17" t="s">
        <v>1102</v>
      </c>
      <c r="Q1085" t="str">
        <f t="shared" si="16"/>
        <v>18443500-Štitnici od sunca</v>
      </c>
    </row>
    <row r="1086" spans="1:17" x14ac:dyDescent="0.25">
      <c r="A1086">
        <v>1085</v>
      </c>
      <c r="B1086">
        <v>18443500</v>
      </c>
      <c r="C1086" t="s">
        <v>1102</v>
      </c>
      <c r="E1086" s="12">
        <v>1086</v>
      </c>
      <c r="F1086" s="13">
        <v>18444000</v>
      </c>
      <c r="G1086" s="14" t="s">
        <v>1103</v>
      </c>
      <c r="Q1086" t="str">
        <f t="shared" si="16"/>
        <v>18444000-Zaštitne pokrivke za glavu</v>
      </c>
    </row>
    <row r="1087" spans="1:17" x14ac:dyDescent="0.25">
      <c r="A1087">
        <v>1086</v>
      </c>
      <c r="B1087">
        <v>18444000</v>
      </c>
      <c r="C1087" t="s">
        <v>1103</v>
      </c>
      <c r="E1087" s="15">
        <v>1087</v>
      </c>
      <c r="F1087" s="16">
        <v>18444100</v>
      </c>
      <c r="G1087" s="17" t="s">
        <v>1104</v>
      </c>
      <c r="Q1087" t="str">
        <f t="shared" si="16"/>
        <v>18444100-Sigurnosne pokrivke za glavu</v>
      </c>
    </row>
    <row r="1088" spans="1:17" x14ac:dyDescent="0.25">
      <c r="A1088">
        <v>1087</v>
      </c>
      <c r="B1088">
        <v>18444100</v>
      </c>
      <c r="C1088" t="s">
        <v>1104</v>
      </c>
      <c r="E1088" s="12">
        <v>1088</v>
      </c>
      <c r="F1088" s="13">
        <v>18444110</v>
      </c>
      <c r="G1088" s="14" t="s">
        <v>1105</v>
      </c>
      <c r="Q1088" t="str">
        <f t="shared" si="16"/>
        <v>18444110-Šlemovi</v>
      </c>
    </row>
    <row r="1089" spans="1:17" x14ac:dyDescent="0.25">
      <c r="A1089">
        <v>1088</v>
      </c>
      <c r="B1089">
        <v>18444110</v>
      </c>
      <c r="C1089" t="s">
        <v>1105</v>
      </c>
      <c r="E1089" s="15">
        <v>1089</v>
      </c>
      <c r="F1089" s="16">
        <v>18444111</v>
      </c>
      <c r="G1089" s="17" t="s">
        <v>1106</v>
      </c>
      <c r="Q1089" t="str">
        <f t="shared" si="16"/>
        <v>18444111-Zaštitne kacige (za motoriste)</v>
      </c>
    </row>
    <row r="1090" spans="1:17" x14ac:dyDescent="0.25">
      <c r="A1090">
        <v>1089</v>
      </c>
      <c r="B1090">
        <v>18444111</v>
      </c>
      <c r="C1090" t="s">
        <v>1106</v>
      </c>
      <c r="E1090" s="12">
        <v>1090</v>
      </c>
      <c r="F1090" s="13">
        <v>18444112</v>
      </c>
      <c r="G1090" s="14" t="s">
        <v>1107</v>
      </c>
      <c r="Q1090" t="str">
        <f t="shared" ref="Q1090:Q1153" si="17">F1090&amp; "-" &amp;G1090</f>
        <v>18444112-Biciklističke kacige</v>
      </c>
    </row>
    <row r="1091" spans="1:17" x14ac:dyDescent="0.25">
      <c r="A1091">
        <v>1090</v>
      </c>
      <c r="B1091">
        <v>18444112</v>
      </c>
      <c r="C1091" t="s">
        <v>1107</v>
      </c>
      <c r="E1091" s="15">
        <v>1091</v>
      </c>
      <c r="F1091" s="16">
        <v>18444200</v>
      </c>
      <c r="G1091" s="17" t="s">
        <v>1108</v>
      </c>
      <c r="Q1091" t="str">
        <f t="shared" si="17"/>
        <v>18444200-Građevinski šlemovi</v>
      </c>
    </row>
    <row r="1092" spans="1:17" x14ac:dyDescent="0.25">
      <c r="A1092">
        <v>1091</v>
      </c>
      <c r="B1092">
        <v>18444200</v>
      </c>
      <c r="C1092" t="s">
        <v>1108</v>
      </c>
      <c r="E1092" s="12">
        <v>1092</v>
      </c>
      <c r="F1092" s="13">
        <v>18450000</v>
      </c>
      <c r="G1092" s="14" t="s">
        <v>1109</v>
      </c>
      <c r="Q1092" t="str">
        <f t="shared" si="17"/>
        <v>18450000-Kopče (odeća)</v>
      </c>
    </row>
    <row r="1093" spans="1:17" x14ac:dyDescent="0.25">
      <c r="A1093">
        <v>1092</v>
      </c>
      <c r="B1093">
        <v>18450000</v>
      </c>
      <c r="C1093" t="s">
        <v>1109</v>
      </c>
      <c r="E1093" s="15">
        <v>1093</v>
      </c>
      <c r="F1093" s="16">
        <v>18451000</v>
      </c>
      <c r="G1093" s="17" t="s">
        <v>1110</v>
      </c>
      <c r="Q1093" t="str">
        <f t="shared" si="17"/>
        <v>18451000-Dugmad</v>
      </c>
    </row>
    <row r="1094" spans="1:17" x14ac:dyDescent="0.25">
      <c r="A1094">
        <v>1093</v>
      </c>
      <c r="B1094">
        <v>18451000</v>
      </c>
      <c r="C1094" t="s">
        <v>1110</v>
      </c>
      <c r="E1094" s="12">
        <v>1094</v>
      </c>
      <c r="F1094" s="13">
        <v>18451100</v>
      </c>
      <c r="G1094" s="14" t="s">
        <v>1111</v>
      </c>
      <c r="Q1094" t="str">
        <f t="shared" si="17"/>
        <v>18451100-Delovi dugmadi</v>
      </c>
    </row>
    <row r="1095" spans="1:17" x14ac:dyDescent="0.25">
      <c r="A1095">
        <v>1094</v>
      </c>
      <c r="B1095">
        <v>18451100</v>
      </c>
      <c r="C1095" t="s">
        <v>1111</v>
      </c>
      <c r="E1095" s="15">
        <v>1095</v>
      </c>
      <c r="F1095" s="16">
        <v>18452000</v>
      </c>
      <c r="G1095" s="17" t="s">
        <v>1112</v>
      </c>
      <c r="Q1095" t="str">
        <f t="shared" si="17"/>
        <v>18452000-Zihernadle</v>
      </c>
    </row>
    <row r="1096" spans="1:17" x14ac:dyDescent="0.25">
      <c r="A1096">
        <v>1095</v>
      </c>
      <c r="B1096">
        <v>18452000</v>
      </c>
      <c r="C1096" t="s">
        <v>1112</v>
      </c>
      <c r="E1096" s="12">
        <v>1096</v>
      </c>
      <c r="F1096" s="13">
        <v>18453000</v>
      </c>
      <c r="G1096" s="14" t="s">
        <v>1113</v>
      </c>
      <c r="Q1096" t="str">
        <f t="shared" si="17"/>
        <v>18453000-Patent zatvarači (rajsferšlusi)</v>
      </c>
    </row>
    <row r="1097" spans="1:17" x14ac:dyDescent="0.25">
      <c r="A1097">
        <v>1096</v>
      </c>
      <c r="B1097">
        <v>18453000</v>
      </c>
      <c r="C1097" t="s">
        <v>1113</v>
      </c>
      <c r="E1097" s="15">
        <v>1097</v>
      </c>
      <c r="F1097" s="16">
        <v>18500000</v>
      </c>
      <c r="G1097" s="17" t="s">
        <v>1114</v>
      </c>
      <c r="Q1097" t="str">
        <f t="shared" si="17"/>
        <v>18500000-Nakit, satovi i srodni proizvodi</v>
      </c>
    </row>
    <row r="1098" spans="1:17" x14ac:dyDescent="0.25">
      <c r="A1098">
        <v>1097</v>
      </c>
      <c r="B1098">
        <v>18500000</v>
      </c>
      <c r="C1098" t="s">
        <v>1114</v>
      </c>
      <c r="E1098" s="12">
        <v>1098</v>
      </c>
      <c r="F1098" s="13">
        <v>18510000</v>
      </c>
      <c r="G1098" s="14" t="s">
        <v>1115</v>
      </c>
      <c r="Q1098" t="str">
        <f t="shared" si="17"/>
        <v>18510000-Nakit i srodni proizvodi</v>
      </c>
    </row>
    <row r="1099" spans="1:17" x14ac:dyDescent="0.25">
      <c r="A1099">
        <v>1098</v>
      </c>
      <c r="B1099">
        <v>18510000</v>
      </c>
      <c r="C1099" t="s">
        <v>1115</v>
      </c>
      <c r="E1099" s="15">
        <v>1099</v>
      </c>
      <c r="F1099" s="16">
        <v>18511000</v>
      </c>
      <c r="G1099" s="17" t="s">
        <v>1116</v>
      </c>
      <c r="Q1099" t="str">
        <f t="shared" si="17"/>
        <v>18511000-Drago kamenje za nakit</v>
      </c>
    </row>
    <row r="1100" spans="1:17" x14ac:dyDescent="0.25">
      <c r="A1100">
        <v>1099</v>
      </c>
      <c r="B1100">
        <v>18511000</v>
      </c>
      <c r="C1100" t="s">
        <v>1116</v>
      </c>
      <c r="E1100" s="12">
        <v>1100</v>
      </c>
      <c r="F1100" s="13">
        <v>18511100</v>
      </c>
      <c r="G1100" s="14" t="s">
        <v>1117</v>
      </c>
      <c r="Q1100" t="str">
        <f t="shared" si="17"/>
        <v>18511100-Dijamanti</v>
      </c>
    </row>
    <row r="1101" spans="1:17" x14ac:dyDescent="0.25">
      <c r="A1101">
        <v>1100</v>
      </c>
      <c r="B1101">
        <v>18511100</v>
      </c>
      <c r="C1101" t="s">
        <v>1117</v>
      </c>
      <c r="E1101" s="15">
        <v>1101</v>
      </c>
      <c r="F1101" s="16">
        <v>18511200</v>
      </c>
      <c r="G1101" s="17" t="s">
        <v>1118</v>
      </c>
      <c r="Q1101" t="str">
        <f t="shared" si="17"/>
        <v>18511200-Rubini</v>
      </c>
    </row>
    <row r="1102" spans="1:17" x14ac:dyDescent="0.25">
      <c r="A1102">
        <v>1101</v>
      </c>
      <c r="B1102">
        <v>18511200</v>
      </c>
      <c r="C1102" t="s">
        <v>1118</v>
      </c>
      <c r="E1102" s="12">
        <v>1102</v>
      </c>
      <c r="F1102" s="13">
        <v>18511300</v>
      </c>
      <c r="G1102" s="14" t="s">
        <v>1119</v>
      </c>
      <c r="Q1102" t="str">
        <f t="shared" si="17"/>
        <v>18511300-Smaragdi</v>
      </c>
    </row>
    <row r="1103" spans="1:17" x14ac:dyDescent="0.25">
      <c r="A1103">
        <v>1102</v>
      </c>
      <c r="B1103">
        <v>18511300</v>
      </c>
      <c r="C1103" t="s">
        <v>1119</v>
      </c>
      <c r="E1103" s="15">
        <v>1103</v>
      </c>
      <c r="F1103" s="16">
        <v>18511400</v>
      </c>
      <c r="G1103" s="17" t="s">
        <v>1120</v>
      </c>
      <c r="Q1103" t="str">
        <f t="shared" si="17"/>
        <v>18511400-Opal</v>
      </c>
    </row>
    <row r="1104" spans="1:17" x14ac:dyDescent="0.25">
      <c r="A1104">
        <v>1103</v>
      </c>
      <c r="B1104">
        <v>18511400</v>
      </c>
      <c r="C1104" t="s">
        <v>1120</v>
      </c>
      <c r="E1104" s="12">
        <v>1104</v>
      </c>
      <c r="F1104" s="13">
        <v>18511500</v>
      </c>
      <c r="G1104" s="14" t="s">
        <v>1121</v>
      </c>
      <c r="Q1104" t="str">
        <f t="shared" si="17"/>
        <v>18511500-Kvarc</v>
      </c>
    </row>
    <row r="1105" spans="1:17" x14ac:dyDescent="0.25">
      <c r="A1105">
        <v>1104</v>
      </c>
      <c r="B1105">
        <v>18511500</v>
      </c>
      <c r="C1105" t="s">
        <v>1121</v>
      </c>
      <c r="E1105" s="15">
        <v>1105</v>
      </c>
      <c r="F1105" s="16">
        <v>18511600</v>
      </c>
      <c r="G1105" s="17" t="s">
        <v>1122</v>
      </c>
      <c r="Q1105" t="str">
        <f t="shared" si="17"/>
        <v>18511600-Turmalin</v>
      </c>
    </row>
    <row r="1106" spans="1:17" x14ac:dyDescent="0.25">
      <c r="A1106">
        <v>1105</v>
      </c>
      <c r="B1106">
        <v>18511600</v>
      </c>
      <c r="C1106" t="s">
        <v>1122</v>
      </c>
      <c r="E1106" s="12">
        <v>1106</v>
      </c>
      <c r="F1106" s="13">
        <v>18512000</v>
      </c>
      <c r="G1106" s="14" t="s">
        <v>1123</v>
      </c>
      <c r="Q1106" t="str">
        <f t="shared" si="17"/>
        <v>18512000-Kovanice i medalje</v>
      </c>
    </row>
    <row r="1107" spans="1:17" x14ac:dyDescent="0.25">
      <c r="A1107">
        <v>1106</v>
      </c>
      <c r="B1107">
        <v>18512000</v>
      </c>
      <c r="C1107" t="s">
        <v>1123</v>
      </c>
      <c r="E1107" s="15">
        <v>1107</v>
      </c>
      <c r="F1107" s="16">
        <v>18512100</v>
      </c>
      <c r="G1107" s="17" t="s">
        <v>1124</v>
      </c>
      <c r="Q1107" t="str">
        <f t="shared" si="17"/>
        <v>18512100-Kovanice</v>
      </c>
    </row>
    <row r="1108" spans="1:17" x14ac:dyDescent="0.25">
      <c r="A1108">
        <v>1107</v>
      </c>
      <c r="B1108">
        <v>18512100</v>
      </c>
      <c r="C1108" t="s">
        <v>1124</v>
      </c>
      <c r="E1108" s="12">
        <v>1108</v>
      </c>
      <c r="F1108" s="13">
        <v>18512200</v>
      </c>
      <c r="G1108" s="14" t="s">
        <v>1125</v>
      </c>
      <c r="Q1108" t="str">
        <f t="shared" si="17"/>
        <v>18512200-Medalje</v>
      </c>
    </row>
    <row r="1109" spans="1:17" x14ac:dyDescent="0.25">
      <c r="A1109">
        <v>1108</v>
      </c>
      <c r="B1109">
        <v>18512200</v>
      </c>
      <c r="C1109" t="s">
        <v>1125</v>
      </c>
      <c r="E1109" s="15">
        <v>1109</v>
      </c>
      <c r="F1109" s="16">
        <v>18513000</v>
      </c>
      <c r="G1109" s="17" t="s">
        <v>1126</v>
      </c>
      <c r="Q1109" t="str">
        <f t="shared" si="17"/>
        <v>18513000-Komadi nakita</v>
      </c>
    </row>
    <row r="1110" spans="1:17" x14ac:dyDescent="0.25">
      <c r="A1110">
        <v>1109</v>
      </c>
      <c r="B1110">
        <v>18513000</v>
      </c>
      <c r="C1110" t="s">
        <v>1126</v>
      </c>
      <c r="E1110" s="12">
        <v>1110</v>
      </c>
      <c r="F1110" s="13">
        <v>18513100</v>
      </c>
      <c r="G1110" s="14" t="s">
        <v>1127</v>
      </c>
      <c r="Q1110" t="str">
        <f t="shared" si="17"/>
        <v>18513100-Biseri</v>
      </c>
    </row>
    <row r="1111" spans="1:17" x14ac:dyDescent="0.25">
      <c r="A1111">
        <v>1110</v>
      </c>
      <c r="B1111">
        <v>18513100</v>
      </c>
      <c r="C1111" t="s">
        <v>1127</v>
      </c>
      <c r="E1111" s="15">
        <v>1111</v>
      </c>
      <c r="F1111" s="16">
        <v>18513200</v>
      </c>
      <c r="G1111" s="17" t="s">
        <v>1128</v>
      </c>
      <c r="Q1111" t="str">
        <f t="shared" si="17"/>
        <v>18513200-Juvelirski proizvodi od zlata</v>
      </c>
    </row>
    <row r="1112" spans="1:17" x14ac:dyDescent="0.25">
      <c r="A1112">
        <v>1111</v>
      </c>
      <c r="B1112">
        <v>18513200</v>
      </c>
      <c r="C1112" t="s">
        <v>1128</v>
      </c>
      <c r="E1112" s="12">
        <v>1112</v>
      </c>
      <c r="F1112" s="13">
        <v>18513300</v>
      </c>
      <c r="G1112" s="14" t="s">
        <v>1129</v>
      </c>
      <c r="Q1112" t="str">
        <f t="shared" si="17"/>
        <v>18513300-Proizvodi od plemenitih metala</v>
      </c>
    </row>
    <row r="1113" spans="1:17" x14ac:dyDescent="0.25">
      <c r="A1113">
        <v>1112</v>
      </c>
      <c r="B1113">
        <v>18513300</v>
      </c>
      <c r="C1113" t="s">
        <v>1129</v>
      </c>
      <c r="E1113" s="15">
        <v>1113</v>
      </c>
      <c r="F1113" s="16">
        <v>18513400</v>
      </c>
      <c r="G1113" s="17" t="s">
        <v>1130</v>
      </c>
      <c r="Q1113" t="str">
        <f t="shared" si="17"/>
        <v>18513400-Proizvodi od dragog ili poludragog kamenja</v>
      </c>
    </row>
    <row r="1114" spans="1:17" x14ac:dyDescent="0.25">
      <c r="A1114">
        <v>1113</v>
      </c>
      <c r="B1114">
        <v>18513400</v>
      </c>
      <c r="C1114" t="s">
        <v>1130</v>
      </c>
      <c r="E1114" s="12">
        <v>1114</v>
      </c>
      <c r="F1114" s="13">
        <v>18513500</v>
      </c>
      <c r="G1114" s="14" t="s">
        <v>1131</v>
      </c>
      <c r="Q1114" t="str">
        <f t="shared" si="17"/>
        <v>18513500-Juvelirski proizvodi od srebra</v>
      </c>
    </row>
    <row r="1115" spans="1:17" x14ac:dyDescent="0.25">
      <c r="A1115">
        <v>1114</v>
      </c>
      <c r="B1115">
        <v>18513500</v>
      </c>
      <c r="C1115" t="s">
        <v>1131</v>
      </c>
      <c r="E1115" s="15">
        <v>1115</v>
      </c>
      <c r="F1115" s="16">
        <v>18520000</v>
      </c>
      <c r="G1115" s="17" t="s">
        <v>1132</v>
      </c>
      <c r="Q1115" t="str">
        <f t="shared" si="17"/>
        <v>18520000-Lični uređaji za merenje vremena</v>
      </c>
    </row>
    <row r="1116" spans="1:17" x14ac:dyDescent="0.25">
      <c r="A1116">
        <v>1115</v>
      </c>
      <c r="B1116">
        <v>18520000</v>
      </c>
      <c r="C1116" t="s">
        <v>1132</v>
      </c>
      <c r="E1116" s="12">
        <v>1116</v>
      </c>
      <c r="F1116" s="13">
        <v>18521000</v>
      </c>
      <c r="G1116" s="14" t="s">
        <v>1133</v>
      </c>
      <c r="Q1116" t="str">
        <f t="shared" si="17"/>
        <v>18521000-Ručni ili džepni satovi</v>
      </c>
    </row>
    <row r="1117" spans="1:17" x14ac:dyDescent="0.25">
      <c r="A1117">
        <v>1116</v>
      </c>
      <c r="B1117">
        <v>18521000</v>
      </c>
      <c r="C1117" t="s">
        <v>1133</v>
      </c>
      <c r="E1117" s="15">
        <v>1117</v>
      </c>
      <c r="F1117" s="16">
        <v>18521100</v>
      </c>
      <c r="G1117" s="17" t="s">
        <v>1134</v>
      </c>
      <c r="Q1117" t="str">
        <f t="shared" si="17"/>
        <v>18521100-Stakla za ručne ili džepne satove</v>
      </c>
    </row>
    <row r="1118" spans="1:17" x14ac:dyDescent="0.25">
      <c r="A1118">
        <v>1117</v>
      </c>
      <c r="B1118">
        <v>18521100</v>
      </c>
      <c r="C1118" t="s">
        <v>1134</v>
      </c>
      <c r="E1118" s="12">
        <v>1118</v>
      </c>
      <c r="F1118" s="13">
        <v>18522000</v>
      </c>
      <c r="G1118" s="14" t="s">
        <v>1135</v>
      </c>
      <c r="Q1118" t="str">
        <f t="shared" si="17"/>
        <v>18522000-Ručni satovi</v>
      </c>
    </row>
    <row r="1119" spans="1:17" x14ac:dyDescent="0.25">
      <c r="A1119">
        <v>1118</v>
      </c>
      <c r="B1119">
        <v>18522000</v>
      </c>
      <c r="C1119" t="s">
        <v>1135</v>
      </c>
      <c r="E1119" s="15">
        <v>1119</v>
      </c>
      <c r="F1119" s="16">
        <v>18523000</v>
      </c>
      <c r="G1119" s="17" t="s">
        <v>1136</v>
      </c>
      <c r="Q1119" t="str">
        <f t="shared" si="17"/>
        <v>18523000-Štoperice</v>
      </c>
    </row>
    <row r="1120" spans="1:17" x14ac:dyDescent="0.25">
      <c r="A1120">
        <v>1119</v>
      </c>
      <c r="B1120">
        <v>18523000</v>
      </c>
      <c r="C1120" t="s">
        <v>1136</v>
      </c>
      <c r="E1120" s="12">
        <v>1120</v>
      </c>
      <c r="F1120" s="13">
        <v>18530000</v>
      </c>
      <c r="G1120" s="14" t="s">
        <v>1137</v>
      </c>
      <c r="Q1120" t="str">
        <f t="shared" si="17"/>
        <v>18530000-Pokloni i nagrade</v>
      </c>
    </row>
    <row r="1121" spans="1:17" x14ac:dyDescent="0.25">
      <c r="A1121">
        <v>1120</v>
      </c>
      <c r="B1121">
        <v>18530000</v>
      </c>
      <c r="C1121" t="s">
        <v>1137</v>
      </c>
      <c r="E1121" s="15">
        <v>1121</v>
      </c>
      <c r="F1121" s="16">
        <v>18600000</v>
      </c>
      <c r="G1121" s="17" t="s">
        <v>1138</v>
      </c>
      <c r="Q1121" t="str">
        <f t="shared" si="17"/>
        <v>18600000-Krzna i proizvodi od krzna</v>
      </c>
    </row>
    <row r="1122" spans="1:17" x14ac:dyDescent="0.25">
      <c r="A1122">
        <v>1121</v>
      </c>
      <c r="B1122">
        <v>18600000</v>
      </c>
      <c r="C1122" t="s">
        <v>1138</v>
      </c>
      <c r="E1122" s="12">
        <v>1122</v>
      </c>
      <c r="F1122" s="13">
        <v>18610000</v>
      </c>
      <c r="G1122" s="14" t="s">
        <v>1139</v>
      </c>
      <c r="Q1122" t="str">
        <f t="shared" si="17"/>
        <v>18610000-Proizvodi od krzna</v>
      </c>
    </row>
    <row r="1123" spans="1:17" x14ac:dyDescent="0.25">
      <c r="A1123">
        <v>1122</v>
      </c>
      <c r="B1123">
        <v>18610000</v>
      </c>
      <c r="C1123" t="s">
        <v>1139</v>
      </c>
      <c r="E1123" s="15">
        <v>1123</v>
      </c>
      <c r="F1123" s="16">
        <v>18611000</v>
      </c>
      <c r="G1123" s="17" t="s">
        <v>1140</v>
      </c>
      <c r="Q1123" t="str">
        <f t="shared" si="17"/>
        <v>18611000-Životinjska koža sa krznom</v>
      </c>
    </row>
    <row r="1124" spans="1:17" x14ac:dyDescent="0.25">
      <c r="A1124">
        <v>1123</v>
      </c>
      <c r="B1124">
        <v>18611000</v>
      </c>
      <c r="C1124" t="s">
        <v>1140</v>
      </c>
      <c r="E1124" s="12">
        <v>1124</v>
      </c>
      <c r="F1124" s="13">
        <v>18612000</v>
      </c>
      <c r="G1124" s="14" t="s">
        <v>1141</v>
      </c>
      <c r="Q1124" t="str">
        <f t="shared" si="17"/>
        <v>18612000-Krznena odeća</v>
      </c>
    </row>
    <row r="1125" spans="1:17" x14ac:dyDescent="0.25">
      <c r="A1125">
        <v>1124</v>
      </c>
      <c r="B1125">
        <v>18612000</v>
      </c>
      <c r="C1125" t="s">
        <v>1141</v>
      </c>
      <c r="E1125" s="15">
        <v>1125</v>
      </c>
      <c r="F1125" s="16">
        <v>18613000</v>
      </c>
      <c r="G1125" s="17" t="s">
        <v>1142</v>
      </c>
      <c r="Q1125" t="str">
        <f t="shared" si="17"/>
        <v>18613000-Proizvodi od veštačkog krzna</v>
      </c>
    </row>
    <row r="1126" spans="1:17" x14ac:dyDescent="0.25">
      <c r="A1126">
        <v>1125</v>
      </c>
      <c r="B1126">
        <v>18613000</v>
      </c>
      <c r="C1126" t="s">
        <v>1142</v>
      </c>
      <c r="E1126" s="12">
        <v>1126</v>
      </c>
      <c r="F1126" s="13">
        <v>18620000</v>
      </c>
      <c r="G1126" s="14" t="s">
        <v>1143</v>
      </c>
      <c r="Q1126" t="str">
        <f t="shared" si="17"/>
        <v>18620000-Krzna</v>
      </c>
    </row>
    <row r="1127" spans="1:17" x14ac:dyDescent="0.25">
      <c r="A1127">
        <v>1126</v>
      </c>
      <c r="B1127">
        <v>18620000</v>
      </c>
      <c r="C1127" t="s">
        <v>1143</v>
      </c>
      <c r="E1127" s="15">
        <v>1127</v>
      </c>
      <c r="F1127" s="16">
        <v>18800000</v>
      </c>
      <c r="G1127" s="17" t="s">
        <v>1144</v>
      </c>
      <c r="Q1127" t="str">
        <f t="shared" si="17"/>
        <v>18800000-Obuća</v>
      </c>
    </row>
    <row r="1128" spans="1:17" x14ac:dyDescent="0.25">
      <c r="A1128">
        <v>1127</v>
      </c>
      <c r="B1128">
        <v>18800000</v>
      </c>
      <c r="C1128" t="s">
        <v>1144</v>
      </c>
      <c r="E1128" s="12">
        <v>1128</v>
      </c>
      <c r="F1128" s="13">
        <v>18810000</v>
      </c>
      <c r="G1128" s="14" t="s">
        <v>1145</v>
      </c>
      <c r="Q1128" t="str">
        <f t="shared" si="17"/>
        <v>18810000-Obuća, osim sportske i zaštitne obuće</v>
      </c>
    </row>
    <row r="1129" spans="1:17" x14ac:dyDescent="0.25">
      <c r="A1129">
        <v>1128</v>
      </c>
      <c r="B1129">
        <v>18810000</v>
      </c>
      <c r="C1129" t="s">
        <v>1145</v>
      </c>
      <c r="E1129" s="15">
        <v>1129</v>
      </c>
      <c r="F1129" s="16">
        <v>18811000</v>
      </c>
      <c r="G1129" s="17" t="s">
        <v>1146</v>
      </c>
      <c r="Q1129" t="str">
        <f t="shared" si="17"/>
        <v>18811000-Nepromočiva obuća</v>
      </c>
    </row>
    <row r="1130" spans="1:17" x14ac:dyDescent="0.25">
      <c r="A1130">
        <v>1129</v>
      </c>
      <c r="B1130">
        <v>18811000</v>
      </c>
      <c r="C1130" t="s">
        <v>1146</v>
      </c>
      <c r="E1130" s="12">
        <v>1130</v>
      </c>
      <c r="F1130" s="13">
        <v>18812000</v>
      </c>
      <c r="G1130" s="14" t="s">
        <v>1147</v>
      </c>
      <c r="Q1130" t="str">
        <f t="shared" si="17"/>
        <v>18812000-Obuća sa delovima od gume ili plastične mase</v>
      </c>
    </row>
    <row r="1131" spans="1:17" x14ac:dyDescent="0.25">
      <c r="A1131">
        <v>1130</v>
      </c>
      <c r="B1131">
        <v>18812000</v>
      </c>
      <c r="C1131" t="s">
        <v>1147</v>
      </c>
      <c r="E1131" s="15">
        <v>1131</v>
      </c>
      <c r="F1131" s="16">
        <v>18812100</v>
      </c>
      <c r="G1131" s="17" t="s">
        <v>1148</v>
      </c>
      <c r="Q1131" t="str">
        <f t="shared" si="17"/>
        <v>18812100-Sandale sa gornjištem od gume ili plastične mase</v>
      </c>
    </row>
    <row r="1132" spans="1:17" x14ac:dyDescent="0.25">
      <c r="A1132">
        <v>1131</v>
      </c>
      <c r="B1132">
        <v>18812100</v>
      </c>
      <c r="C1132" t="s">
        <v>1148</v>
      </c>
      <c r="E1132" s="12">
        <v>1132</v>
      </c>
      <c r="F1132" s="13">
        <v>18812200</v>
      </c>
      <c r="G1132" s="14" t="s">
        <v>1149</v>
      </c>
      <c r="Q1132" t="str">
        <f t="shared" si="17"/>
        <v>18812200-Gumene čizme</v>
      </c>
    </row>
    <row r="1133" spans="1:17" x14ac:dyDescent="0.25">
      <c r="A1133">
        <v>1132</v>
      </c>
      <c r="B1133">
        <v>18812200</v>
      </c>
      <c r="C1133" t="s">
        <v>1149</v>
      </c>
      <c r="E1133" s="15">
        <v>1133</v>
      </c>
      <c r="F1133" s="16">
        <v>18812300</v>
      </c>
      <c r="G1133" s="17" t="s">
        <v>1150</v>
      </c>
      <c r="Q1133" t="str">
        <f t="shared" si="17"/>
        <v>18812300-Obuća za grad sa gumenim ili plastičnim gornjištem</v>
      </c>
    </row>
    <row r="1134" spans="1:17" x14ac:dyDescent="0.25">
      <c r="A1134">
        <v>1133</v>
      </c>
      <c r="B1134">
        <v>18812300</v>
      </c>
      <c r="C1134" t="s">
        <v>1150</v>
      </c>
      <c r="E1134" s="12">
        <v>1134</v>
      </c>
      <c r="F1134" s="13">
        <v>18812400</v>
      </c>
      <c r="G1134" s="14" t="s">
        <v>1151</v>
      </c>
      <c r="Q1134" t="str">
        <f t="shared" si="17"/>
        <v>18812400-Japanke</v>
      </c>
    </row>
    <row r="1135" spans="1:17" x14ac:dyDescent="0.25">
      <c r="A1135">
        <v>1134</v>
      </c>
      <c r="B1135">
        <v>18812400</v>
      </c>
      <c r="C1135" t="s">
        <v>1151</v>
      </c>
      <c r="E1135" s="15">
        <v>1135</v>
      </c>
      <c r="F1135" s="16">
        <v>18813000</v>
      </c>
      <c r="G1135" s="17" t="s">
        <v>1152</v>
      </c>
      <c r="Q1135" t="str">
        <f t="shared" si="17"/>
        <v>18813000-Obuća sa gornjištem od kože</v>
      </c>
    </row>
    <row r="1136" spans="1:17" x14ac:dyDescent="0.25">
      <c r="A1136">
        <v>1135</v>
      </c>
      <c r="B1136">
        <v>18813000</v>
      </c>
      <c r="C1136" t="s">
        <v>1152</v>
      </c>
      <c r="E1136" s="12">
        <v>1136</v>
      </c>
      <c r="F1136" s="13">
        <v>18813100</v>
      </c>
      <c r="G1136" s="14" t="s">
        <v>1153</v>
      </c>
      <c r="Q1136" t="str">
        <f t="shared" si="17"/>
        <v>18813100-Sandale</v>
      </c>
    </row>
    <row r="1137" spans="1:17" x14ac:dyDescent="0.25">
      <c r="A1137">
        <v>1136</v>
      </c>
      <c r="B1137">
        <v>18813100</v>
      </c>
      <c r="C1137" t="s">
        <v>1153</v>
      </c>
      <c r="E1137" s="15">
        <v>1137</v>
      </c>
      <c r="F1137" s="16">
        <v>18813200</v>
      </c>
      <c r="G1137" s="17" t="s">
        <v>1154</v>
      </c>
      <c r="Q1137" t="str">
        <f t="shared" si="17"/>
        <v>18813200-Papuče</v>
      </c>
    </row>
    <row r="1138" spans="1:17" x14ac:dyDescent="0.25">
      <c r="A1138">
        <v>1137</v>
      </c>
      <c r="B1138">
        <v>18813200</v>
      </c>
      <c r="C1138" t="s">
        <v>1154</v>
      </c>
      <c r="E1138" s="12">
        <v>1138</v>
      </c>
      <c r="F1138" s="13">
        <v>18813300</v>
      </c>
      <c r="G1138" s="14" t="s">
        <v>1155</v>
      </c>
      <c r="Q1138" t="str">
        <f t="shared" si="17"/>
        <v>18813300-Obuća za grad</v>
      </c>
    </row>
    <row r="1139" spans="1:17" x14ac:dyDescent="0.25">
      <c r="A1139">
        <v>1138</v>
      </c>
      <c r="B1139">
        <v>18813300</v>
      </c>
      <c r="C1139" t="s">
        <v>1155</v>
      </c>
      <c r="E1139" s="15">
        <v>1139</v>
      </c>
      <c r="F1139" s="16">
        <v>18814000</v>
      </c>
      <c r="G1139" s="17" t="s">
        <v>1156</v>
      </c>
      <c r="Q1139" t="str">
        <f t="shared" si="17"/>
        <v>18814000-Obuća sa gornjištem od tekstila</v>
      </c>
    </row>
    <row r="1140" spans="1:17" x14ac:dyDescent="0.25">
      <c r="A1140">
        <v>1139</v>
      </c>
      <c r="B1140">
        <v>18814000</v>
      </c>
      <c r="C1140" t="s">
        <v>1156</v>
      </c>
      <c r="E1140" s="12">
        <v>1140</v>
      </c>
      <c r="F1140" s="13">
        <v>18815000</v>
      </c>
      <c r="G1140" s="14" t="s">
        <v>1157</v>
      </c>
      <c r="Q1140" t="str">
        <f t="shared" si="17"/>
        <v>18815000-Čizme</v>
      </c>
    </row>
    <row r="1141" spans="1:17" x14ac:dyDescent="0.25">
      <c r="A1141">
        <v>1140</v>
      </c>
      <c r="B1141">
        <v>18815000</v>
      </c>
      <c r="C1141" t="s">
        <v>1157</v>
      </c>
      <c r="E1141" s="15">
        <v>1141</v>
      </c>
      <c r="F1141" s="16">
        <v>18815100</v>
      </c>
      <c r="G1141" s="17" t="s">
        <v>1158</v>
      </c>
      <c r="Q1141" t="str">
        <f t="shared" si="17"/>
        <v>18815100-Čizme do gležnja</v>
      </c>
    </row>
    <row r="1142" spans="1:17" x14ac:dyDescent="0.25">
      <c r="A1142">
        <v>1141</v>
      </c>
      <c r="B1142">
        <v>18815100</v>
      </c>
      <c r="C1142" t="s">
        <v>1158</v>
      </c>
      <c r="E1142" s="12">
        <v>1142</v>
      </c>
      <c r="F1142" s="13">
        <v>18815200</v>
      </c>
      <c r="G1142" s="14" t="s">
        <v>1159</v>
      </c>
      <c r="Q1142" t="str">
        <f t="shared" si="17"/>
        <v>18815200-Čizme do lista</v>
      </c>
    </row>
    <row r="1143" spans="1:17" x14ac:dyDescent="0.25">
      <c r="A1143">
        <v>1142</v>
      </c>
      <c r="B1143">
        <v>18815200</v>
      </c>
      <c r="C1143" t="s">
        <v>1159</v>
      </c>
      <c r="E1143" s="15">
        <v>1143</v>
      </c>
      <c r="F1143" s="16">
        <v>18815300</v>
      </c>
      <c r="G1143" s="17" t="s">
        <v>1160</v>
      </c>
      <c r="Q1143" t="str">
        <f t="shared" si="17"/>
        <v>18815300-Čizme do kolena</v>
      </c>
    </row>
    <row r="1144" spans="1:17" x14ac:dyDescent="0.25">
      <c r="A1144">
        <v>1143</v>
      </c>
      <c r="B1144">
        <v>18815300</v>
      </c>
      <c r="C1144" t="s">
        <v>1160</v>
      </c>
      <c r="E1144" s="12">
        <v>1144</v>
      </c>
      <c r="F1144" s="13">
        <v>18815400</v>
      </c>
      <c r="G1144" s="14" t="s">
        <v>1161</v>
      </c>
      <c r="Q1144" t="str">
        <f t="shared" si="17"/>
        <v>18815400-Ribarske (visoke) čizme</v>
      </c>
    </row>
    <row r="1145" spans="1:17" x14ac:dyDescent="0.25">
      <c r="A1145">
        <v>1144</v>
      </c>
      <c r="B1145">
        <v>18815400</v>
      </c>
      <c r="C1145" t="s">
        <v>1161</v>
      </c>
      <c r="E1145" s="15">
        <v>1145</v>
      </c>
      <c r="F1145" s="16">
        <v>18816000</v>
      </c>
      <c r="G1145" s="17" t="s">
        <v>1162</v>
      </c>
      <c r="Q1145" t="str">
        <f t="shared" si="17"/>
        <v>18816000-Kaljače</v>
      </c>
    </row>
    <row r="1146" spans="1:17" x14ac:dyDescent="0.25">
      <c r="A1146">
        <v>1145</v>
      </c>
      <c r="B1146">
        <v>18816000</v>
      </c>
      <c r="C1146" t="s">
        <v>1162</v>
      </c>
      <c r="E1146" s="12">
        <v>1146</v>
      </c>
      <c r="F1146" s="13">
        <v>18820000</v>
      </c>
      <c r="G1146" s="14" t="s">
        <v>1163</v>
      </c>
      <c r="Q1146" t="str">
        <f t="shared" si="17"/>
        <v>18820000-Sportska obuća</v>
      </c>
    </row>
    <row r="1147" spans="1:17" x14ac:dyDescent="0.25">
      <c r="A1147">
        <v>1146</v>
      </c>
      <c r="B1147">
        <v>18820000</v>
      </c>
      <c r="C1147" t="s">
        <v>1163</v>
      </c>
      <c r="E1147" s="15">
        <v>1147</v>
      </c>
      <c r="F1147" s="16">
        <v>18821000</v>
      </c>
      <c r="G1147" s="17" t="s">
        <v>1164</v>
      </c>
      <c r="Q1147" t="str">
        <f t="shared" si="17"/>
        <v>18821000-Skijaška obuća</v>
      </c>
    </row>
    <row r="1148" spans="1:17" x14ac:dyDescent="0.25">
      <c r="A1148">
        <v>1147</v>
      </c>
      <c r="B1148">
        <v>18821000</v>
      </c>
      <c r="C1148" t="s">
        <v>1164</v>
      </c>
      <c r="E1148" s="12">
        <v>1148</v>
      </c>
      <c r="F1148" s="13">
        <v>18821100</v>
      </c>
      <c r="G1148" s="14" t="s">
        <v>1165</v>
      </c>
      <c r="Q1148" t="str">
        <f t="shared" si="17"/>
        <v>18821100-Obuća za skijaški kros kantri</v>
      </c>
    </row>
    <row r="1149" spans="1:17" x14ac:dyDescent="0.25">
      <c r="A1149">
        <v>1148</v>
      </c>
      <c r="B1149">
        <v>18821100</v>
      </c>
      <c r="C1149" t="s">
        <v>1165</v>
      </c>
      <c r="E1149" s="15">
        <v>1149</v>
      </c>
      <c r="F1149" s="16">
        <v>18822000</v>
      </c>
      <c r="G1149" s="17" t="s">
        <v>1166</v>
      </c>
      <c r="Q1149" t="str">
        <f t="shared" si="17"/>
        <v>18822000-Obuća za vežbanje</v>
      </c>
    </row>
    <row r="1150" spans="1:17" x14ac:dyDescent="0.25">
      <c r="A1150">
        <v>1149</v>
      </c>
      <c r="B1150">
        <v>18822000</v>
      </c>
      <c r="C1150" t="s">
        <v>1166</v>
      </c>
      <c r="E1150" s="12">
        <v>1150</v>
      </c>
      <c r="F1150" s="13">
        <v>18823000</v>
      </c>
      <c r="G1150" s="14" t="s">
        <v>1167</v>
      </c>
      <c r="Q1150" t="str">
        <f t="shared" si="17"/>
        <v>18823000-Obuća za planinarenje</v>
      </c>
    </row>
    <row r="1151" spans="1:17" x14ac:dyDescent="0.25">
      <c r="A1151">
        <v>1150</v>
      </c>
      <c r="B1151">
        <v>18823000</v>
      </c>
      <c r="C1151" t="s">
        <v>1167</v>
      </c>
      <c r="E1151" s="15">
        <v>1151</v>
      </c>
      <c r="F1151" s="16">
        <v>18824000</v>
      </c>
      <c r="G1151" s="17" t="s">
        <v>1168</v>
      </c>
      <c r="Q1151" t="str">
        <f t="shared" si="17"/>
        <v>18824000-Obuća za fudbal</v>
      </c>
    </row>
    <row r="1152" spans="1:17" x14ac:dyDescent="0.25">
      <c r="A1152">
        <v>1151</v>
      </c>
      <c r="B1152">
        <v>18824000</v>
      </c>
      <c r="C1152" t="s">
        <v>1168</v>
      </c>
      <c r="E1152" s="12">
        <v>1152</v>
      </c>
      <c r="F1152" s="13">
        <v>18830000</v>
      </c>
      <c r="G1152" s="14" t="s">
        <v>1169</v>
      </c>
      <c r="Q1152" t="str">
        <f t="shared" si="17"/>
        <v>18830000-Zaštitna obuća</v>
      </c>
    </row>
    <row r="1153" spans="1:17" x14ac:dyDescent="0.25">
      <c r="A1153">
        <v>1152</v>
      </c>
      <c r="B1153">
        <v>18830000</v>
      </c>
      <c r="C1153" t="s">
        <v>1169</v>
      </c>
      <c r="E1153" s="15">
        <v>1153</v>
      </c>
      <c r="F1153" s="16">
        <v>18831000</v>
      </c>
      <c r="G1153" s="17" t="s">
        <v>1170</v>
      </c>
      <c r="Q1153" t="str">
        <f t="shared" si="17"/>
        <v>18831000-Obuća sa zaštitnom metalnom kapnom</v>
      </c>
    </row>
    <row r="1154" spans="1:17" x14ac:dyDescent="0.25">
      <c r="A1154">
        <v>1153</v>
      </c>
      <c r="B1154">
        <v>18831000</v>
      </c>
      <c r="C1154" t="s">
        <v>1170</v>
      </c>
      <c r="E1154" s="12">
        <v>1154</v>
      </c>
      <c r="F1154" s="13">
        <v>18832000</v>
      </c>
      <c r="G1154" s="14" t="s">
        <v>1171</v>
      </c>
      <c r="Q1154" t="str">
        <f t="shared" ref="Q1154:Q1217" si="18">F1154&amp; "-" &amp;G1154</f>
        <v>18832000-Specijalna obuća</v>
      </c>
    </row>
    <row r="1155" spans="1:17" x14ac:dyDescent="0.25">
      <c r="A1155">
        <v>1154</v>
      </c>
      <c r="B1155">
        <v>18832000</v>
      </c>
      <c r="C1155" t="s">
        <v>1171</v>
      </c>
      <c r="E1155" s="15">
        <v>1155</v>
      </c>
      <c r="F1155" s="16">
        <v>18832100</v>
      </c>
      <c r="G1155" s="17" t="s">
        <v>1172</v>
      </c>
      <c r="Q1155" t="str">
        <f t="shared" si="18"/>
        <v>18832100-Letačka obuća</v>
      </c>
    </row>
    <row r="1156" spans="1:17" x14ac:dyDescent="0.25">
      <c r="A1156">
        <v>1155</v>
      </c>
      <c r="B1156">
        <v>18832100</v>
      </c>
      <c r="C1156" t="s">
        <v>1172</v>
      </c>
      <c r="E1156" s="12">
        <v>1156</v>
      </c>
      <c r="F1156" s="13">
        <v>18840000</v>
      </c>
      <c r="G1156" s="14" t="s">
        <v>1173</v>
      </c>
      <c r="Q1156" t="str">
        <f t="shared" si="18"/>
        <v>18840000-Delovi obuće</v>
      </c>
    </row>
    <row r="1157" spans="1:17" x14ac:dyDescent="0.25">
      <c r="A1157">
        <v>1156</v>
      </c>
      <c r="B1157">
        <v>18840000</v>
      </c>
      <c r="C1157" t="s">
        <v>1173</v>
      </c>
      <c r="E1157" s="15">
        <v>1157</v>
      </c>
      <c r="F1157" s="16">
        <v>18841000</v>
      </c>
      <c r="G1157" s="17" t="s">
        <v>1174</v>
      </c>
      <c r="Q1157" t="str">
        <f t="shared" si="18"/>
        <v>18841000-Gornjišta</v>
      </c>
    </row>
    <row r="1158" spans="1:17" x14ac:dyDescent="0.25">
      <c r="A1158">
        <v>1157</v>
      </c>
      <c r="B1158">
        <v>18841000</v>
      </c>
      <c r="C1158" t="s">
        <v>1174</v>
      </c>
      <c r="E1158" s="12">
        <v>1158</v>
      </c>
      <c r="F1158" s="13">
        <v>18842000</v>
      </c>
      <c r="G1158" s="14" t="s">
        <v>1175</v>
      </c>
      <c r="Q1158" t="str">
        <f t="shared" si="18"/>
        <v>18842000-Đonovi</v>
      </c>
    </row>
    <row r="1159" spans="1:17" x14ac:dyDescent="0.25">
      <c r="A1159">
        <v>1158</v>
      </c>
      <c r="B1159">
        <v>18842000</v>
      </c>
      <c r="C1159" t="s">
        <v>1175</v>
      </c>
      <c r="E1159" s="15">
        <v>1159</v>
      </c>
      <c r="F1159" s="16">
        <v>18843000</v>
      </c>
      <c r="G1159" s="17" t="s">
        <v>1176</v>
      </c>
      <c r="Q1159" t="str">
        <f t="shared" si="18"/>
        <v>18843000-Potpetice</v>
      </c>
    </row>
    <row r="1160" spans="1:17" x14ac:dyDescent="0.25">
      <c r="A1160">
        <v>1159</v>
      </c>
      <c r="B1160">
        <v>18843000</v>
      </c>
      <c r="C1160" t="s">
        <v>1176</v>
      </c>
      <c r="E1160" s="12">
        <v>1160</v>
      </c>
      <c r="F1160" s="13">
        <v>18900000</v>
      </c>
      <c r="G1160" s="14" t="s">
        <v>1177</v>
      </c>
      <c r="Q1160" t="str">
        <f t="shared" si="18"/>
        <v>18900000-Prtljag, sedlarski proizvodi, vreće i torbe</v>
      </c>
    </row>
    <row r="1161" spans="1:17" x14ac:dyDescent="0.25">
      <c r="A1161">
        <v>1160</v>
      </c>
      <c r="B1161">
        <v>18900000</v>
      </c>
      <c r="C1161" t="s">
        <v>1177</v>
      </c>
      <c r="E1161" s="15">
        <v>1161</v>
      </c>
      <c r="F1161" s="16">
        <v>18910000</v>
      </c>
      <c r="G1161" s="17" t="s">
        <v>1178</v>
      </c>
      <c r="Q1161" t="str">
        <f t="shared" si="18"/>
        <v>18910000-Sedlarski proizvodi</v>
      </c>
    </row>
    <row r="1162" spans="1:17" x14ac:dyDescent="0.25">
      <c r="A1162">
        <v>1161</v>
      </c>
      <c r="B1162">
        <v>18910000</v>
      </c>
      <c r="C1162" t="s">
        <v>1178</v>
      </c>
      <c r="E1162" s="12">
        <v>1162</v>
      </c>
      <c r="F1162" s="13">
        <v>18911000</v>
      </c>
      <c r="G1162" s="14" t="s">
        <v>1179</v>
      </c>
      <c r="Q1162" t="str">
        <f t="shared" si="18"/>
        <v>18911000-Sedla</v>
      </c>
    </row>
    <row r="1163" spans="1:17" x14ac:dyDescent="0.25">
      <c r="A1163">
        <v>1162</v>
      </c>
      <c r="B1163">
        <v>18911000</v>
      </c>
      <c r="C1163" t="s">
        <v>1179</v>
      </c>
      <c r="E1163" s="15">
        <v>1163</v>
      </c>
      <c r="F1163" s="16">
        <v>18912000</v>
      </c>
      <c r="G1163" s="17" t="s">
        <v>1180</v>
      </c>
      <c r="Q1163" t="str">
        <f t="shared" si="18"/>
        <v>18912000-Jahaći korbači</v>
      </c>
    </row>
    <row r="1164" spans="1:17" x14ac:dyDescent="0.25">
      <c r="A1164">
        <v>1163</v>
      </c>
      <c r="B1164">
        <v>18912000</v>
      </c>
      <c r="C1164" t="s">
        <v>1180</v>
      </c>
      <c r="E1164" s="12">
        <v>1164</v>
      </c>
      <c r="F1164" s="13">
        <v>18913000</v>
      </c>
      <c r="G1164" s="14" t="s">
        <v>1181</v>
      </c>
      <c r="Q1164" t="str">
        <f t="shared" si="18"/>
        <v>18913000-Bičevi</v>
      </c>
    </row>
    <row r="1165" spans="1:17" x14ac:dyDescent="0.25">
      <c r="A1165">
        <v>1164</v>
      </c>
      <c r="B1165">
        <v>18913000</v>
      </c>
      <c r="C1165" t="s">
        <v>1181</v>
      </c>
      <c r="E1165" s="15">
        <v>1165</v>
      </c>
      <c r="F1165" s="16">
        <v>18920000</v>
      </c>
      <c r="G1165" s="17" t="s">
        <v>1182</v>
      </c>
      <c r="Q1165" t="str">
        <f t="shared" si="18"/>
        <v>18920000-Prtljag</v>
      </c>
    </row>
    <row r="1166" spans="1:17" x14ac:dyDescent="0.25">
      <c r="A1166">
        <v>1165</v>
      </c>
      <c r="B1166">
        <v>18920000</v>
      </c>
      <c r="C1166" t="s">
        <v>1182</v>
      </c>
      <c r="E1166" s="12">
        <v>1166</v>
      </c>
      <c r="F1166" s="13">
        <v>18921000</v>
      </c>
      <c r="G1166" s="14" t="s">
        <v>1183</v>
      </c>
      <c r="Q1166" t="str">
        <f t="shared" si="18"/>
        <v>18921000-Koferi</v>
      </c>
    </row>
    <row r="1167" spans="1:17" x14ac:dyDescent="0.25">
      <c r="A1167">
        <v>1166</v>
      </c>
      <c r="B1167">
        <v>18921000</v>
      </c>
      <c r="C1167" t="s">
        <v>1183</v>
      </c>
      <c r="E1167" s="15">
        <v>1167</v>
      </c>
      <c r="F1167" s="16">
        <v>18923000</v>
      </c>
      <c r="G1167" s="17" t="s">
        <v>1184</v>
      </c>
      <c r="Q1167" t="str">
        <f t="shared" si="18"/>
        <v>18923000-Vrećice i novčanici</v>
      </c>
    </row>
    <row r="1168" spans="1:17" x14ac:dyDescent="0.25">
      <c r="A1168">
        <v>1167</v>
      </c>
      <c r="B1168">
        <v>18923000</v>
      </c>
      <c r="C1168" t="s">
        <v>1184</v>
      </c>
      <c r="E1168" s="12">
        <v>1168</v>
      </c>
      <c r="F1168" s="13">
        <v>18923100</v>
      </c>
      <c r="G1168" s="14" t="s">
        <v>1185</v>
      </c>
      <c r="Q1168" t="str">
        <f t="shared" si="18"/>
        <v>18923100-Vrećice</v>
      </c>
    </row>
    <row r="1169" spans="1:17" x14ac:dyDescent="0.25">
      <c r="A1169">
        <v>1168</v>
      </c>
      <c r="B1169">
        <v>18923100</v>
      </c>
      <c r="C1169" t="s">
        <v>1185</v>
      </c>
      <c r="E1169" s="15">
        <v>1169</v>
      </c>
      <c r="F1169" s="16">
        <v>18923200</v>
      </c>
      <c r="G1169" s="17" t="s">
        <v>1186</v>
      </c>
      <c r="Q1169" t="str">
        <f t="shared" si="18"/>
        <v>18923200-Novčanici</v>
      </c>
    </row>
    <row r="1170" spans="1:17" x14ac:dyDescent="0.25">
      <c r="A1170">
        <v>1169</v>
      </c>
      <c r="B1170">
        <v>18923200</v>
      </c>
      <c r="C1170" t="s">
        <v>1186</v>
      </c>
      <c r="E1170" s="12">
        <v>1170</v>
      </c>
      <c r="F1170" s="13">
        <v>18924000</v>
      </c>
      <c r="G1170" s="14" t="s">
        <v>1187</v>
      </c>
      <c r="Q1170" t="str">
        <f t="shared" si="18"/>
        <v>18924000-Kovčezi</v>
      </c>
    </row>
    <row r="1171" spans="1:17" x14ac:dyDescent="0.25">
      <c r="A1171">
        <v>1170</v>
      </c>
      <c r="B1171">
        <v>18924000</v>
      </c>
      <c r="C1171" t="s">
        <v>1187</v>
      </c>
      <c r="E1171" s="15">
        <v>1171</v>
      </c>
      <c r="F1171" s="16">
        <v>18925000</v>
      </c>
      <c r="G1171" s="17" t="s">
        <v>1188</v>
      </c>
      <c r="Q1171" t="str">
        <f t="shared" si="18"/>
        <v>18925000-Držači za čuturice i futrole za pištolj</v>
      </c>
    </row>
    <row r="1172" spans="1:17" x14ac:dyDescent="0.25">
      <c r="A1172">
        <v>1171</v>
      </c>
      <c r="B1172">
        <v>18925000</v>
      </c>
      <c r="C1172" t="s">
        <v>1188</v>
      </c>
      <c r="E1172" s="12">
        <v>1172</v>
      </c>
      <c r="F1172" s="13">
        <v>18925100</v>
      </c>
      <c r="G1172" s="14" t="s">
        <v>1189</v>
      </c>
      <c r="Q1172" t="str">
        <f t="shared" si="18"/>
        <v>18925100-Držači za čuturice</v>
      </c>
    </row>
    <row r="1173" spans="1:17" x14ac:dyDescent="0.25">
      <c r="A1173">
        <v>1172</v>
      </c>
      <c r="B1173">
        <v>18925100</v>
      </c>
      <c r="C1173" t="s">
        <v>1189</v>
      </c>
      <c r="E1173" s="15">
        <v>1173</v>
      </c>
      <c r="F1173" s="16">
        <v>18925200</v>
      </c>
      <c r="G1173" s="17" t="s">
        <v>1190</v>
      </c>
      <c r="Q1173" t="str">
        <f t="shared" si="18"/>
        <v>18925200-Futrole za pištolj</v>
      </c>
    </row>
    <row r="1174" spans="1:17" x14ac:dyDescent="0.25">
      <c r="A1174">
        <v>1173</v>
      </c>
      <c r="B1174">
        <v>18925200</v>
      </c>
      <c r="C1174" t="s">
        <v>1190</v>
      </c>
      <c r="E1174" s="12">
        <v>1174</v>
      </c>
      <c r="F1174" s="13">
        <v>18929000</v>
      </c>
      <c r="G1174" s="14" t="s">
        <v>1191</v>
      </c>
      <c r="Q1174" t="str">
        <f t="shared" si="18"/>
        <v>18929000-Neseseri</v>
      </c>
    </row>
    <row r="1175" spans="1:17" x14ac:dyDescent="0.25">
      <c r="A1175">
        <v>1174</v>
      </c>
      <c r="B1175">
        <v>18929000</v>
      </c>
      <c r="C1175" t="s">
        <v>1191</v>
      </c>
      <c r="E1175" s="15">
        <v>1175</v>
      </c>
      <c r="F1175" s="16">
        <v>18930000</v>
      </c>
      <c r="G1175" s="17" t="s">
        <v>1192</v>
      </c>
      <c r="Q1175" t="str">
        <f t="shared" si="18"/>
        <v>18930000-Vreće i torbe</v>
      </c>
    </row>
    <row r="1176" spans="1:17" x14ac:dyDescent="0.25">
      <c r="A1176">
        <v>1175</v>
      </c>
      <c r="B1176">
        <v>18930000</v>
      </c>
      <c r="C1176" t="s">
        <v>1192</v>
      </c>
      <c r="E1176" s="12">
        <v>1176</v>
      </c>
      <c r="F1176" s="13">
        <v>18931000</v>
      </c>
      <c r="G1176" s="14" t="s">
        <v>1193</v>
      </c>
      <c r="Q1176" t="str">
        <f t="shared" si="18"/>
        <v>18931000-Putne torbe</v>
      </c>
    </row>
    <row r="1177" spans="1:17" x14ac:dyDescent="0.25">
      <c r="A1177">
        <v>1176</v>
      </c>
      <c r="B1177">
        <v>18931000</v>
      </c>
      <c r="C1177" t="s">
        <v>1193</v>
      </c>
      <c r="E1177" s="15">
        <v>1177</v>
      </c>
      <c r="F1177" s="16">
        <v>18931100</v>
      </c>
      <c r="G1177" s="17" t="s">
        <v>1194</v>
      </c>
      <c r="Q1177" t="str">
        <f t="shared" si="18"/>
        <v>18931100-Ruksaci</v>
      </c>
    </row>
    <row r="1178" spans="1:17" x14ac:dyDescent="0.25">
      <c r="A1178">
        <v>1177</v>
      </c>
      <c r="B1178">
        <v>18931100</v>
      </c>
      <c r="C1178" t="s">
        <v>1194</v>
      </c>
      <c r="E1178" s="12">
        <v>1178</v>
      </c>
      <c r="F1178" s="13">
        <v>18932000</v>
      </c>
      <c r="G1178" s="14" t="s">
        <v>1195</v>
      </c>
      <c r="Q1178" t="str">
        <f t="shared" si="18"/>
        <v>18932000-Sportske torbe</v>
      </c>
    </row>
    <row r="1179" spans="1:17" x14ac:dyDescent="0.25">
      <c r="A1179">
        <v>1178</v>
      </c>
      <c r="B1179">
        <v>18932000</v>
      </c>
      <c r="C1179" t="s">
        <v>1195</v>
      </c>
      <c r="E1179" s="15">
        <v>1179</v>
      </c>
      <c r="F1179" s="16">
        <v>18933000</v>
      </c>
      <c r="G1179" s="17" t="s">
        <v>1196</v>
      </c>
      <c r="Q1179" t="str">
        <f t="shared" si="18"/>
        <v>18933000-Torbe za poštanska pisma ili pakete</v>
      </c>
    </row>
    <row r="1180" spans="1:17" x14ac:dyDescent="0.25">
      <c r="A1180">
        <v>1179</v>
      </c>
      <c r="B1180">
        <v>18933000</v>
      </c>
      <c r="C1180" t="s">
        <v>1196</v>
      </c>
      <c r="E1180" s="12">
        <v>1180</v>
      </c>
      <c r="F1180" s="13">
        <v>18933100</v>
      </c>
      <c r="G1180" s="14" t="s">
        <v>1197</v>
      </c>
      <c r="Q1180" t="str">
        <f t="shared" si="18"/>
        <v>18933100-Poštanske vreće</v>
      </c>
    </row>
    <row r="1181" spans="1:17" x14ac:dyDescent="0.25">
      <c r="A1181">
        <v>1180</v>
      </c>
      <c r="B1181">
        <v>18933100</v>
      </c>
      <c r="C1181" t="s">
        <v>1197</v>
      </c>
      <c r="E1181" s="15">
        <v>1181</v>
      </c>
      <c r="F1181" s="16">
        <v>18934000</v>
      </c>
      <c r="G1181" s="17" t="s">
        <v>1198</v>
      </c>
      <c r="Q1181" t="str">
        <f t="shared" si="18"/>
        <v>18934000-Torbice za pribor</v>
      </c>
    </row>
    <row r="1182" spans="1:17" x14ac:dyDescent="0.25">
      <c r="A1182">
        <v>1181</v>
      </c>
      <c r="B1182">
        <v>18934000</v>
      </c>
      <c r="C1182" t="s">
        <v>1198</v>
      </c>
      <c r="E1182" s="12">
        <v>1182</v>
      </c>
      <c r="F1182" s="13">
        <v>18935000</v>
      </c>
      <c r="G1182" s="14" t="s">
        <v>1199</v>
      </c>
      <c r="Q1182" t="str">
        <f t="shared" si="18"/>
        <v>18935000-Vreće za prljavo rublje</v>
      </c>
    </row>
    <row r="1183" spans="1:17" x14ac:dyDescent="0.25">
      <c r="A1183">
        <v>1182</v>
      </c>
      <c r="B1183">
        <v>18935000</v>
      </c>
      <c r="C1183" t="s">
        <v>1199</v>
      </c>
      <c r="E1183" s="15">
        <v>1183</v>
      </c>
      <c r="F1183" s="16">
        <v>18936000</v>
      </c>
      <c r="G1183" s="17" t="s">
        <v>1200</v>
      </c>
      <c r="Q1183" t="str">
        <f t="shared" si="18"/>
        <v>18936000-Torbe od tekstila</v>
      </c>
    </row>
    <row r="1184" spans="1:17" x14ac:dyDescent="0.25">
      <c r="A1184">
        <v>1183</v>
      </c>
      <c r="B1184">
        <v>18936000</v>
      </c>
      <c r="C1184" t="s">
        <v>1200</v>
      </c>
      <c r="E1184" s="12">
        <v>1184</v>
      </c>
      <c r="F1184" s="13">
        <v>18937000</v>
      </c>
      <c r="G1184" s="14" t="s">
        <v>1201</v>
      </c>
      <c r="Q1184" t="str">
        <f t="shared" si="18"/>
        <v>18937000-Vreće za pakovanje robe</v>
      </c>
    </row>
    <row r="1185" spans="1:17" x14ac:dyDescent="0.25">
      <c r="A1185">
        <v>1184</v>
      </c>
      <c r="B1185">
        <v>18937000</v>
      </c>
      <c r="C1185" t="s">
        <v>1201</v>
      </c>
      <c r="E1185" s="15">
        <v>1185</v>
      </c>
      <c r="F1185" s="16">
        <v>18937100</v>
      </c>
      <c r="G1185" s="17" t="s">
        <v>1202</v>
      </c>
      <c r="Q1185" t="str">
        <f t="shared" si="18"/>
        <v>18937100-Vrećice za pakovanje robe</v>
      </c>
    </row>
    <row r="1186" spans="1:17" x14ac:dyDescent="0.25">
      <c r="A1186">
        <v>1185</v>
      </c>
      <c r="B1186">
        <v>18937100</v>
      </c>
      <c r="C1186" t="s">
        <v>1202</v>
      </c>
      <c r="E1186" s="12">
        <v>1186</v>
      </c>
      <c r="F1186" s="13">
        <v>18938000</v>
      </c>
      <c r="G1186" s="14" t="s">
        <v>1203</v>
      </c>
      <c r="Q1186" t="str">
        <f t="shared" si="18"/>
        <v>18938000-Postavljene torbe</v>
      </c>
    </row>
    <row r="1187" spans="1:17" x14ac:dyDescent="0.25">
      <c r="A1187">
        <v>1186</v>
      </c>
      <c r="B1187">
        <v>18938000</v>
      </c>
      <c r="C1187" t="s">
        <v>1203</v>
      </c>
      <c r="E1187" s="15">
        <v>1187</v>
      </c>
      <c r="F1187" s="16">
        <v>18939000</v>
      </c>
      <c r="G1187" s="17" t="s">
        <v>1204</v>
      </c>
      <c r="Q1187" t="str">
        <f t="shared" si="18"/>
        <v>18939000-Ručne torbe</v>
      </c>
    </row>
    <row r="1188" spans="1:17" x14ac:dyDescent="0.25">
      <c r="A1188">
        <v>1187</v>
      </c>
      <c r="B1188">
        <v>18939000</v>
      </c>
      <c r="C1188" t="s">
        <v>1204</v>
      </c>
      <c r="E1188" s="12">
        <v>1188</v>
      </c>
      <c r="F1188" s="13">
        <v>19000000</v>
      </c>
      <c r="G1188" s="14" t="s">
        <v>1205</v>
      </c>
      <c r="Q1188" t="str">
        <f t="shared" si="18"/>
        <v>19000000-Koža i tekstilne tkanine, plastični i gumeni materijali</v>
      </c>
    </row>
    <row r="1189" spans="1:17" x14ac:dyDescent="0.25">
      <c r="A1189">
        <v>1188</v>
      </c>
      <c r="B1189">
        <v>19000000</v>
      </c>
      <c r="C1189" t="s">
        <v>1205</v>
      </c>
      <c r="E1189" s="15">
        <v>1189</v>
      </c>
      <c r="F1189" s="16">
        <v>19100000</v>
      </c>
      <c r="G1189" s="17" t="s">
        <v>1206</v>
      </c>
      <c r="Q1189" t="str">
        <f t="shared" si="18"/>
        <v>19100000-Koža</v>
      </c>
    </row>
    <row r="1190" spans="1:17" x14ac:dyDescent="0.25">
      <c r="A1190">
        <v>1189</v>
      </c>
      <c r="B1190">
        <v>19100000</v>
      </c>
      <c r="C1190" t="s">
        <v>1206</v>
      </c>
      <c r="E1190" s="12">
        <v>1190</v>
      </c>
      <c r="F1190" s="13">
        <v>19110000</v>
      </c>
      <c r="G1190" s="14" t="s">
        <v>1207</v>
      </c>
      <c r="Q1190" t="str">
        <f t="shared" si="18"/>
        <v>19110000-Semiš koža</v>
      </c>
    </row>
    <row r="1191" spans="1:17" x14ac:dyDescent="0.25">
      <c r="A1191">
        <v>1190</v>
      </c>
      <c r="B1191">
        <v>19110000</v>
      </c>
      <c r="C1191" t="s">
        <v>1207</v>
      </c>
      <c r="E1191" s="15">
        <v>1191</v>
      </c>
      <c r="F1191" s="16">
        <v>19120000</v>
      </c>
      <c r="G1191" s="17" t="s">
        <v>1208</v>
      </c>
      <c r="Q1191" t="str">
        <f t="shared" si="18"/>
        <v>19120000-Koža goveda ili kopitara</v>
      </c>
    </row>
    <row r="1192" spans="1:17" x14ac:dyDescent="0.25">
      <c r="A1192">
        <v>1191</v>
      </c>
      <c r="B1192">
        <v>19120000</v>
      </c>
      <c r="C1192" t="s">
        <v>1208</v>
      </c>
      <c r="E1192" s="12">
        <v>1192</v>
      </c>
      <c r="F1192" s="13">
        <v>19130000</v>
      </c>
      <c r="G1192" s="14" t="s">
        <v>1209</v>
      </c>
      <c r="Q1192" t="str">
        <f t="shared" si="18"/>
        <v>19130000-Ovčija, kozija ili svinjska koža</v>
      </c>
    </row>
    <row r="1193" spans="1:17" x14ac:dyDescent="0.25">
      <c r="A1193">
        <v>1192</v>
      </c>
      <c r="B1193">
        <v>19130000</v>
      </c>
      <c r="C1193" t="s">
        <v>1209</v>
      </c>
      <c r="E1193" s="15">
        <v>1193</v>
      </c>
      <c r="F1193" s="16">
        <v>19131000</v>
      </c>
      <c r="G1193" s="17" t="s">
        <v>1210</v>
      </c>
      <c r="Q1193" t="str">
        <f t="shared" si="18"/>
        <v>19131000-Ovčija ili jagnjeća koža</v>
      </c>
    </row>
    <row r="1194" spans="1:17" x14ac:dyDescent="0.25">
      <c r="A1194">
        <v>1193</v>
      </c>
      <c r="B1194">
        <v>19131000</v>
      </c>
      <c r="C1194" t="s">
        <v>1210</v>
      </c>
      <c r="E1194" s="12">
        <v>1194</v>
      </c>
      <c r="F1194" s="13">
        <v>19132000</v>
      </c>
      <c r="G1194" s="14" t="s">
        <v>1211</v>
      </c>
      <c r="Q1194" t="str">
        <f t="shared" si="18"/>
        <v>19132000-Kozja ili jareća koža</v>
      </c>
    </row>
    <row r="1195" spans="1:17" x14ac:dyDescent="0.25">
      <c r="A1195">
        <v>1194</v>
      </c>
      <c r="B1195">
        <v>19132000</v>
      </c>
      <c r="C1195" t="s">
        <v>1211</v>
      </c>
      <c r="E1195" s="15">
        <v>1195</v>
      </c>
      <c r="F1195" s="16">
        <v>19133000</v>
      </c>
      <c r="G1195" s="17" t="s">
        <v>1212</v>
      </c>
      <c r="Q1195" t="str">
        <f t="shared" si="18"/>
        <v>19133000-Svinjska koža</v>
      </c>
    </row>
    <row r="1196" spans="1:17" x14ac:dyDescent="0.25">
      <c r="A1196">
        <v>1195</v>
      </c>
      <c r="B1196">
        <v>19133000</v>
      </c>
      <c r="C1196" t="s">
        <v>1212</v>
      </c>
      <c r="E1196" s="12">
        <v>1196</v>
      </c>
      <c r="F1196" s="13">
        <v>19140000</v>
      </c>
      <c r="G1196" s="14" t="s">
        <v>1213</v>
      </c>
      <c r="Q1196" t="str">
        <f t="shared" si="18"/>
        <v>19140000-Koža drugih životinja, veštačka i druga koža</v>
      </c>
    </row>
    <row r="1197" spans="1:17" x14ac:dyDescent="0.25">
      <c r="A1197">
        <v>1196</v>
      </c>
      <c r="B1197">
        <v>19140000</v>
      </c>
      <c r="C1197" t="s">
        <v>1213</v>
      </c>
      <c r="E1197" s="15">
        <v>1197</v>
      </c>
      <c r="F1197" s="16">
        <v>19141000</v>
      </c>
      <c r="G1197" s="17" t="s">
        <v>1214</v>
      </c>
      <c r="Q1197" t="str">
        <f t="shared" si="18"/>
        <v>19141000-Koža drugih životinja</v>
      </c>
    </row>
    <row r="1198" spans="1:17" x14ac:dyDescent="0.25">
      <c r="A1198">
        <v>1197</v>
      </c>
      <c r="B1198">
        <v>19141000</v>
      </c>
      <c r="C1198" t="s">
        <v>1214</v>
      </c>
      <c r="E1198" s="12">
        <v>1198</v>
      </c>
      <c r="F1198" s="13">
        <v>19142000</v>
      </c>
      <c r="G1198" s="14" t="s">
        <v>1215</v>
      </c>
      <c r="Q1198" t="str">
        <f t="shared" si="18"/>
        <v>19142000-Veštačka koža</v>
      </c>
    </row>
    <row r="1199" spans="1:17" x14ac:dyDescent="0.25">
      <c r="A1199">
        <v>1198</v>
      </c>
      <c r="B1199">
        <v>19142000</v>
      </c>
      <c r="C1199" t="s">
        <v>1215</v>
      </c>
      <c r="E1199" s="15">
        <v>1199</v>
      </c>
      <c r="F1199" s="16">
        <v>19143000</v>
      </c>
      <c r="G1199" s="17" t="s">
        <v>1216</v>
      </c>
      <c r="Q1199" t="str">
        <f t="shared" si="18"/>
        <v>19143000-Imitacija kože</v>
      </c>
    </row>
    <row r="1200" spans="1:17" x14ac:dyDescent="0.25">
      <c r="A1200">
        <v>1199</v>
      </c>
      <c r="B1200">
        <v>19143000</v>
      </c>
      <c r="C1200" t="s">
        <v>1216</v>
      </c>
      <c r="E1200" s="12">
        <v>1200</v>
      </c>
      <c r="F1200" s="13">
        <v>19144000</v>
      </c>
      <c r="G1200" s="14" t="s">
        <v>1217</v>
      </c>
      <c r="Q1200" t="str">
        <f t="shared" si="18"/>
        <v>19144000-Lakovana koža</v>
      </c>
    </row>
    <row r="1201" spans="1:17" x14ac:dyDescent="0.25">
      <c r="A1201">
        <v>1200</v>
      </c>
      <c r="B1201">
        <v>19144000</v>
      </c>
      <c r="C1201" t="s">
        <v>1217</v>
      </c>
      <c r="E1201" s="15">
        <v>1201</v>
      </c>
      <c r="F1201" s="16">
        <v>19160000</v>
      </c>
      <c r="G1201" s="17" t="s">
        <v>1218</v>
      </c>
      <c r="Q1201" t="str">
        <f t="shared" si="18"/>
        <v>19160000-Kaiševi za ručne satove</v>
      </c>
    </row>
    <row r="1202" spans="1:17" x14ac:dyDescent="0.25">
      <c r="A1202">
        <v>1201</v>
      </c>
      <c r="B1202">
        <v>19160000</v>
      </c>
      <c r="C1202" t="s">
        <v>1218</v>
      </c>
      <c r="E1202" s="12">
        <v>1202</v>
      </c>
      <c r="F1202" s="13">
        <v>19170000</v>
      </c>
      <c r="G1202" s="14" t="s">
        <v>1219</v>
      </c>
      <c r="Q1202" t="str">
        <f t="shared" si="18"/>
        <v>19170000-Proizvodi od kože koji se upotrebljavaju za mašine ili mehaničke uređaje</v>
      </c>
    </row>
    <row r="1203" spans="1:17" x14ac:dyDescent="0.25">
      <c r="A1203">
        <v>1202</v>
      </c>
      <c r="B1203">
        <v>19170000</v>
      </c>
      <c r="C1203" t="s">
        <v>1219</v>
      </c>
      <c r="E1203" s="15">
        <v>1203</v>
      </c>
      <c r="F1203" s="16">
        <v>19200000</v>
      </c>
      <c r="G1203" s="17" t="s">
        <v>1220</v>
      </c>
      <c r="Q1203" t="str">
        <f t="shared" si="18"/>
        <v>19200000-Tkanine od tekstila i srodni proizvodi</v>
      </c>
    </row>
    <row r="1204" spans="1:17" x14ac:dyDescent="0.25">
      <c r="A1204">
        <v>1203</v>
      </c>
      <c r="B1204">
        <v>19200000</v>
      </c>
      <c r="C1204" t="s">
        <v>1220</v>
      </c>
      <c r="E1204" s="12">
        <v>1204</v>
      </c>
      <c r="F1204" s="13">
        <v>19210000</v>
      </c>
      <c r="G1204" s="14" t="s">
        <v>1221</v>
      </c>
      <c r="Q1204" t="str">
        <f t="shared" si="18"/>
        <v>19210000-Tkanine</v>
      </c>
    </row>
    <row r="1205" spans="1:17" x14ac:dyDescent="0.25">
      <c r="A1205">
        <v>1204</v>
      </c>
      <c r="B1205">
        <v>19210000</v>
      </c>
      <c r="C1205" t="s">
        <v>1221</v>
      </c>
      <c r="E1205" s="15">
        <v>1205</v>
      </c>
      <c r="F1205" s="16">
        <v>19211000</v>
      </c>
      <c r="G1205" s="17" t="s">
        <v>1222</v>
      </c>
      <c r="Q1205" t="str">
        <f t="shared" si="18"/>
        <v>19211000-Sintetičke tkanine</v>
      </c>
    </row>
    <row r="1206" spans="1:17" x14ac:dyDescent="0.25">
      <c r="A1206">
        <v>1205</v>
      </c>
      <c r="B1206">
        <v>19211000</v>
      </c>
      <c r="C1206" t="s">
        <v>1222</v>
      </c>
      <c r="E1206" s="12">
        <v>1206</v>
      </c>
      <c r="F1206" s="13">
        <v>19211100</v>
      </c>
      <c r="G1206" s="14" t="s">
        <v>1223</v>
      </c>
      <c r="Q1206" t="str">
        <f t="shared" si="18"/>
        <v>19211100-Tkanine od mešovitih vlakana</v>
      </c>
    </row>
    <row r="1207" spans="1:17" x14ac:dyDescent="0.25">
      <c r="A1207">
        <v>1206</v>
      </c>
      <c r="B1207">
        <v>19211100</v>
      </c>
      <c r="C1207" t="s">
        <v>1223</v>
      </c>
      <c r="E1207" s="15">
        <v>1207</v>
      </c>
      <c r="F1207" s="16">
        <v>19212000</v>
      </c>
      <c r="G1207" s="17" t="s">
        <v>1224</v>
      </c>
      <c r="Q1207" t="str">
        <f t="shared" si="18"/>
        <v>19212000-Pamučne tkanine</v>
      </c>
    </row>
    <row r="1208" spans="1:17" x14ac:dyDescent="0.25">
      <c r="A1208">
        <v>1207</v>
      </c>
      <c r="B1208">
        <v>19212000</v>
      </c>
      <c r="C1208" t="s">
        <v>1224</v>
      </c>
      <c r="E1208" s="12">
        <v>1208</v>
      </c>
      <c r="F1208" s="13">
        <v>19212100</v>
      </c>
      <c r="G1208" s="14" t="s">
        <v>1225</v>
      </c>
      <c r="Q1208" t="str">
        <f t="shared" si="18"/>
        <v>19212100-Inlet platno</v>
      </c>
    </row>
    <row r="1209" spans="1:17" x14ac:dyDescent="0.25">
      <c r="A1209">
        <v>1208</v>
      </c>
      <c r="B1209">
        <v>19212100</v>
      </c>
      <c r="C1209" t="s">
        <v>1225</v>
      </c>
      <c r="E1209" s="15">
        <v>1209</v>
      </c>
      <c r="F1209" s="16">
        <v>19212200</v>
      </c>
      <c r="G1209" s="17" t="s">
        <v>1226</v>
      </c>
      <c r="Q1209" t="str">
        <f t="shared" si="18"/>
        <v>19212200-Teksas platno</v>
      </c>
    </row>
    <row r="1210" spans="1:17" x14ac:dyDescent="0.25">
      <c r="A1210">
        <v>1209</v>
      </c>
      <c r="B1210">
        <v>19212200</v>
      </c>
      <c r="C1210" t="s">
        <v>1226</v>
      </c>
      <c r="E1210" s="12">
        <v>1210</v>
      </c>
      <c r="F1210" s="13">
        <v>19212300</v>
      </c>
      <c r="G1210" s="14" t="s">
        <v>1227</v>
      </c>
      <c r="Q1210" t="str">
        <f t="shared" si="18"/>
        <v>19212300-Platno</v>
      </c>
    </row>
    <row r="1211" spans="1:17" x14ac:dyDescent="0.25">
      <c r="A1211">
        <v>1210</v>
      </c>
      <c r="B1211">
        <v>19212300</v>
      </c>
      <c r="C1211" t="s">
        <v>1227</v>
      </c>
      <c r="E1211" s="15">
        <v>1211</v>
      </c>
      <c r="F1211" s="16">
        <v>19212310</v>
      </c>
      <c r="G1211" s="17" t="s">
        <v>1228</v>
      </c>
      <c r="Q1211" t="str">
        <f t="shared" si="18"/>
        <v>19212310-Proizvodi od platna</v>
      </c>
    </row>
    <row r="1212" spans="1:17" x14ac:dyDescent="0.25">
      <c r="A1212">
        <v>1211</v>
      </c>
      <c r="B1212">
        <v>19212310</v>
      </c>
      <c r="C1212" t="s">
        <v>1228</v>
      </c>
      <c r="E1212" s="12">
        <v>1212</v>
      </c>
      <c r="F1212" s="13">
        <v>19212400</v>
      </c>
      <c r="G1212" s="14" t="s">
        <v>1229</v>
      </c>
      <c r="Q1212" t="str">
        <f t="shared" si="18"/>
        <v>19212400-Puplin</v>
      </c>
    </row>
    <row r="1213" spans="1:17" x14ac:dyDescent="0.25">
      <c r="A1213">
        <v>1212</v>
      </c>
      <c r="B1213">
        <v>19212400</v>
      </c>
      <c r="C1213" t="s">
        <v>1229</v>
      </c>
      <c r="E1213" s="15">
        <v>1213</v>
      </c>
      <c r="F1213" s="16">
        <v>19212500</v>
      </c>
      <c r="G1213" s="17" t="s">
        <v>1230</v>
      </c>
      <c r="Q1213" t="str">
        <f t="shared" si="18"/>
        <v>19212500-Gurtne</v>
      </c>
    </row>
    <row r="1214" spans="1:17" x14ac:dyDescent="0.25">
      <c r="A1214">
        <v>1213</v>
      </c>
      <c r="B1214">
        <v>19212500</v>
      </c>
      <c r="C1214" t="s">
        <v>1230</v>
      </c>
      <c r="E1214" s="12">
        <v>1214</v>
      </c>
      <c r="F1214" s="13">
        <v>19212510</v>
      </c>
      <c r="G1214" s="14" t="s">
        <v>1231</v>
      </c>
      <c r="Q1214" t="str">
        <f t="shared" si="18"/>
        <v>19212510-Trakaste gurtne</v>
      </c>
    </row>
    <row r="1215" spans="1:17" x14ac:dyDescent="0.25">
      <c r="A1215">
        <v>1214</v>
      </c>
      <c r="B1215">
        <v>19212510</v>
      </c>
      <c r="C1215" t="s">
        <v>1231</v>
      </c>
      <c r="E1215" s="15">
        <v>1215</v>
      </c>
      <c r="F1215" s="16">
        <v>19220000</v>
      </c>
      <c r="G1215" s="17" t="s">
        <v>1232</v>
      </c>
      <c r="Q1215" t="str">
        <f t="shared" si="18"/>
        <v>19220000-Vunene tkanine</v>
      </c>
    </row>
    <row r="1216" spans="1:17" x14ac:dyDescent="0.25">
      <c r="A1216">
        <v>1215</v>
      </c>
      <c r="B1216">
        <v>19220000</v>
      </c>
      <c r="C1216" t="s">
        <v>1232</v>
      </c>
      <c r="E1216" s="12">
        <v>1216</v>
      </c>
      <c r="F1216" s="13">
        <v>19230000</v>
      </c>
      <c r="G1216" s="14" t="s">
        <v>1233</v>
      </c>
      <c r="Q1216" t="str">
        <f t="shared" si="18"/>
        <v>19230000-Lanene tkanine</v>
      </c>
    </row>
    <row r="1217" spans="1:17" x14ac:dyDescent="0.25">
      <c r="A1217">
        <v>1216</v>
      </c>
      <c r="B1217">
        <v>19230000</v>
      </c>
      <c r="C1217" t="s">
        <v>1233</v>
      </c>
      <c r="E1217" s="15">
        <v>1217</v>
      </c>
      <c r="F1217" s="16">
        <v>19231000</v>
      </c>
      <c r="G1217" s="17" t="s">
        <v>1234</v>
      </c>
      <c r="Q1217" t="str">
        <f t="shared" si="18"/>
        <v>19231000-Laneno platno</v>
      </c>
    </row>
    <row r="1218" spans="1:17" x14ac:dyDescent="0.25">
      <c r="A1218">
        <v>1217</v>
      </c>
      <c r="B1218">
        <v>19231000</v>
      </c>
      <c r="C1218" t="s">
        <v>1234</v>
      </c>
      <c r="E1218" s="12">
        <v>1218</v>
      </c>
      <c r="F1218" s="13">
        <v>19240000</v>
      </c>
      <c r="G1218" s="14" t="s">
        <v>1235</v>
      </c>
      <c r="Q1218" t="str">
        <f t="shared" ref="Q1218:Q1281" si="19">F1218&amp; "-" &amp;G1218</f>
        <v>19240000-Specijalne tkanine</v>
      </c>
    </row>
    <row r="1219" spans="1:17" x14ac:dyDescent="0.25">
      <c r="A1219">
        <v>1218</v>
      </c>
      <c r="B1219">
        <v>19240000</v>
      </c>
      <c r="C1219" t="s">
        <v>1235</v>
      </c>
      <c r="E1219" s="15">
        <v>1219</v>
      </c>
      <c r="F1219" s="16">
        <v>19241000</v>
      </c>
      <c r="G1219" s="17" t="s">
        <v>1236</v>
      </c>
      <c r="Q1219" t="str">
        <f t="shared" si="19"/>
        <v>19241000-Baršun</v>
      </c>
    </row>
    <row r="1220" spans="1:17" x14ac:dyDescent="0.25">
      <c r="A1220">
        <v>1219</v>
      </c>
      <c r="B1220">
        <v>19241000</v>
      </c>
      <c r="C1220" t="s">
        <v>1236</v>
      </c>
      <c r="E1220" s="12">
        <v>1220</v>
      </c>
      <c r="F1220" s="13">
        <v>19242000</v>
      </c>
      <c r="G1220" s="14" t="s">
        <v>1237</v>
      </c>
      <c r="Q1220" t="str">
        <f t="shared" si="19"/>
        <v>19242000-Frotir tkanine</v>
      </c>
    </row>
    <row r="1221" spans="1:17" x14ac:dyDescent="0.25">
      <c r="A1221">
        <v>1220</v>
      </c>
      <c r="B1221">
        <v>19242000</v>
      </c>
      <c r="C1221" t="s">
        <v>1237</v>
      </c>
      <c r="E1221" s="15">
        <v>1221</v>
      </c>
      <c r="F1221" s="16">
        <v>19243000</v>
      </c>
      <c r="G1221" s="17" t="s">
        <v>1238</v>
      </c>
      <c r="Q1221" t="str">
        <f t="shared" si="19"/>
        <v>19243000-Mebl štofovi za nameštaj i tapaciranje</v>
      </c>
    </row>
    <row r="1222" spans="1:17" x14ac:dyDescent="0.25">
      <c r="A1222">
        <v>1221</v>
      </c>
      <c r="B1222">
        <v>19243000</v>
      </c>
      <c r="C1222" t="s">
        <v>1238</v>
      </c>
      <c r="E1222" s="12">
        <v>1222</v>
      </c>
      <c r="F1222" s="13">
        <v>19244000</v>
      </c>
      <c r="G1222" s="14" t="s">
        <v>1239</v>
      </c>
      <c r="Q1222" t="str">
        <f t="shared" si="19"/>
        <v>19244000-Tkanine za zavese</v>
      </c>
    </row>
    <row r="1223" spans="1:17" x14ac:dyDescent="0.25">
      <c r="A1223">
        <v>1222</v>
      </c>
      <c r="B1223">
        <v>19244000</v>
      </c>
      <c r="C1223" t="s">
        <v>1239</v>
      </c>
      <c r="E1223" s="15">
        <v>1223</v>
      </c>
      <c r="F1223" s="16">
        <v>19245000</v>
      </c>
      <c r="G1223" s="17" t="s">
        <v>1240</v>
      </c>
      <c r="Q1223" t="str">
        <f t="shared" si="19"/>
        <v>19245000-Tkanine za postave</v>
      </c>
    </row>
    <row r="1224" spans="1:17" x14ac:dyDescent="0.25">
      <c r="A1224">
        <v>1223</v>
      </c>
      <c r="B1224">
        <v>19245000</v>
      </c>
      <c r="C1224" t="s">
        <v>1240</v>
      </c>
      <c r="E1224" s="12">
        <v>1224</v>
      </c>
      <c r="F1224" s="13">
        <v>19250000</v>
      </c>
      <c r="G1224" s="14" t="s">
        <v>1241</v>
      </c>
      <c r="Q1224" t="str">
        <f t="shared" si="19"/>
        <v>19250000-Pleteni ili kukičani materijali</v>
      </c>
    </row>
    <row r="1225" spans="1:17" x14ac:dyDescent="0.25">
      <c r="A1225">
        <v>1224</v>
      </c>
      <c r="B1225">
        <v>19250000</v>
      </c>
      <c r="C1225" t="s">
        <v>1241</v>
      </c>
      <c r="E1225" s="15">
        <v>1225</v>
      </c>
      <c r="F1225" s="16">
        <v>19251000</v>
      </c>
      <c r="G1225" s="17" t="s">
        <v>1242</v>
      </c>
      <c r="Q1225" t="str">
        <f t="shared" si="19"/>
        <v>19251000-Pleteni materijali</v>
      </c>
    </row>
    <row r="1226" spans="1:17" x14ac:dyDescent="0.25">
      <c r="A1226">
        <v>1225</v>
      </c>
      <c r="B1226">
        <v>19251000</v>
      </c>
      <c r="C1226" t="s">
        <v>1242</v>
      </c>
      <c r="E1226" s="12">
        <v>1226</v>
      </c>
      <c r="F1226" s="13">
        <v>19251100</v>
      </c>
      <c r="G1226" s="14" t="s">
        <v>1243</v>
      </c>
      <c r="Q1226" t="str">
        <f t="shared" si="19"/>
        <v>19251100-Baršunaste tkanine</v>
      </c>
    </row>
    <row r="1227" spans="1:17" x14ac:dyDescent="0.25">
      <c r="A1227">
        <v>1226</v>
      </c>
      <c r="B1227">
        <v>19251100</v>
      </c>
      <c r="C1227" t="s">
        <v>1243</v>
      </c>
      <c r="E1227" s="15">
        <v>1227</v>
      </c>
      <c r="F1227" s="16">
        <v>19252000</v>
      </c>
      <c r="G1227" s="17" t="s">
        <v>1244</v>
      </c>
      <c r="Q1227" t="str">
        <f t="shared" si="19"/>
        <v>19252000-Kukičani materijali</v>
      </c>
    </row>
    <row r="1228" spans="1:17" x14ac:dyDescent="0.25">
      <c r="A1228">
        <v>1227</v>
      </c>
      <c r="B1228">
        <v>19252000</v>
      </c>
      <c r="C1228" t="s">
        <v>1244</v>
      </c>
      <c r="E1228" s="12">
        <v>1228</v>
      </c>
      <c r="F1228" s="13">
        <v>19260000</v>
      </c>
      <c r="G1228" s="14" t="s">
        <v>1245</v>
      </c>
      <c r="Q1228" t="str">
        <f t="shared" si="19"/>
        <v>19260000-Tekstil</v>
      </c>
    </row>
    <row r="1229" spans="1:17" x14ac:dyDescent="0.25">
      <c r="A1229">
        <v>1228</v>
      </c>
      <c r="B1229">
        <v>19260000</v>
      </c>
      <c r="C1229" t="s">
        <v>1245</v>
      </c>
      <c r="E1229" s="15">
        <v>1229</v>
      </c>
      <c r="F1229" s="16">
        <v>19270000</v>
      </c>
      <c r="G1229" s="17" t="s">
        <v>1246</v>
      </c>
      <c r="Q1229" t="str">
        <f t="shared" si="19"/>
        <v>19270000-Netkani tekstil</v>
      </c>
    </row>
    <row r="1230" spans="1:17" x14ac:dyDescent="0.25">
      <c r="A1230">
        <v>1229</v>
      </c>
      <c r="B1230">
        <v>19270000</v>
      </c>
      <c r="C1230" t="s">
        <v>1246</v>
      </c>
      <c r="E1230" s="12">
        <v>1230</v>
      </c>
      <c r="F1230" s="13">
        <v>19280000</v>
      </c>
      <c r="G1230" s="14" t="s">
        <v>1247</v>
      </c>
      <c r="Q1230" t="str">
        <f t="shared" si="19"/>
        <v>19280000-Životinjska vuna, krupne i sitne kože</v>
      </c>
    </row>
    <row r="1231" spans="1:17" x14ac:dyDescent="0.25">
      <c r="A1231">
        <v>1230</v>
      </c>
      <c r="B1231">
        <v>19280000</v>
      </c>
      <c r="C1231" t="s">
        <v>1247</v>
      </c>
      <c r="E1231" s="15">
        <v>1231</v>
      </c>
      <c r="F1231" s="16">
        <v>19281000</v>
      </c>
      <c r="G1231" s="17" t="s">
        <v>1248</v>
      </c>
      <c r="Q1231" t="str">
        <f t="shared" si="19"/>
        <v>19281000-Vuna</v>
      </c>
    </row>
    <row r="1232" spans="1:17" x14ac:dyDescent="0.25">
      <c r="A1232">
        <v>1231</v>
      </c>
      <c r="B1232">
        <v>19281000</v>
      </c>
      <c r="C1232" t="s">
        <v>1248</v>
      </c>
      <c r="E1232" s="12">
        <v>1232</v>
      </c>
      <c r="F1232" s="13">
        <v>19282000</v>
      </c>
      <c r="G1232" s="14" t="s">
        <v>1249</v>
      </c>
      <c r="Q1232" t="str">
        <f t="shared" si="19"/>
        <v>19282000-Životinjske kože</v>
      </c>
    </row>
    <row r="1233" spans="1:17" x14ac:dyDescent="0.25">
      <c r="A1233">
        <v>1232</v>
      </c>
      <c r="B1233">
        <v>19282000</v>
      </c>
      <c r="C1233" t="s">
        <v>1249</v>
      </c>
      <c r="E1233" s="15">
        <v>1233</v>
      </c>
      <c r="F1233" s="16">
        <v>19283000</v>
      </c>
      <c r="G1233" s="17" t="s">
        <v>1250</v>
      </c>
      <c r="Q1233" t="str">
        <f t="shared" si="19"/>
        <v>19283000-Ptičje kože i perje</v>
      </c>
    </row>
    <row r="1234" spans="1:17" x14ac:dyDescent="0.25">
      <c r="A1234">
        <v>1233</v>
      </c>
      <c r="B1234">
        <v>19283000</v>
      </c>
      <c r="C1234" t="s">
        <v>1250</v>
      </c>
      <c r="E1234" s="12">
        <v>1234</v>
      </c>
      <c r="F1234" s="13">
        <v>19400000</v>
      </c>
      <c r="G1234" s="14" t="s">
        <v>1251</v>
      </c>
      <c r="Q1234" t="str">
        <f t="shared" si="19"/>
        <v>19400000-Tekstilna prediva i konac</v>
      </c>
    </row>
    <row r="1235" spans="1:17" x14ac:dyDescent="0.25">
      <c r="A1235">
        <v>1234</v>
      </c>
      <c r="B1235">
        <v>19400000</v>
      </c>
      <c r="C1235" t="s">
        <v>1251</v>
      </c>
      <c r="E1235" s="15">
        <v>1235</v>
      </c>
      <c r="F1235" s="16">
        <v>19410000</v>
      </c>
      <c r="G1235" s="17" t="s">
        <v>1252</v>
      </c>
      <c r="Q1235" t="str">
        <f t="shared" si="19"/>
        <v>19410000-Prirodna tekstilna vlakna</v>
      </c>
    </row>
    <row r="1236" spans="1:17" x14ac:dyDescent="0.25">
      <c r="A1236">
        <v>1235</v>
      </c>
      <c r="B1236">
        <v>19410000</v>
      </c>
      <c r="C1236" t="s">
        <v>1252</v>
      </c>
      <c r="E1236" s="12">
        <v>1236</v>
      </c>
      <c r="F1236" s="13">
        <v>19420000</v>
      </c>
      <c r="G1236" s="14" t="s">
        <v>1253</v>
      </c>
      <c r="Q1236" t="str">
        <f t="shared" si="19"/>
        <v>19420000-Veštačka tekstilna vlakna</v>
      </c>
    </row>
    <row r="1237" spans="1:17" x14ac:dyDescent="0.25">
      <c r="A1237">
        <v>1236</v>
      </c>
      <c r="B1237">
        <v>19420000</v>
      </c>
      <c r="C1237" t="s">
        <v>1253</v>
      </c>
      <c r="E1237" s="15">
        <v>1237</v>
      </c>
      <c r="F1237" s="16">
        <v>19430000</v>
      </c>
      <c r="G1237" s="17" t="s">
        <v>1254</v>
      </c>
      <c r="Q1237" t="str">
        <f t="shared" si="19"/>
        <v>19430000-Tekstilna prediva i konac od prirodnih vlakana</v>
      </c>
    </row>
    <row r="1238" spans="1:17" x14ac:dyDescent="0.25">
      <c r="A1238">
        <v>1237</v>
      </c>
      <c r="B1238">
        <v>19430000</v>
      </c>
      <c r="C1238" t="s">
        <v>1254</v>
      </c>
      <c r="E1238" s="12">
        <v>1238</v>
      </c>
      <c r="F1238" s="13">
        <v>19431000</v>
      </c>
      <c r="G1238" s="14" t="s">
        <v>1255</v>
      </c>
      <c r="Q1238" t="str">
        <f t="shared" si="19"/>
        <v>19431000-Svileno predivo</v>
      </c>
    </row>
    <row r="1239" spans="1:17" x14ac:dyDescent="0.25">
      <c r="A1239">
        <v>1238</v>
      </c>
      <c r="B1239">
        <v>19431000</v>
      </c>
      <c r="C1239" t="s">
        <v>1255</v>
      </c>
      <c r="E1239" s="15">
        <v>1239</v>
      </c>
      <c r="F1239" s="16">
        <v>19432000</v>
      </c>
      <c r="G1239" s="17" t="s">
        <v>1256</v>
      </c>
      <c r="Q1239" t="str">
        <f t="shared" si="19"/>
        <v>19432000-Vuneno predivo</v>
      </c>
    </row>
    <row r="1240" spans="1:17" x14ac:dyDescent="0.25">
      <c r="A1240">
        <v>1239</v>
      </c>
      <c r="B1240">
        <v>19432000</v>
      </c>
      <c r="C1240" t="s">
        <v>1256</v>
      </c>
      <c r="E1240" s="12">
        <v>1240</v>
      </c>
      <c r="F1240" s="13">
        <v>19433000</v>
      </c>
      <c r="G1240" s="14" t="s">
        <v>1257</v>
      </c>
      <c r="Q1240" t="str">
        <f t="shared" si="19"/>
        <v>19433000-Pamučno predivo</v>
      </c>
    </row>
    <row r="1241" spans="1:17" x14ac:dyDescent="0.25">
      <c r="A1241">
        <v>1240</v>
      </c>
      <c r="B1241">
        <v>19433000</v>
      </c>
      <c r="C1241" t="s">
        <v>1257</v>
      </c>
      <c r="E1241" s="15">
        <v>1241</v>
      </c>
      <c r="F1241" s="16">
        <v>19434000</v>
      </c>
      <c r="G1241" s="17" t="s">
        <v>1258</v>
      </c>
      <c r="Q1241" t="str">
        <f t="shared" si="19"/>
        <v>19434000-Laneno predivo</v>
      </c>
    </row>
    <row r="1242" spans="1:17" x14ac:dyDescent="0.25">
      <c r="A1242">
        <v>1241</v>
      </c>
      <c r="B1242">
        <v>19434000</v>
      </c>
      <c r="C1242" t="s">
        <v>1258</v>
      </c>
      <c r="E1242" s="12">
        <v>1242</v>
      </c>
      <c r="F1242" s="13">
        <v>19435000</v>
      </c>
      <c r="G1242" s="14" t="s">
        <v>1259</v>
      </c>
      <c r="Q1242" t="str">
        <f t="shared" si="19"/>
        <v>19435000-Konac za šivenje i predivo od prirodnih vlakana</v>
      </c>
    </row>
    <row r="1243" spans="1:17" x14ac:dyDescent="0.25">
      <c r="A1243">
        <v>1242</v>
      </c>
      <c r="B1243">
        <v>19435000</v>
      </c>
      <c r="C1243" t="s">
        <v>1259</v>
      </c>
      <c r="E1243" s="15">
        <v>1243</v>
      </c>
      <c r="F1243" s="16">
        <v>19435100</v>
      </c>
      <c r="G1243" s="17" t="s">
        <v>1260</v>
      </c>
      <c r="Q1243" t="str">
        <f t="shared" si="19"/>
        <v>19435100-Konac za šivenje</v>
      </c>
    </row>
    <row r="1244" spans="1:17" x14ac:dyDescent="0.25">
      <c r="A1244">
        <v>1243</v>
      </c>
      <c r="B1244">
        <v>19435100</v>
      </c>
      <c r="C1244" t="s">
        <v>1260</v>
      </c>
      <c r="E1244" s="12">
        <v>1244</v>
      </c>
      <c r="F1244" s="13">
        <v>19435200</v>
      </c>
      <c r="G1244" s="14" t="s">
        <v>1261</v>
      </c>
      <c r="Q1244" t="str">
        <f t="shared" si="19"/>
        <v>19435200-Predivo za pletenje</v>
      </c>
    </row>
    <row r="1245" spans="1:17" x14ac:dyDescent="0.25">
      <c r="A1245">
        <v>1244</v>
      </c>
      <c r="B1245">
        <v>19435200</v>
      </c>
      <c r="C1245" t="s">
        <v>1261</v>
      </c>
      <c r="E1245" s="15">
        <v>1245</v>
      </c>
      <c r="F1245" s="16">
        <v>19436000</v>
      </c>
      <c r="G1245" s="17" t="s">
        <v>1262</v>
      </c>
      <c r="Q1245" t="str">
        <f t="shared" si="19"/>
        <v>19436000-Predivo od biljnih tekstilnih vlakana</v>
      </c>
    </row>
    <row r="1246" spans="1:17" x14ac:dyDescent="0.25">
      <c r="A1246">
        <v>1245</v>
      </c>
      <c r="B1246">
        <v>19436000</v>
      </c>
      <c r="C1246" t="s">
        <v>1262</v>
      </c>
      <c r="E1246" s="12">
        <v>1246</v>
      </c>
      <c r="F1246" s="13">
        <v>19440000</v>
      </c>
      <c r="G1246" s="14" t="s">
        <v>1263</v>
      </c>
      <c r="Q1246" t="str">
        <f t="shared" si="19"/>
        <v>19440000-Sintetičko predivo ili konac</v>
      </c>
    </row>
    <row r="1247" spans="1:17" x14ac:dyDescent="0.25">
      <c r="A1247">
        <v>1246</v>
      </c>
      <c r="B1247">
        <v>19440000</v>
      </c>
      <c r="C1247" t="s">
        <v>1263</v>
      </c>
      <c r="E1247" s="15">
        <v>1247</v>
      </c>
      <c r="F1247" s="16">
        <v>19441000</v>
      </c>
      <c r="G1247" s="17" t="s">
        <v>1264</v>
      </c>
      <c r="Q1247" t="str">
        <f t="shared" si="19"/>
        <v>19441000-Sintetičko predivo</v>
      </c>
    </row>
    <row r="1248" spans="1:17" x14ac:dyDescent="0.25">
      <c r="A1248">
        <v>1247</v>
      </c>
      <c r="B1248">
        <v>19441000</v>
      </c>
      <c r="C1248" t="s">
        <v>1264</v>
      </c>
      <c r="E1248" s="12">
        <v>1248</v>
      </c>
      <c r="F1248" s="13">
        <v>19442000</v>
      </c>
      <c r="G1248" s="14" t="s">
        <v>1265</v>
      </c>
      <c r="Q1248" t="str">
        <f t="shared" si="19"/>
        <v>19442000-Sintetički konac</v>
      </c>
    </row>
    <row r="1249" spans="1:17" x14ac:dyDescent="0.25">
      <c r="A1249">
        <v>1248</v>
      </c>
      <c r="B1249">
        <v>19442000</v>
      </c>
      <c r="C1249" t="s">
        <v>1265</v>
      </c>
      <c r="E1249" s="15">
        <v>1249</v>
      </c>
      <c r="F1249" s="16">
        <v>19442100</v>
      </c>
      <c r="G1249" s="17" t="s">
        <v>1266</v>
      </c>
      <c r="Q1249" t="str">
        <f t="shared" si="19"/>
        <v>19442100-Sintetički konac za šivenje</v>
      </c>
    </row>
    <row r="1250" spans="1:17" x14ac:dyDescent="0.25">
      <c r="A1250">
        <v>1249</v>
      </c>
      <c r="B1250">
        <v>19442100</v>
      </c>
      <c r="C1250" t="s">
        <v>1266</v>
      </c>
      <c r="E1250" s="12">
        <v>1250</v>
      </c>
      <c r="F1250" s="13">
        <v>19442200</v>
      </c>
      <c r="G1250" s="14" t="s">
        <v>1267</v>
      </c>
      <c r="Q1250" t="str">
        <f t="shared" si="19"/>
        <v>19442200-Sintetičko predivo za pletenje</v>
      </c>
    </row>
    <row r="1251" spans="1:17" x14ac:dyDescent="0.25">
      <c r="A1251">
        <v>1250</v>
      </c>
      <c r="B1251">
        <v>19442200</v>
      </c>
      <c r="C1251" t="s">
        <v>1267</v>
      </c>
      <c r="E1251" s="15">
        <v>1251</v>
      </c>
      <c r="F1251" s="16">
        <v>19500000</v>
      </c>
      <c r="G1251" s="17" t="s">
        <v>1268</v>
      </c>
      <c r="Q1251" t="str">
        <f t="shared" si="19"/>
        <v>19500000-Gumeni i plastični materijali</v>
      </c>
    </row>
    <row r="1252" spans="1:17" x14ac:dyDescent="0.25">
      <c r="A1252">
        <v>1251</v>
      </c>
      <c r="B1252">
        <v>19500000</v>
      </c>
      <c r="C1252" t="s">
        <v>1268</v>
      </c>
      <c r="E1252" s="12">
        <v>1252</v>
      </c>
      <c r="F1252" s="13">
        <v>19510000</v>
      </c>
      <c r="G1252" s="14" t="s">
        <v>1269</v>
      </c>
      <c r="Q1252" t="str">
        <f t="shared" si="19"/>
        <v>19510000-Gumeni proizvodi</v>
      </c>
    </row>
    <row r="1253" spans="1:17" x14ac:dyDescent="0.25">
      <c r="A1253">
        <v>1252</v>
      </c>
      <c r="B1253">
        <v>19510000</v>
      </c>
      <c r="C1253" t="s">
        <v>1269</v>
      </c>
      <c r="E1253" s="15">
        <v>1253</v>
      </c>
      <c r="F1253" s="16">
        <v>19511000</v>
      </c>
      <c r="G1253" s="17" t="s">
        <v>1270</v>
      </c>
      <c r="Q1253" t="str">
        <f t="shared" si="19"/>
        <v>19511000-Unutrašnje gume, gazeći slojevi i i zaštitni ulošci (pojasevi) od kaučuka</v>
      </c>
    </row>
    <row r="1254" spans="1:17" x14ac:dyDescent="0.25">
      <c r="A1254">
        <v>1253</v>
      </c>
      <c r="B1254">
        <v>19511000</v>
      </c>
      <c r="C1254" t="s">
        <v>1270</v>
      </c>
      <c r="E1254" s="12">
        <v>1254</v>
      </c>
      <c r="F1254" s="13">
        <v>19511100</v>
      </c>
      <c r="G1254" s="14" t="s">
        <v>1271</v>
      </c>
      <c r="Q1254" t="str">
        <f t="shared" si="19"/>
        <v>19511100-Zaštitni ulošci (pojasevi)</v>
      </c>
    </row>
    <row r="1255" spans="1:17" x14ac:dyDescent="0.25">
      <c r="A1255">
        <v>1254</v>
      </c>
      <c r="B1255">
        <v>19511100</v>
      </c>
      <c r="C1255" t="s">
        <v>1271</v>
      </c>
      <c r="E1255" s="15">
        <v>1255</v>
      </c>
      <c r="F1255" s="16">
        <v>19511200</v>
      </c>
      <c r="G1255" s="17" t="s">
        <v>1272</v>
      </c>
      <c r="Q1255" t="str">
        <f t="shared" si="19"/>
        <v>19511200-Unutrašnje gume</v>
      </c>
    </row>
    <row r="1256" spans="1:17" x14ac:dyDescent="0.25">
      <c r="A1256">
        <v>1255</v>
      </c>
      <c r="B1256">
        <v>19511200</v>
      </c>
      <c r="C1256" t="s">
        <v>1272</v>
      </c>
      <c r="E1256" s="12">
        <v>1256</v>
      </c>
      <c r="F1256" s="13">
        <v>19511300</v>
      </c>
      <c r="G1256" s="14" t="s">
        <v>1273</v>
      </c>
      <c r="Q1256" t="str">
        <f t="shared" si="19"/>
        <v>19511300-Gazeći slojevi</v>
      </c>
    </row>
    <row r="1257" spans="1:17" x14ac:dyDescent="0.25">
      <c r="A1257">
        <v>1256</v>
      </c>
      <c r="B1257">
        <v>19511300</v>
      </c>
      <c r="C1257" t="s">
        <v>1273</v>
      </c>
      <c r="E1257" s="15">
        <v>1257</v>
      </c>
      <c r="F1257" s="16">
        <v>19512000</v>
      </c>
      <c r="G1257" s="17" t="s">
        <v>1274</v>
      </c>
      <c r="Q1257" t="str">
        <f t="shared" si="19"/>
        <v>19512000-Proizvodi od nevulkanizovane gume</v>
      </c>
    </row>
    <row r="1258" spans="1:17" x14ac:dyDescent="0.25">
      <c r="A1258">
        <v>1257</v>
      </c>
      <c r="B1258">
        <v>19512000</v>
      </c>
      <c r="C1258" t="s">
        <v>1274</v>
      </c>
      <c r="E1258" s="12">
        <v>1258</v>
      </c>
      <c r="F1258" s="13">
        <v>19513000</v>
      </c>
      <c r="G1258" s="14" t="s">
        <v>1275</v>
      </c>
      <c r="Q1258" t="str">
        <f t="shared" si="19"/>
        <v>19513000-Gumirane tekstilne tkanine</v>
      </c>
    </row>
    <row r="1259" spans="1:17" x14ac:dyDescent="0.25">
      <c r="A1259">
        <v>1258</v>
      </c>
      <c r="B1259">
        <v>19513000</v>
      </c>
      <c r="C1259" t="s">
        <v>1275</v>
      </c>
      <c r="E1259" s="15">
        <v>1259</v>
      </c>
      <c r="F1259" s="16">
        <v>19513100</v>
      </c>
      <c r="G1259" s="17" t="s">
        <v>1276</v>
      </c>
      <c r="Q1259" t="str">
        <f t="shared" si="19"/>
        <v>19513100-Kord tkanine za spoljne pneumatske gume</v>
      </c>
    </row>
    <row r="1260" spans="1:17" x14ac:dyDescent="0.25">
      <c r="A1260">
        <v>1259</v>
      </c>
      <c r="B1260">
        <v>19513100</v>
      </c>
      <c r="C1260" t="s">
        <v>1276</v>
      </c>
      <c r="E1260" s="12">
        <v>1260</v>
      </c>
      <c r="F1260" s="13">
        <v>19513200</v>
      </c>
      <c r="G1260" s="14" t="s">
        <v>1277</v>
      </c>
      <c r="Q1260" t="str">
        <f t="shared" si="19"/>
        <v>19513200-Lepljive trake od gumirane tkanine</v>
      </c>
    </row>
    <row r="1261" spans="1:17" x14ac:dyDescent="0.25">
      <c r="A1261">
        <v>1260</v>
      </c>
      <c r="B1261">
        <v>19513200</v>
      </c>
      <c r="C1261" t="s">
        <v>1277</v>
      </c>
      <c r="E1261" s="15">
        <v>1261</v>
      </c>
      <c r="F1261" s="16">
        <v>19514000</v>
      </c>
      <c r="G1261" s="17" t="s">
        <v>1278</v>
      </c>
      <c r="Q1261" t="str">
        <f t="shared" si="19"/>
        <v>19514000-Regenerisana guma</v>
      </c>
    </row>
    <row r="1262" spans="1:17" x14ac:dyDescent="0.25">
      <c r="A1262">
        <v>1261</v>
      </c>
      <c r="B1262">
        <v>19514000</v>
      </c>
      <c r="C1262" t="s">
        <v>1278</v>
      </c>
      <c r="E1262" s="12">
        <v>1262</v>
      </c>
      <c r="F1262" s="13">
        <v>19520000</v>
      </c>
      <c r="G1262" s="14" t="s">
        <v>1279</v>
      </c>
      <c r="Q1262" t="str">
        <f t="shared" si="19"/>
        <v>19520000-Proizvodi od plastičnih masa</v>
      </c>
    </row>
    <row r="1263" spans="1:17" x14ac:dyDescent="0.25">
      <c r="A1263">
        <v>1262</v>
      </c>
      <c r="B1263">
        <v>19520000</v>
      </c>
      <c r="C1263" t="s">
        <v>1279</v>
      </c>
      <c r="E1263" s="15">
        <v>1263</v>
      </c>
      <c r="F1263" s="16">
        <v>19521000</v>
      </c>
      <c r="G1263" s="17" t="s">
        <v>1280</v>
      </c>
      <c r="Q1263" t="str">
        <f t="shared" si="19"/>
        <v>19521000-Proizvodi od polistirena</v>
      </c>
    </row>
    <row r="1264" spans="1:17" x14ac:dyDescent="0.25">
      <c r="A1264">
        <v>1263</v>
      </c>
      <c r="B1264">
        <v>19521000</v>
      </c>
      <c r="C1264" t="s">
        <v>1280</v>
      </c>
      <c r="E1264" s="12">
        <v>1264</v>
      </c>
      <c r="F1264" s="13">
        <v>19521100</v>
      </c>
      <c r="G1264" s="14" t="s">
        <v>1281</v>
      </c>
      <c r="Q1264" t="str">
        <f t="shared" si="19"/>
        <v>19521100-Folije od polistirena</v>
      </c>
    </row>
    <row r="1265" spans="1:17" x14ac:dyDescent="0.25">
      <c r="A1265">
        <v>1264</v>
      </c>
      <c r="B1265">
        <v>19521100</v>
      </c>
      <c r="C1265" t="s">
        <v>1281</v>
      </c>
      <c r="E1265" s="15">
        <v>1265</v>
      </c>
      <c r="F1265" s="16">
        <v>19521200</v>
      </c>
      <c r="G1265" s="17" t="s">
        <v>1282</v>
      </c>
      <c r="Q1265" t="str">
        <f t="shared" si="19"/>
        <v>19521200-Ploče od polistirena</v>
      </c>
    </row>
    <row r="1266" spans="1:17" x14ac:dyDescent="0.25">
      <c r="A1266">
        <v>1265</v>
      </c>
      <c r="B1266">
        <v>19521200</v>
      </c>
      <c r="C1266" t="s">
        <v>1282</v>
      </c>
      <c r="E1266" s="12">
        <v>1266</v>
      </c>
      <c r="F1266" s="13">
        <v>19522000</v>
      </c>
      <c r="G1266" s="14" t="s">
        <v>232</v>
      </c>
      <c r="Q1266" t="str">
        <f t="shared" si="19"/>
        <v>19522000-Smole</v>
      </c>
    </row>
    <row r="1267" spans="1:17" x14ac:dyDescent="0.25">
      <c r="A1267">
        <v>1266</v>
      </c>
      <c r="B1267">
        <v>19522000</v>
      </c>
      <c r="C1267" t="s">
        <v>232</v>
      </c>
      <c r="E1267" s="15">
        <v>1267</v>
      </c>
      <c r="F1267" s="16">
        <v>19522100</v>
      </c>
      <c r="G1267" s="17" t="s">
        <v>1283</v>
      </c>
      <c r="Q1267" t="str">
        <f t="shared" si="19"/>
        <v>19522100-Epoksi smola</v>
      </c>
    </row>
    <row r="1268" spans="1:17" x14ac:dyDescent="0.25">
      <c r="A1268">
        <v>1267</v>
      </c>
      <c r="B1268">
        <v>19522100</v>
      </c>
      <c r="C1268" t="s">
        <v>1283</v>
      </c>
      <c r="E1268" s="12">
        <v>1268</v>
      </c>
      <c r="F1268" s="13">
        <v>19522110</v>
      </c>
      <c r="G1268" s="14" t="s">
        <v>1284</v>
      </c>
      <c r="Q1268" t="str">
        <f t="shared" si="19"/>
        <v>19522110-Cevi od epoksi smole</v>
      </c>
    </row>
    <row r="1269" spans="1:17" x14ac:dyDescent="0.25">
      <c r="A1269">
        <v>1268</v>
      </c>
      <c r="B1269">
        <v>19522110</v>
      </c>
      <c r="C1269" t="s">
        <v>1284</v>
      </c>
      <c r="E1269" s="15">
        <v>1269</v>
      </c>
      <c r="F1269" s="16">
        <v>19600000</v>
      </c>
      <c r="G1269" s="17" t="s">
        <v>1285</v>
      </c>
      <c r="Q1269" t="str">
        <f t="shared" si="19"/>
        <v>19600000-Kožni, tekstilni, gumeni i plastični otpad</v>
      </c>
    </row>
    <row r="1270" spans="1:17" x14ac:dyDescent="0.25">
      <c r="A1270">
        <v>1269</v>
      </c>
      <c r="B1270">
        <v>19600000</v>
      </c>
      <c r="C1270" t="s">
        <v>1285</v>
      </c>
      <c r="E1270" s="12">
        <v>1270</v>
      </c>
      <c r="F1270" s="13">
        <v>19610000</v>
      </c>
      <c r="G1270" s="14" t="s">
        <v>1286</v>
      </c>
      <c r="Q1270" t="str">
        <f t="shared" si="19"/>
        <v>19610000-Kožni otpad</v>
      </c>
    </row>
    <row r="1271" spans="1:17" x14ac:dyDescent="0.25">
      <c r="A1271">
        <v>1270</v>
      </c>
      <c r="B1271">
        <v>19610000</v>
      </c>
      <c r="C1271" t="s">
        <v>1286</v>
      </c>
      <c r="E1271" s="15">
        <v>1271</v>
      </c>
      <c r="F1271" s="16">
        <v>19620000</v>
      </c>
      <c r="G1271" s="17" t="s">
        <v>1287</v>
      </c>
      <c r="Q1271" t="str">
        <f t="shared" si="19"/>
        <v>19620000-Tekstilni otpad</v>
      </c>
    </row>
    <row r="1272" spans="1:17" x14ac:dyDescent="0.25">
      <c r="A1272">
        <v>1271</v>
      </c>
      <c r="B1272">
        <v>19620000</v>
      </c>
      <c r="C1272" t="s">
        <v>1287</v>
      </c>
      <c r="E1272" s="12">
        <v>1272</v>
      </c>
      <c r="F1272" s="13">
        <v>19630000</v>
      </c>
      <c r="G1272" s="14" t="s">
        <v>1288</v>
      </c>
      <c r="Q1272" t="str">
        <f t="shared" si="19"/>
        <v>19630000-Gumeni otpad</v>
      </c>
    </row>
    <row r="1273" spans="1:17" x14ac:dyDescent="0.25">
      <c r="A1273">
        <v>1272</v>
      </c>
      <c r="B1273">
        <v>19630000</v>
      </c>
      <c r="C1273" t="s">
        <v>1288</v>
      </c>
      <c r="E1273" s="15">
        <v>1273</v>
      </c>
      <c r="F1273" s="16">
        <v>19640000</v>
      </c>
      <c r="G1273" s="17" t="s">
        <v>1289</v>
      </c>
      <c r="Q1273" t="str">
        <f t="shared" si="19"/>
        <v>19640000-Vreće i kese za otpad od polietilena</v>
      </c>
    </row>
    <row r="1274" spans="1:17" x14ac:dyDescent="0.25">
      <c r="A1274">
        <v>1273</v>
      </c>
      <c r="B1274">
        <v>19640000</v>
      </c>
      <c r="C1274" t="s">
        <v>1289</v>
      </c>
      <c r="E1274" s="12">
        <v>1274</v>
      </c>
      <c r="F1274" s="13">
        <v>19700000</v>
      </c>
      <c r="G1274" s="14" t="s">
        <v>1290</v>
      </c>
      <c r="Q1274" t="str">
        <f t="shared" si="19"/>
        <v>19700000-Sintetička guma i vlakna</v>
      </c>
    </row>
    <row r="1275" spans="1:17" x14ac:dyDescent="0.25">
      <c r="A1275">
        <v>1274</v>
      </c>
      <c r="B1275">
        <v>19700000</v>
      </c>
      <c r="C1275" t="s">
        <v>1290</v>
      </c>
      <c r="E1275" s="15">
        <v>1275</v>
      </c>
      <c r="F1275" s="16">
        <v>19710000</v>
      </c>
      <c r="G1275" s="17" t="s">
        <v>1291</v>
      </c>
      <c r="Q1275" t="str">
        <f t="shared" si="19"/>
        <v>19710000-Sintetička guma</v>
      </c>
    </row>
    <row r="1276" spans="1:17" x14ac:dyDescent="0.25">
      <c r="A1276">
        <v>1275</v>
      </c>
      <c r="B1276">
        <v>19710000</v>
      </c>
      <c r="C1276" t="s">
        <v>1291</v>
      </c>
      <c r="E1276" s="12">
        <v>1276</v>
      </c>
      <c r="F1276" s="13">
        <v>19720000</v>
      </c>
      <c r="G1276" s="14" t="s">
        <v>1292</v>
      </c>
      <c r="Q1276" t="str">
        <f t="shared" si="19"/>
        <v>19720000-Sintetička vlakna</v>
      </c>
    </row>
    <row r="1277" spans="1:17" x14ac:dyDescent="0.25">
      <c r="A1277">
        <v>1276</v>
      </c>
      <c r="B1277">
        <v>19720000</v>
      </c>
      <c r="C1277" t="s">
        <v>1292</v>
      </c>
      <c r="E1277" s="15">
        <v>1277</v>
      </c>
      <c r="F1277" s="16">
        <v>19721000</v>
      </c>
      <c r="G1277" s="17" t="s">
        <v>1293</v>
      </c>
      <c r="Q1277" t="str">
        <f t="shared" si="19"/>
        <v>19721000-Kučina od sintetičkih filamenata</v>
      </c>
    </row>
    <row r="1278" spans="1:17" x14ac:dyDescent="0.25">
      <c r="A1278">
        <v>1277</v>
      </c>
      <c r="B1278">
        <v>19721000</v>
      </c>
      <c r="C1278" t="s">
        <v>1293</v>
      </c>
      <c r="E1278" s="12">
        <v>1278</v>
      </c>
      <c r="F1278" s="13">
        <v>19722000</v>
      </c>
      <c r="G1278" s="14" t="s">
        <v>1294</v>
      </c>
      <c r="Q1278" t="str">
        <f t="shared" si="19"/>
        <v>19722000-Predivo velike jačine</v>
      </c>
    </row>
    <row r="1279" spans="1:17" x14ac:dyDescent="0.25">
      <c r="A1279">
        <v>1278</v>
      </c>
      <c r="B1279">
        <v>19722000</v>
      </c>
      <c r="C1279" t="s">
        <v>1294</v>
      </c>
      <c r="E1279" s="15">
        <v>1279</v>
      </c>
      <c r="F1279" s="16">
        <v>19723000</v>
      </c>
      <c r="G1279" s="17" t="s">
        <v>1295</v>
      </c>
      <c r="Q1279" t="str">
        <f t="shared" si="19"/>
        <v>19723000-Teksturirano jednožično predivo</v>
      </c>
    </row>
    <row r="1280" spans="1:17" x14ac:dyDescent="0.25">
      <c r="A1280">
        <v>1279</v>
      </c>
      <c r="B1280">
        <v>19723000</v>
      </c>
      <c r="C1280" t="s">
        <v>1295</v>
      </c>
      <c r="E1280" s="12">
        <v>1280</v>
      </c>
      <c r="F1280" s="13">
        <v>19724000</v>
      </c>
      <c r="G1280" s="14" t="s">
        <v>1296</v>
      </c>
      <c r="Q1280" t="str">
        <f t="shared" si="19"/>
        <v>19724000-Sintetički monofilament</v>
      </c>
    </row>
    <row r="1281" spans="1:17" x14ac:dyDescent="0.25">
      <c r="A1281">
        <v>1280</v>
      </c>
      <c r="B1281">
        <v>19724000</v>
      </c>
      <c r="C1281" t="s">
        <v>1296</v>
      </c>
      <c r="E1281" s="15">
        <v>1281</v>
      </c>
      <c r="F1281" s="16">
        <v>19730000</v>
      </c>
      <c r="G1281" s="17" t="s">
        <v>1297</v>
      </c>
      <c r="Q1281" t="str">
        <f t="shared" si="19"/>
        <v>19730000-Veštačka vlakna</v>
      </c>
    </row>
    <row r="1282" spans="1:17" x14ac:dyDescent="0.25">
      <c r="A1282">
        <v>1281</v>
      </c>
      <c r="B1282">
        <v>19730000</v>
      </c>
      <c r="C1282" t="s">
        <v>1297</v>
      </c>
      <c r="E1282" s="12">
        <v>1282</v>
      </c>
      <c r="F1282" s="13">
        <v>19731000</v>
      </c>
      <c r="G1282" s="14" t="s">
        <v>1298</v>
      </c>
      <c r="Q1282" t="str">
        <f t="shared" ref="Q1282:Q1345" si="20">F1282&amp; "-" &amp;G1282</f>
        <v>19731000-Veštačka vlakna, sečena</v>
      </c>
    </row>
    <row r="1283" spans="1:17" x14ac:dyDescent="0.25">
      <c r="A1283">
        <v>1282</v>
      </c>
      <c r="B1283">
        <v>19731000</v>
      </c>
      <c r="C1283" t="s">
        <v>1298</v>
      </c>
      <c r="E1283" s="15">
        <v>1283</v>
      </c>
      <c r="F1283" s="16">
        <v>19732000</v>
      </c>
      <c r="G1283" s="17" t="s">
        <v>1299</v>
      </c>
      <c r="Q1283" t="str">
        <f t="shared" si="20"/>
        <v>19732000-Polipropilen</v>
      </c>
    </row>
    <row r="1284" spans="1:17" x14ac:dyDescent="0.25">
      <c r="A1284">
        <v>1283</v>
      </c>
      <c r="B1284">
        <v>19732000</v>
      </c>
      <c r="C1284" t="s">
        <v>1299</v>
      </c>
      <c r="E1284" s="12">
        <v>1284</v>
      </c>
      <c r="F1284" s="13">
        <v>19733000</v>
      </c>
      <c r="G1284" s="14" t="s">
        <v>1300</v>
      </c>
      <c r="Q1284" t="str">
        <f t="shared" si="20"/>
        <v>19733000-Veštačka teksturirana vlakna</v>
      </c>
    </row>
    <row r="1285" spans="1:17" x14ac:dyDescent="0.25">
      <c r="A1285">
        <v>1284</v>
      </c>
      <c r="B1285">
        <v>19733000</v>
      </c>
      <c r="C1285" t="s">
        <v>1300</v>
      </c>
      <c r="E1285" s="15">
        <v>1285</v>
      </c>
      <c r="F1285" s="16">
        <v>22000000</v>
      </c>
      <c r="G1285" s="17" t="s">
        <v>1301</v>
      </c>
      <c r="Q1285" t="str">
        <f t="shared" si="20"/>
        <v>22000000-Štampani materijal i srodni proizvodi</v>
      </c>
    </row>
    <row r="1286" spans="1:17" x14ac:dyDescent="0.25">
      <c r="A1286">
        <v>1285</v>
      </c>
      <c r="B1286">
        <v>22000000</v>
      </c>
      <c r="C1286" t="s">
        <v>1301</v>
      </c>
      <c r="E1286" s="12">
        <v>1286</v>
      </c>
      <c r="F1286" s="13">
        <v>22100000</v>
      </c>
      <c r="G1286" s="14" t="s">
        <v>1302</v>
      </c>
      <c r="Q1286" t="str">
        <f t="shared" si="20"/>
        <v>22100000-Štampane knjige, brošure i leci</v>
      </c>
    </row>
    <row r="1287" spans="1:17" x14ac:dyDescent="0.25">
      <c r="A1287">
        <v>1286</v>
      </c>
      <c r="B1287">
        <v>22100000</v>
      </c>
      <c r="C1287" t="s">
        <v>1302</v>
      </c>
      <c r="E1287" s="15">
        <v>1287</v>
      </c>
      <c r="F1287" s="16">
        <v>22110000</v>
      </c>
      <c r="G1287" s="17" t="s">
        <v>1303</v>
      </c>
      <c r="Q1287" t="str">
        <f t="shared" si="20"/>
        <v>22110000-Štampane knjige</v>
      </c>
    </row>
    <row r="1288" spans="1:17" x14ac:dyDescent="0.25">
      <c r="A1288">
        <v>1287</v>
      </c>
      <c r="B1288">
        <v>22110000</v>
      </c>
      <c r="C1288" t="s">
        <v>1303</v>
      </c>
      <c r="E1288" s="12">
        <v>1288</v>
      </c>
      <c r="F1288" s="13">
        <v>22111000</v>
      </c>
      <c r="G1288" s="14" t="s">
        <v>1304</v>
      </c>
      <c r="Q1288" t="str">
        <f t="shared" si="20"/>
        <v>22111000-Školske knjige</v>
      </c>
    </row>
    <row r="1289" spans="1:17" x14ac:dyDescent="0.25">
      <c r="A1289">
        <v>1288</v>
      </c>
      <c r="B1289">
        <v>22111000</v>
      </c>
      <c r="C1289" t="s">
        <v>1304</v>
      </c>
      <c r="E1289" s="15">
        <v>1289</v>
      </c>
      <c r="F1289" s="16">
        <v>22112000</v>
      </c>
      <c r="G1289" s="17" t="s">
        <v>1305</v>
      </c>
      <c r="Q1289" t="str">
        <f t="shared" si="20"/>
        <v>22112000-Udžbenici</v>
      </c>
    </row>
    <row r="1290" spans="1:17" x14ac:dyDescent="0.25">
      <c r="A1290">
        <v>1289</v>
      </c>
      <c r="B1290">
        <v>22112000</v>
      </c>
      <c r="C1290" t="s">
        <v>1305</v>
      </c>
      <c r="E1290" s="12">
        <v>1290</v>
      </c>
      <c r="F1290" s="13">
        <v>22113000</v>
      </c>
      <c r="G1290" s="14" t="s">
        <v>1306</v>
      </c>
      <c r="Q1290" t="str">
        <f t="shared" si="20"/>
        <v>22113000-Knjige za biblioteke</v>
      </c>
    </row>
    <row r="1291" spans="1:17" x14ac:dyDescent="0.25">
      <c r="A1291">
        <v>1290</v>
      </c>
      <c r="B1291">
        <v>22113000</v>
      </c>
      <c r="C1291" t="s">
        <v>1306</v>
      </c>
      <c r="E1291" s="15">
        <v>1291</v>
      </c>
      <c r="F1291" s="16">
        <v>22114000</v>
      </c>
      <c r="G1291" s="17" t="s">
        <v>1307</v>
      </c>
      <c r="Q1291" t="str">
        <f t="shared" si="20"/>
        <v>22114000-Rečnici, geografske karte, notne sveske i druge knjige</v>
      </c>
    </row>
    <row r="1292" spans="1:17" x14ac:dyDescent="0.25">
      <c r="A1292">
        <v>1291</v>
      </c>
      <c r="B1292">
        <v>22114000</v>
      </c>
      <c r="C1292" t="s">
        <v>1307</v>
      </c>
      <c r="E1292" s="12">
        <v>1292</v>
      </c>
      <c r="F1292" s="13">
        <v>22114100</v>
      </c>
      <c r="G1292" s="14" t="s">
        <v>1308</v>
      </c>
      <c r="Q1292" t="str">
        <f t="shared" si="20"/>
        <v>22114100-Rečnici</v>
      </c>
    </row>
    <row r="1293" spans="1:17" x14ac:dyDescent="0.25">
      <c r="A1293">
        <v>1292</v>
      </c>
      <c r="B1293">
        <v>22114100</v>
      </c>
      <c r="C1293" t="s">
        <v>1308</v>
      </c>
      <c r="E1293" s="15">
        <v>1293</v>
      </c>
      <c r="F1293" s="16">
        <v>22114200</v>
      </c>
      <c r="G1293" s="17" t="s">
        <v>1309</v>
      </c>
      <c r="Q1293" t="str">
        <f t="shared" si="20"/>
        <v>22114200-Atlasi</v>
      </c>
    </row>
    <row r="1294" spans="1:17" x14ac:dyDescent="0.25">
      <c r="A1294">
        <v>1293</v>
      </c>
      <c r="B1294">
        <v>22114200</v>
      </c>
      <c r="C1294" t="s">
        <v>1309</v>
      </c>
      <c r="E1294" s="12">
        <v>1294</v>
      </c>
      <c r="F1294" s="13">
        <v>22114300</v>
      </c>
      <c r="G1294" s="14" t="s">
        <v>1310</v>
      </c>
      <c r="Q1294" t="str">
        <f t="shared" si="20"/>
        <v>22114300-Geografske karte</v>
      </c>
    </row>
    <row r="1295" spans="1:17" x14ac:dyDescent="0.25">
      <c r="A1295">
        <v>1294</v>
      </c>
      <c r="B1295">
        <v>22114300</v>
      </c>
      <c r="C1295" t="s">
        <v>1310</v>
      </c>
      <c r="E1295" s="15">
        <v>1295</v>
      </c>
      <c r="F1295" s="16">
        <v>22114310</v>
      </c>
      <c r="G1295" s="17" t="s">
        <v>1311</v>
      </c>
      <c r="Q1295" t="str">
        <f t="shared" si="20"/>
        <v>22114310-Katastarske mape</v>
      </c>
    </row>
    <row r="1296" spans="1:17" x14ac:dyDescent="0.25">
      <c r="A1296">
        <v>1295</v>
      </c>
      <c r="B1296">
        <v>22114310</v>
      </c>
      <c r="C1296" t="s">
        <v>1311</v>
      </c>
      <c r="E1296" s="12">
        <v>1296</v>
      </c>
      <c r="F1296" s="13">
        <v>22114311</v>
      </c>
      <c r="G1296" s="14" t="s">
        <v>1312</v>
      </c>
      <c r="Q1296" t="str">
        <f t="shared" si="20"/>
        <v>22114311-Reprodukcije tehničkih crteža</v>
      </c>
    </row>
    <row r="1297" spans="1:17" x14ac:dyDescent="0.25">
      <c r="A1297">
        <v>1296</v>
      </c>
      <c r="B1297">
        <v>22114311</v>
      </c>
      <c r="C1297" t="s">
        <v>1312</v>
      </c>
      <c r="E1297" s="15">
        <v>1297</v>
      </c>
      <c r="F1297" s="16">
        <v>22114400</v>
      </c>
      <c r="G1297" s="17" t="s">
        <v>1313</v>
      </c>
      <c r="Q1297" t="str">
        <f t="shared" si="20"/>
        <v>22114400-Štampane note</v>
      </c>
    </row>
    <row r="1298" spans="1:17" x14ac:dyDescent="0.25">
      <c r="A1298">
        <v>1297</v>
      </c>
      <c r="B1298">
        <v>22114400</v>
      </c>
      <c r="C1298" t="s">
        <v>1313</v>
      </c>
      <c r="E1298" s="12">
        <v>1298</v>
      </c>
      <c r="F1298" s="13">
        <v>22114500</v>
      </c>
      <c r="G1298" s="14" t="s">
        <v>1314</v>
      </c>
      <c r="Q1298" t="str">
        <f t="shared" si="20"/>
        <v>22114500-Enciklopedije</v>
      </c>
    </row>
    <row r="1299" spans="1:17" x14ac:dyDescent="0.25">
      <c r="A1299">
        <v>1298</v>
      </c>
      <c r="B1299">
        <v>22114500</v>
      </c>
      <c r="C1299" t="s">
        <v>1314</v>
      </c>
      <c r="E1299" s="15">
        <v>1299</v>
      </c>
      <c r="F1299" s="16">
        <v>22120000</v>
      </c>
      <c r="G1299" s="17" t="s">
        <v>1315</v>
      </c>
      <c r="Q1299" t="str">
        <f t="shared" si="20"/>
        <v>22120000-Publikacije</v>
      </c>
    </row>
    <row r="1300" spans="1:17" x14ac:dyDescent="0.25">
      <c r="A1300">
        <v>1299</v>
      </c>
      <c r="B1300">
        <v>22120000</v>
      </c>
      <c r="C1300" t="s">
        <v>1315</v>
      </c>
      <c r="E1300" s="12">
        <v>1300</v>
      </c>
      <c r="F1300" s="13">
        <v>22121000</v>
      </c>
      <c r="G1300" s="14" t="s">
        <v>1316</v>
      </c>
      <c r="Q1300" t="str">
        <f t="shared" si="20"/>
        <v>22121000-Tehničke publikacije</v>
      </c>
    </row>
    <row r="1301" spans="1:17" x14ac:dyDescent="0.25">
      <c r="A1301">
        <v>1300</v>
      </c>
      <c r="B1301">
        <v>22121000</v>
      </c>
      <c r="C1301" t="s">
        <v>1316</v>
      </c>
      <c r="E1301" s="15">
        <v>1301</v>
      </c>
      <c r="F1301" s="16">
        <v>22130000</v>
      </c>
      <c r="G1301" s="17" t="s">
        <v>1317</v>
      </c>
      <c r="Q1301" t="str">
        <f t="shared" si="20"/>
        <v>22130000-Telefonski imenici</v>
      </c>
    </row>
    <row r="1302" spans="1:17" x14ac:dyDescent="0.25">
      <c r="A1302">
        <v>1301</v>
      </c>
      <c r="B1302">
        <v>22130000</v>
      </c>
      <c r="C1302" t="s">
        <v>1317</v>
      </c>
      <c r="E1302" s="12">
        <v>1302</v>
      </c>
      <c r="F1302" s="13">
        <v>22140000</v>
      </c>
      <c r="G1302" s="14" t="s">
        <v>1318</v>
      </c>
      <c r="Q1302" t="str">
        <f t="shared" si="20"/>
        <v>22140000-Leci</v>
      </c>
    </row>
    <row r="1303" spans="1:17" x14ac:dyDescent="0.25">
      <c r="A1303">
        <v>1302</v>
      </c>
      <c r="B1303">
        <v>22140000</v>
      </c>
      <c r="C1303" t="s">
        <v>1318</v>
      </c>
      <c r="E1303" s="15">
        <v>1303</v>
      </c>
      <c r="F1303" s="16">
        <v>22150000</v>
      </c>
      <c r="G1303" s="17" t="s">
        <v>1319</v>
      </c>
      <c r="Q1303" t="str">
        <f t="shared" si="20"/>
        <v>22150000-Brošure</v>
      </c>
    </row>
    <row r="1304" spans="1:17" x14ac:dyDescent="0.25">
      <c r="A1304">
        <v>1303</v>
      </c>
      <c r="B1304">
        <v>22150000</v>
      </c>
      <c r="C1304" t="s">
        <v>1319</v>
      </c>
      <c r="E1304" s="12">
        <v>1304</v>
      </c>
      <c r="F1304" s="13">
        <v>22160000</v>
      </c>
      <c r="G1304" s="14" t="s">
        <v>1320</v>
      </c>
      <c r="Q1304" t="str">
        <f t="shared" si="20"/>
        <v>22160000-Knjižice</v>
      </c>
    </row>
    <row r="1305" spans="1:17" x14ac:dyDescent="0.25">
      <c r="A1305">
        <v>1304</v>
      </c>
      <c r="B1305">
        <v>22160000</v>
      </c>
      <c r="C1305" t="s">
        <v>1320</v>
      </c>
      <c r="E1305" s="15">
        <v>1305</v>
      </c>
      <c r="F1305" s="16">
        <v>22200000</v>
      </c>
      <c r="G1305" s="17" t="s">
        <v>1321</v>
      </c>
      <c r="Q1305" t="str">
        <f t="shared" si="20"/>
        <v>22200000-Novine, revije, periodične publikacije i časopisi</v>
      </c>
    </row>
    <row r="1306" spans="1:17" x14ac:dyDescent="0.25">
      <c r="A1306">
        <v>1305</v>
      </c>
      <c r="B1306">
        <v>22200000</v>
      </c>
      <c r="C1306" t="s">
        <v>1321</v>
      </c>
      <c r="E1306" s="12">
        <v>1306</v>
      </c>
      <c r="F1306" s="13">
        <v>22210000</v>
      </c>
      <c r="G1306" s="14" t="s">
        <v>1322</v>
      </c>
      <c r="Q1306" t="str">
        <f t="shared" si="20"/>
        <v>22210000-Novine</v>
      </c>
    </row>
    <row r="1307" spans="1:17" x14ac:dyDescent="0.25">
      <c r="A1307">
        <v>1306</v>
      </c>
      <c r="B1307">
        <v>22210000</v>
      </c>
      <c r="C1307" t="s">
        <v>1322</v>
      </c>
      <c r="E1307" s="15">
        <v>1307</v>
      </c>
      <c r="F1307" s="16">
        <v>22211000</v>
      </c>
      <c r="G1307" s="17" t="s">
        <v>1323</v>
      </c>
      <c r="Q1307" t="str">
        <f t="shared" si="20"/>
        <v>22211000-Revije</v>
      </c>
    </row>
    <row r="1308" spans="1:17" x14ac:dyDescent="0.25">
      <c r="A1308">
        <v>1307</v>
      </c>
      <c r="B1308">
        <v>22211000</v>
      </c>
      <c r="C1308" t="s">
        <v>1323</v>
      </c>
      <c r="E1308" s="12">
        <v>1308</v>
      </c>
      <c r="F1308" s="13">
        <v>22211100</v>
      </c>
      <c r="G1308" s="14" t="s">
        <v>1324</v>
      </c>
      <c r="Q1308" t="str">
        <f t="shared" si="20"/>
        <v>22211100-Službene novine</v>
      </c>
    </row>
    <row r="1309" spans="1:17" x14ac:dyDescent="0.25">
      <c r="A1309">
        <v>1308</v>
      </c>
      <c r="B1309">
        <v>22211100</v>
      </c>
      <c r="C1309" t="s">
        <v>1324</v>
      </c>
      <c r="E1309" s="15">
        <v>1309</v>
      </c>
      <c r="F1309" s="16">
        <v>22212000</v>
      </c>
      <c r="G1309" s="17" t="s">
        <v>1325</v>
      </c>
      <c r="Q1309" t="str">
        <f t="shared" si="20"/>
        <v>22212000-Periodične publikacije</v>
      </c>
    </row>
    <row r="1310" spans="1:17" x14ac:dyDescent="0.25">
      <c r="A1310">
        <v>1309</v>
      </c>
      <c r="B1310">
        <v>22212000</v>
      </c>
      <c r="C1310" t="s">
        <v>1325</v>
      </c>
      <c r="E1310" s="12">
        <v>1310</v>
      </c>
      <c r="F1310" s="13">
        <v>22212100</v>
      </c>
      <c r="G1310" s="14" t="s">
        <v>1326</v>
      </c>
      <c r="Q1310" t="str">
        <f t="shared" si="20"/>
        <v>22212100-Serijske publikacije</v>
      </c>
    </row>
    <row r="1311" spans="1:17" x14ac:dyDescent="0.25">
      <c r="A1311">
        <v>1310</v>
      </c>
      <c r="B1311">
        <v>22212100</v>
      </c>
      <c r="C1311" t="s">
        <v>1326</v>
      </c>
      <c r="E1311" s="15">
        <v>1311</v>
      </c>
      <c r="F1311" s="16">
        <v>22213000</v>
      </c>
      <c r="G1311" s="17" t="s">
        <v>1327</v>
      </c>
      <c r="Q1311" t="str">
        <f t="shared" si="20"/>
        <v>22213000-Časopisi</v>
      </c>
    </row>
    <row r="1312" spans="1:17" x14ac:dyDescent="0.25">
      <c r="A1312">
        <v>1311</v>
      </c>
      <c r="B1312">
        <v>22213000</v>
      </c>
      <c r="C1312" t="s">
        <v>1327</v>
      </c>
      <c r="E1312" s="12">
        <v>1312</v>
      </c>
      <c r="F1312" s="13">
        <v>22300000</v>
      </c>
      <c r="G1312" s="14" t="s">
        <v>1328</v>
      </c>
      <c r="Q1312" t="str">
        <f t="shared" si="20"/>
        <v>22300000-Razglednice, čestitke i drugi štampani materijal</v>
      </c>
    </row>
    <row r="1313" spans="1:17" x14ac:dyDescent="0.25">
      <c r="A1313">
        <v>1312</v>
      </c>
      <c r="B1313">
        <v>22300000</v>
      </c>
      <c r="C1313" t="s">
        <v>1328</v>
      </c>
      <c r="E1313" s="15">
        <v>1313</v>
      </c>
      <c r="F1313" s="16">
        <v>22310000</v>
      </c>
      <c r="G1313" s="17" t="s">
        <v>1329</v>
      </c>
      <c r="Q1313" t="str">
        <f t="shared" si="20"/>
        <v>22310000-Razglednice</v>
      </c>
    </row>
    <row r="1314" spans="1:17" x14ac:dyDescent="0.25">
      <c r="A1314">
        <v>1313</v>
      </c>
      <c r="B1314">
        <v>22310000</v>
      </c>
      <c r="C1314" t="s">
        <v>1329</v>
      </c>
      <c r="E1314" s="12">
        <v>1314</v>
      </c>
      <c r="F1314" s="13">
        <v>22312000</v>
      </c>
      <c r="G1314" s="14" t="s">
        <v>1330</v>
      </c>
      <c r="Q1314" t="str">
        <f t="shared" si="20"/>
        <v>22312000-Slike</v>
      </c>
    </row>
    <row r="1315" spans="1:17" x14ac:dyDescent="0.25">
      <c r="A1315">
        <v>1314</v>
      </c>
      <c r="B1315">
        <v>22312000</v>
      </c>
      <c r="C1315" t="s">
        <v>1330</v>
      </c>
      <c r="E1315" s="15">
        <v>1315</v>
      </c>
      <c r="F1315" s="16">
        <v>22313000</v>
      </c>
      <c r="G1315" s="17" t="s">
        <v>1331</v>
      </c>
      <c r="Q1315" t="str">
        <f t="shared" si="20"/>
        <v>22313000-Hartije za preslikavanje</v>
      </c>
    </row>
    <row r="1316" spans="1:17" x14ac:dyDescent="0.25">
      <c r="A1316">
        <v>1315</v>
      </c>
      <c r="B1316">
        <v>22313000</v>
      </c>
      <c r="C1316" t="s">
        <v>1331</v>
      </c>
      <c r="E1316" s="12">
        <v>1316</v>
      </c>
      <c r="F1316" s="13">
        <v>22314000</v>
      </c>
      <c r="G1316" s="14" t="s">
        <v>1332</v>
      </c>
      <c r="Q1316" t="str">
        <f t="shared" si="20"/>
        <v>22314000-Gravure</v>
      </c>
    </row>
    <row r="1317" spans="1:17" x14ac:dyDescent="0.25">
      <c r="A1317">
        <v>1316</v>
      </c>
      <c r="B1317">
        <v>22314000</v>
      </c>
      <c r="C1317" t="s">
        <v>1332</v>
      </c>
      <c r="E1317" s="15">
        <v>1317</v>
      </c>
      <c r="F1317" s="16">
        <v>22315000</v>
      </c>
      <c r="G1317" s="17" t="s">
        <v>1333</v>
      </c>
      <c r="Q1317" t="str">
        <f t="shared" si="20"/>
        <v>22315000-Fotografije</v>
      </c>
    </row>
    <row r="1318" spans="1:17" x14ac:dyDescent="0.25">
      <c r="A1318">
        <v>1317</v>
      </c>
      <c r="B1318">
        <v>22315000</v>
      </c>
      <c r="C1318" t="s">
        <v>1333</v>
      </c>
      <c r="E1318" s="12">
        <v>1318</v>
      </c>
      <c r="F1318" s="13">
        <v>22320000</v>
      </c>
      <c r="G1318" s="14" t="s">
        <v>1334</v>
      </c>
      <c r="Q1318" t="str">
        <f t="shared" si="20"/>
        <v>22320000-Čestitke</v>
      </c>
    </row>
    <row r="1319" spans="1:17" x14ac:dyDescent="0.25">
      <c r="A1319">
        <v>1318</v>
      </c>
      <c r="B1319">
        <v>22320000</v>
      </c>
      <c r="C1319" t="s">
        <v>1334</v>
      </c>
      <c r="E1319" s="15">
        <v>1319</v>
      </c>
      <c r="F1319" s="16">
        <v>22321000</v>
      </c>
      <c r="G1319" s="17" t="s">
        <v>1335</v>
      </c>
      <c r="Q1319" t="str">
        <f t="shared" si="20"/>
        <v>22321000-Božićne čestitke</v>
      </c>
    </row>
    <row r="1320" spans="1:17" x14ac:dyDescent="0.25">
      <c r="A1320">
        <v>1319</v>
      </c>
      <c r="B1320">
        <v>22321000</v>
      </c>
      <c r="C1320" t="s">
        <v>1335</v>
      </c>
      <c r="E1320" s="12">
        <v>1320</v>
      </c>
      <c r="F1320" s="13">
        <v>22400000</v>
      </c>
      <c r="G1320" s="14" t="s">
        <v>1336</v>
      </c>
      <c r="Q1320" t="str">
        <f t="shared" si="20"/>
        <v>22400000-Marke, čekovi, novčanice, potvrde o izdatim deonicama, trgovački reklamni materijal, katalozi i priručnici</v>
      </c>
    </row>
    <row r="1321" spans="1:17" x14ac:dyDescent="0.25">
      <c r="A1321">
        <v>1320</v>
      </c>
      <c r="B1321">
        <v>22400000</v>
      </c>
      <c r="C1321" t="s">
        <v>1336</v>
      </c>
      <c r="E1321" s="15">
        <v>1321</v>
      </c>
      <c r="F1321" s="16">
        <v>22410000</v>
      </c>
      <c r="G1321" s="17" t="s">
        <v>1337</v>
      </c>
      <c r="Q1321" t="str">
        <f t="shared" si="20"/>
        <v>22410000-Poštanske marke</v>
      </c>
    </row>
    <row r="1322" spans="1:17" x14ac:dyDescent="0.25">
      <c r="A1322">
        <v>1321</v>
      </c>
      <c r="B1322">
        <v>22410000</v>
      </c>
      <c r="C1322" t="s">
        <v>1337</v>
      </c>
      <c r="E1322" s="12">
        <v>1322</v>
      </c>
      <c r="F1322" s="13">
        <v>22411000</v>
      </c>
      <c r="G1322" s="14" t="s">
        <v>1338</v>
      </c>
      <c r="Q1322" t="str">
        <f t="shared" si="20"/>
        <v>22411000-Božićne poštanske marke</v>
      </c>
    </row>
    <row r="1323" spans="1:17" x14ac:dyDescent="0.25">
      <c r="A1323">
        <v>1322</v>
      </c>
      <c r="B1323">
        <v>22411000</v>
      </c>
      <c r="C1323" t="s">
        <v>1338</v>
      </c>
      <c r="E1323" s="15">
        <v>1323</v>
      </c>
      <c r="F1323" s="16">
        <v>22412000</v>
      </c>
      <c r="G1323" s="17" t="s">
        <v>1339</v>
      </c>
      <c r="Q1323" t="str">
        <f t="shared" si="20"/>
        <v>22412000-Nove marke</v>
      </c>
    </row>
    <row r="1324" spans="1:17" x14ac:dyDescent="0.25">
      <c r="A1324">
        <v>1323</v>
      </c>
      <c r="B1324">
        <v>22412000</v>
      </c>
      <c r="C1324" t="s">
        <v>1339</v>
      </c>
      <c r="E1324" s="12">
        <v>1324</v>
      </c>
      <c r="F1324" s="13">
        <v>22413000</v>
      </c>
      <c r="G1324" s="14" t="s">
        <v>1340</v>
      </c>
      <c r="Q1324" t="str">
        <f t="shared" si="20"/>
        <v>22413000-Kuponi za popust</v>
      </c>
    </row>
    <row r="1325" spans="1:17" x14ac:dyDescent="0.25">
      <c r="A1325">
        <v>1324</v>
      </c>
      <c r="B1325">
        <v>22413000</v>
      </c>
      <c r="C1325" t="s">
        <v>1340</v>
      </c>
      <c r="E1325" s="15">
        <v>1325</v>
      </c>
      <c r="F1325" s="16">
        <v>22414000</v>
      </c>
      <c r="G1325" s="17" t="s">
        <v>1341</v>
      </c>
      <c r="Q1325" t="str">
        <f t="shared" si="20"/>
        <v>22414000-Držači za  poštanske  marke</v>
      </c>
    </row>
    <row r="1326" spans="1:17" x14ac:dyDescent="0.25">
      <c r="A1326">
        <v>1325</v>
      </c>
      <c r="B1326">
        <v>22414000</v>
      </c>
      <c r="C1326" t="s">
        <v>1341</v>
      </c>
      <c r="E1326" s="12">
        <v>1326</v>
      </c>
      <c r="F1326" s="13">
        <v>22420000</v>
      </c>
      <c r="G1326" s="14" t="s">
        <v>1342</v>
      </c>
      <c r="Q1326" t="str">
        <f t="shared" si="20"/>
        <v>22420000-Hartija sa suvim žigom</v>
      </c>
    </row>
    <row r="1327" spans="1:17" x14ac:dyDescent="0.25">
      <c r="A1327">
        <v>1326</v>
      </c>
      <c r="B1327">
        <v>22420000</v>
      </c>
      <c r="C1327" t="s">
        <v>1342</v>
      </c>
      <c r="E1327" s="15">
        <v>1327</v>
      </c>
      <c r="F1327" s="16">
        <v>22430000</v>
      </c>
      <c r="G1327" s="17" t="s">
        <v>1343</v>
      </c>
      <c r="Q1327" t="str">
        <f t="shared" si="20"/>
        <v>22430000-Novčanice</v>
      </c>
    </row>
    <row r="1328" spans="1:17" x14ac:dyDescent="0.25">
      <c r="A1328">
        <v>1327</v>
      </c>
      <c r="B1328">
        <v>22430000</v>
      </c>
      <c r="C1328" t="s">
        <v>1343</v>
      </c>
      <c r="E1328" s="12">
        <v>1328</v>
      </c>
      <c r="F1328" s="13">
        <v>22440000</v>
      </c>
      <c r="G1328" s="14" t="s">
        <v>1344</v>
      </c>
      <c r="Q1328" t="str">
        <f t="shared" si="20"/>
        <v>22440000-Čekovi</v>
      </c>
    </row>
    <row r="1329" spans="1:17" x14ac:dyDescent="0.25">
      <c r="A1329">
        <v>1328</v>
      </c>
      <c r="B1329">
        <v>22440000</v>
      </c>
      <c r="C1329" t="s">
        <v>1344</v>
      </c>
      <c r="E1329" s="15">
        <v>1329</v>
      </c>
      <c r="F1329" s="16">
        <v>22450000</v>
      </c>
      <c r="G1329" s="17" t="s">
        <v>1345</v>
      </c>
      <c r="Q1329" t="str">
        <f t="shared" si="20"/>
        <v>22450000-Štampani materijal sa zaštitom od falsifikovanja</v>
      </c>
    </row>
    <row r="1330" spans="1:17" x14ac:dyDescent="0.25">
      <c r="A1330">
        <v>1329</v>
      </c>
      <c r="B1330">
        <v>22450000</v>
      </c>
      <c r="C1330" t="s">
        <v>1345</v>
      </c>
      <c r="E1330" s="12">
        <v>1330</v>
      </c>
      <c r="F1330" s="13">
        <v>22451000</v>
      </c>
      <c r="G1330" s="14" t="s">
        <v>1346</v>
      </c>
      <c r="Q1330" t="str">
        <f t="shared" si="20"/>
        <v>22451000-Pasoši</v>
      </c>
    </row>
    <row r="1331" spans="1:17" x14ac:dyDescent="0.25">
      <c r="A1331">
        <v>1330</v>
      </c>
      <c r="B1331">
        <v>22451000</v>
      </c>
      <c r="C1331" t="s">
        <v>1346</v>
      </c>
      <c r="E1331" s="15">
        <v>1331</v>
      </c>
      <c r="F1331" s="16">
        <v>22452000</v>
      </c>
      <c r="G1331" s="17" t="s">
        <v>1347</v>
      </c>
      <c r="Q1331" t="str">
        <f t="shared" si="20"/>
        <v>22452000-Poštanske narudžbenice</v>
      </c>
    </row>
    <row r="1332" spans="1:17" x14ac:dyDescent="0.25">
      <c r="A1332">
        <v>1331</v>
      </c>
      <c r="B1332">
        <v>22452000</v>
      </c>
      <c r="C1332" t="s">
        <v>1347</v>
      </c>
      <c r="E1332" s="12">
        <v>1332</v>
      </c>
      <c r="F1332" s="13">
        <v>22453000</v>
      </c>
      <c r="G1332" s="14" t="s">
        <v>1348</v>
      </c>
      <c r="Q1332" t="str">
        <f t="shared" si="20"/>
        <v>22453000-Nalepnice za plaćenu naknadu za korišćenje puteva</v>
      </c>
    </row>
    <row r="1333" spans="1:17" x14ac:dyDescent="0.25">
      <c r="A1333">
        <v>1332</v>
      </c>
      <c r="B1333">
        <v>22453000</v>
      </c>
      <c r="C1333" t="s">
        <v>1348</v>
      </c>
      <c r="E1333" s="15">
        <v>1333</v>
      </c>
      <c r="F1333" s="16">
        <v>22454000</v>
      </c>
      <c r="G1333" s="17" t="s">
        <v>1349</v>
      </c>
      <c r="Q1333" t="str">
        <f t="shared" si="20"/>
        <v>22454000-Vozačke dozvole</v>
      </c>
    </row>
    <row r="1334" spans="1:17" x14ac:dyDescent="0.25">
      <c r="A1334">
        <v>1333</v>
      </c>
      <c r="B1334">
        <v>22454000</v>
      </c>
      <c r="C1334" t="s">
        <v>1349</v>
      </c>
      <c r="E1334" s="12">
        <v>1334</v>
      </c>
      <c r="F1334" s="13">
        <v>22455000</v>
      </c>
      <c r="G1334" s="14" t="s">
        <v>1350</v>
      </c>
      <c r="Q1334" t="str">
        <f t="shared" si="20"/>
        <v>22455000-Lične karte</v>
      </c>
    </row>
    <row r="1335" spans="1:17" x14ac:dyDescent="0.25">
      <c r="A1335">
        <v>1334</v>
      </c>
      <c r="B1335">
        <v>22455000</v>
      </c>
      <c r="C1335" t="s">
        <v>1350</v>
      </c>
      <c r="E1335" s="15">
        <v>1335</v>
      </c>
      <c r="F1335" s="16">
        <v>22455100</v>
      </c>
      <c r="G1335" s="17" t="s">
        <v>1351</v>
      </c>
      <c r="Q1335" t="str">
        <f t="shared" si="20"/>
        <v>22455100-Identifikacione narukvice</v>
      </c>
    </row>
    <row r="1336" spans="1:17" x14ac:dyDescent="0.25">
      <c r="A1336">
        <v>1335</v>
      </c>
      <c r="B1336">
        <v>22455100</v>
      </c>
      <c r="C1336" t="s">
        <v>1351</v>
      </c>
      <c r="E1336" s="12">
        <v>1336</v>
      </c>
      <c r="F1336" s="13">
        <v>22456000</v>
      </c>
      <c r="G1336" s="14" t="s">
        <v>1352</v>
      </c>
      <c r="Q1336" t="str">
        <f t="shared" si="20"/>
        <v>22456000-Dozvole</v>
      </c>
    </row>
    <row r="1337" spans="1:17" x14ac:dyDescent="0.25">
      <c r="A1337">
        <v>1336</v>
      </c>
      <c r="B1337">
        <v>22456000</v>
      </c>
      <c r="C1337" t="s">
        <v>1352</v>
      </c>
      <c r="E1337" s="15">
        <v>1337</v>
      </c>
      <c r="F1337" s="16">
        <v>22457000</v>
      </c>
      <c r="G1337" s="17" t="s">
        <v>1353</v>
      </c>
      <c r="Q1337" t="str">
        <f t="shared" si="20"/>
        <v>22457000-Ulaznice</v>
      </c>
    </row>
    <row r="1338" spans="1:17" x14ac:dyDescent="0.25">
      <c r="A1338">
        <v>1337</v>
      </c>
      <c r="B1338">
        <v>22457000</v>
      </c>
      <c r="C1338" t="s">
        <v>1353</v>
      </c>
      <c r="E1338" s="12">
        <v>1338</v>
      </c>
      <c r="F1338" s="13">
        <v>22458000</v>
      </c>
      <c r="G1338" s="14" t="s">
        <v>1354</v>
      </c>
      <c r="Q1338" t="str">
        <f t="shared" si="20"/>
        <v>22458000-Materijal štampan po narudžbini</v>
      </c>
    </row>
    <row r="1339" spans="1:17" x14ac:dyDescent="0.25">
      <c r="A1339">
        <v>1338</v>
      </c>
      <c r="B1339">
        <v>22458000</v>
      </c>
      <c r="C1339" t="s">
        <v>1354</v>
      </c>
      <c r="E1339" s="15">
        <v>1339</v>
      </c>
      <c r="F1339" s="16">
        <v>22459000</v>
      </c>
      <c r="G1339" s="17" t="s">
        <v>1355</v>
      </c>
      <c r="Q1339" t="str">
        <f t="shared" si="20"/>
        <v>22459000-Karte</v>
      </c>
    </row>
    <row r="1340" spans="1:17" x14ac:dyDescent="0.25">
      <c r="A1340">
        <v>1339</v>
      </c>
      <c r="B1340">
        <v>22459000</v>
      </c>
      <c r="C1340" t="s">
        <v>1355</v>
      </c>
      <c r="E1340" s="12">
        <v>1340</v>
      </c>
      <c r="F1340" s="13">
        <v>22459100</v>
      </c>
      <c r="G1340" s="14" t="s">
        <v>1356</v>
      </c>
      <c r="Q1340" t="str">
        <f t="shared" si="20"/>
        <v>22459100-Reklamne nalepnice i trake</v>
      </c>
    </row>
    <row r="1341" spans="1:17" x14ac:dyDescent="0.25">
      <c r="A1341">
        <v>1340</v>
      </c>
      <c r="B1341">
        <v>22459100</v>
      </c>
      <c r="C1341" t="s">
        <v>1356</v>
      </c>
      <c r="E1341" s="15">
        <v>1341</v>
      </c>
      <c r="F1341" s="16">
        <v>22460000</v>
      </c>
      <c r="G1341" s="17" t="s">
        <v>1357</v>
      </c>
      <c r="Q1341" t="str">
        <f t="shared" si="20"/>
        <v>22460000-Trgovački reklamni materijal, prodajni katalozi i priručnici</v>
      </c>
    </row>
    <row r="1342" spans="1:17" x14ac:dyDescent="0.25">
      <c r="A1342">
        <v>1341</v>
      </c>
      <c r="B1342">
        <v>22460000</v>
      </c>
      <c r="C1342" t="s">
        <v>1357</v>
      </c>
      <c r="E1342" s="12">
        <v>1342</v>
      </c>
      <c r="F1342" s="13">
        <v>22461000</v>
      </c>
      <c r="G1342" s="14" t="s">
        <v>1358</v>
      </c>
      <c r="Q1342" t="str">
        <f t="shared" si="20"/>
        <v>22461000-Katalozi</v>
      </c>
    </row>
    <row r="1343" spans="1:17" x14ac:dyDescent="0.25">
      <c r="A1343">
        <v>1342</v>
      </c>
      <c r="B1343">
        <v>22461000</v>
      </c>
      <c r="C1343" t="s">
        <v>1358</v>
      </c>
      <c r="E1343" s="15">
        <v>1343</v>
      </c>
      <c r="F1343" s="16">
        <v>22461100</v>
      </c>
      <c r="G1343" s="17" t="s">
        <v>1359</v>
      </c>
      <c r="Q1343" t="str">
        <f t="shared" si="20"/>
        <v>22461100-Držači za listove</v>
      </c>
    </row>
    <row r="1344" spans="1:17" x14ac:dyDescent="0.25">
      <c r="A1344">
        <v>1343</v>
      </c>
      <c r="B1344">
        <v>22461100</v>
      </c>
      <c r="C1344" t="s">
        <v>1359</v>
      </c>
      <c r="E1344" s="12">
        <v>1344</v>
      </c>
      <c r="F1344" s="13">
        <v>22462000</v>
      </c>
      <c r="G1344" s="14" t="s">
        <v>1360</v>
      </c>
      <c r="Q1344" t="str">
        <f t="shared" si="20"/>
        <v>22462000-Reklamni materijal</v>
      </c>
    </row>
    <row r="1345" spans="1:17" x14ac:dyDescent="0.25">
      <c r="A1345">
        <v>1344</v>
      </c>
      <c r="B1345">
        <v>22462000</v>
      </c>
      <c r="C1345" t="s">
        <v>1360</v>
      </c>
      <c r="E1345" s="15">
        <v>1345</v>
      </c>
      <c r="F1345" s="16">
        <v>22470000</v>
      </c>
      <c r="G1345" s="17" t="s">
        <v>1361</v>
      </c>
      <c r="Q1345" t="str">
        <f t="shared" si="20"/>
        <v>22470000-Priručnici</v>
      </c>
    </row>
    <row r="1346" spans="1:17" x14ac:dyDescent="0.25">
      <c r="A1346">
        <v>1345</v>
      </c>
      <c r="B1346">
        <v>22470000</v>
      </c>
      <c r="C1346" t="s">
        <v>1361</v>
      </c>
      <c r="E1346" s="12">
        <v>1346</v>
      </c>
      <c r="F1346" s="13">
        <v>22471000</v>
      </c>
      <c r="G1346" s="14" t="s">
        <v>1362</v>
      </c>
      <c r="Q1346" t="str">
        <f t="shared" ref="Q1346:Q1409" si="21">F1346&amp; "-" &amp;G1346</f>
        <v>22471000-Priručnici za računare</v>
      </c>
    </row>
    <row r="1347" spans="1:17" x14ac:dyDescent="0.25">
      <c r="A1347">
        <v>1346</v>
      </c>
      <c r="B1347">
        <v>22471000</v>
      </c>
      <c r="C1347" t="s">
        <v>1362</v>
      </c>
      <c r="E1347" s="15">
        <v>1347</v>
      </c>
      <c r="F1347" s="16">
        <v>22472000</v>
      </c>
      <c r="G1347" s="17" t="s">
        <v>1363</v>
      </c>
      <c r="Q1347" t="str">
        <f t="shared" si="21"/>
        <v>22472000-Uputstva za upotrebu</v>
      </c>
    </row>
    <row r="1348" spans="1:17" x14ac:dyDescent="0.25">
      <c r="A1348">
        <v>1347</v>
      </c>
      <c r="B1348">
        <v>22472000</v>
      </c>
      <c r="C1348" t="s">
        <v>1363</v>
      </c>
      <c r="E1348" s="12">
        <v>1348</v>
      </c>
      <c r="F1348" s="13">
        <v>22473000</v>
      </c>
      <c r="G1348" s="14" t="s">
        <v>1364</v>
      </c>
      <c r="Q1348" t="str">
        <f t="shared" si="21"/>
        <v>22473000-Tehnički priručnici</v>
      </c>
    </row>
    <row r="1349" spans="1:17" x14ac:dyDescent="0.25">
      <c r="A1349">
        <v>1348</v>
      </c>
      <c r="B1349">
        <v>22473000</v>
      </c>
      <c r="C1349" t="s">
        <v>1364</v>
      </c>
      <c r="E1349" s="15">
        <v>1349</v>
      </c>
      <c r="F1349" s="16">
        <v>22500000</v>
      </c>
      <c r="G1349" s="17" t="s">
        <v>1365</v>
      </c>
      <c r="Q1349" t="str">
        <f t="shared" si="21"/>
        <v>22500000-Štamparske ploče ili valjci ili druge podloge koje se koriste u štampanju</v>
      </c>
    </row>
    <row r="1350" spans="1:17" x14ac:dyDescent="0.25">
      <c r="A1350">
        <v>1349</v>
      </c>
      <c r="B1350">
        <v>22500000</v>
      </c>
      <c r="C1350" t="s">
        <v>1365</v>
      </c>
      <c r="E1350" s="12">
        <v>1350</v>
      </c>
      <c r="F1350" s="13">
        <v>22510000</v>
      </c>
      <c r="G1350" s="14" t="s">
        <v>1366</v>
      </c>
      <c r="Q1350" t="str">
        <f t="shared" si="21"/>
        <v>22510000-Ploče za ofset štampu</v>
      </c>
    </row>
    <row r="1351" spans="1:17" x14ac:dyDescent="0.25">
      <c r="A1351">
        <v>1350</v>
      </c>
      <c r="B1351">
        <v>22510000</v>
      </c>
      <c r="C1351" t="s">
        <v>1366</v>
      </c>
      <c r="E1351" s="15">
        <v>1351</v>
      </c>
      <c r="F1351" s="16">
        <v>22520000</v>
      </c>
      <c r="G1351" s="17" t="s">
        <v>1367</v>
      </c>
      <c r="Q1351" t="str">
        <f t="shared" si="21"/>
        <v>22520000-Oprema za suvo graviranje</v>
      </c>
    </row>
    <row r="1352" spans="1:17" x14ac:dyDescent="0.25">
      <c r="A1352">
        <v>1351</v>
      </c>
      <c r="B1352">
        <v>22520000</v>
      </c>
      <c r="C1352" t="s">
        <v>1367</v>
      </c>
      <c r="E1352" s="12">
        <v>1352</v>
      </c>
      <c r="F1352" s="13">
        <v>22521000</v>
      </c>
      <c r="G1352" s="14" t="s">
        <v>1368</v>
      </c>
      <c r="Q1352" t="str">
        <f t="shared" si="21"/>
        <v>22521000-Oprema za graviranje</v>
      </c>
    </row>
    <row r="1353" spans="1:17" x14ac:dyDescent="0.25">
      <c r="A1353">
        <v>1352</v>
      </c>
      <c r="B1353">
        <v>22521000</v>
      </c>
      <c r="C1353" t="s">
        <v>1368</v>
      </c>
      <c r="E1353" s="15">
        <v>1353</v>
      </c>
      <c r="F1353" s="16">
        <v>22600000</v>
      </c>
      <c r="G1353" s="17" t="s">
        <v>1369</v>
      </c>
      <c r="Q1353" t="str">
        <f t="shared" si="21"/>
        <v>22600000-Mastilo</v>
      </c>
    </row>
    <row r="1354" spans="1:17" x14ac:dyDescent="0.25">
      <c r="A1354">
        <v>1353</v>
      </c>
      <c r="B1354">
        <v>22600000</v>
      </c>
      <c r="C1354" t="s">
        <v>1369</v>
      </c>
      <c r="E1354" s="12">
        <v>1354</v>
      </c>
      <c r="F1354" s="13">
        <v>22610000</v>
      </c>
      <c r="G1354" s="14" t="s">
        <v>1370</v>
      </c>
      <c r="Q1354" t="str">
        <f t="shared" si="21"/>
        <v>22610000-Štamparske boje</v>
      </c>
    </row>
    <row r="1355" spans="1:17" x14ac:dyDescent="0.25">
      <c r="A1355">
        <v>1354</v>
      </c>
      <c r="B1355">
        <v>22610000</v>
      </c>
      <c r="C1355" t="s">
        <v>1370</v>
      </c>
      <c r="E1355" s="15">
        <v>1355</v>
      </c>
      <c r="F1355" s="16">
        <v>22611000</v>
      </c>
      <c r="G1355" s="17" t="s">
        <v>1371</v>
      </c>
      <c r="Q1355" t="str">
        <f t="shared" si="21"/>
        <v>22611000-Mastilo za duboku štampu</v>
      </c>
    </row>
    <row r="1356" spans="1:17" x14ac:dyDescent="0.25">
      <c r="A1356">
        <v>1355</v>
      </c>
      <c r="B1356">
        <v>22611000</v>
      </c>
      <c r="C1356" t="s">
        <v>1371</v>
      </c>
      <c r="E1356" s="12">
        <v>1356</v>
      </c>
      <c r="F1356" s="13">
        <v>22612000</v>
      </c>
      <c r="G1356" s="14" t="s">
        <v>1372</v>
      </c>
      <c r="Q1356" t="str">
        <f t="shared" si="21"/>
        <v>22612000-Tuš</v>
      </c>
    </row>
    <row r="1357" spans="1:17" x14ac:dyDescent="0.25">
      <c r="A1357">
        <v>1356</v>
      </c>
      <c r="B1357">
        <v>22612000</v>
      </c>
      <c r="C1357" t="s">
        <v>1372</v>
      </c>
      <c r="E1357" s="15">
        <v>1357</v>
      </c>
      <c r="F1357" s="16">
        <v>22800000</v>
      </c>
      <c r="G1357" s="17" t="s">
        <v>1373</v>
      </c>
      <c r="Q1357" t="str">
        <f t="shared" si="21"/>
        <v>22800000-Registratori od hartije ili kartona, računovodstvene knjige, fascikle, obrasci i drugi štampani kancelarijski materijal</v>
      </c>
    </row>
    <row r="1358" spans="1:17" x14ac:dyDescent="0.25">
      <c r="A1358">
        <v>1357</v>
      </c>
      <c r="B1358">
        <v>22800000</v>
      </c>
      <c r="C1358" t="s">
        <v>1373</v>
      </c>
      <c r="E1358" s="12">
        <v>1358</v>
      </c>
      <c r="F1358" s="13">
        <v>22810000</v>
      </c>
      <c r="G1358" s="14" t="s">
        <v>1374</v>
      </c>
      <c r="Q1358" t="str">
        <f t="shared" si="21"/>
        <v>22810000-Registratori od hartije ili kartona</v>
      </c>
    </row>
    <row r="1359" spans="1:17" x14ac:dyDescent="0.25">
      <c r="A1359">
        <v>1358</v>
      </c>
      <c r="B1359">
        <v>22810000</v>
      </c>
      <c r="C1359" t="s">
        <v>1374</v>
      </c>
      <c r="E1359" s="15">
        <v>1359</v>
      </c>
      <c r="F1359" s="16">
        <v>22813000</v>
      </c>
      <c r="G1359" s="17" t="s">
        <v>1375</v>
      </c>
      <c r="Q1359" t="str">
        <f t="shared" si="21"/>
        <v>22813000-Računovodstvene knjige</v>
      </c>
    </row>
    <row r="1360" spans="1:17" x14ac:dyDescent="0.25">
      <c r="A1360">
        <v>1359</v>
      </c>
      <c r="B1360">
        <v>22813000</v>
      </c>
      <c r="C1360" t="s">
        <v>1375</v>
      </c>
      <c r="E1360" s="12">
        <v>1360</v>
      </c>
      <c r="F1360" s="13">
        <v>22814000</v>
      </c>
      <c r="G1360" s="14" t="s">
        <v>1376</v>
      </c>
      <c r="Q1360" t="str">
        <f t="shared" si="21"/>
        <v>22814000-Blok priznanice</v>
      </c>
    </row>
    <row r="1361" spans="1:17" x14ac:dyDescent="0.25">
      <c r="A1361">
        <v>1360</v>
      </c>
      <c r="B1361">
        <v>22814000</v>
      </c>
      <c r="C1361" t="s">
        <v>1376</v>
      </c>
      <c r="E1361" s="15">
        <v>1361</v>
      </c>
      <c r="F1361" s="16">
        <v>22815000</v>
      </c>
      <c r="G1361" s="17" t="s">
        <v>1377</v>
      </c>
      <c r="Q1361" t="str">
        <f t="shared" si="21"/>
        <v>22815000-Sveske</v>
      </c>
    </row>
    <row r="1362" spans="1:17" x14ac:dyDescent="0.25">
      <c r="A1362">
        <v>1361</v>
      </c>
      <c r="B1362">
        <v>22815000</v>
      </c>
      <c r="C1362" t="s">
        <v>1377</v>
      </c>
      <c r="E1362" s="12">
        <v>1362</v>
      </c>
      <c r="F1362" s="13">
        <v>22816000</v>
      </c>
      <c r="G1362" s="14" t="s">
        <v>1378</v>
      </c>
      <c r="Q1362" t="str">
        <f t="shared" si="21"/>
        <v>22816000-Blokovi</v>
      </c>
    </row>
    <row r="1363" spans="1:17" x14ac:dyDescent="0.25">
      <c r="A1363">
        <v>1362</v>
      </c>
      <c r="B1363">
        <v>22816000</v>
      </c>
      <c r="C1363" t="s">
        <v>1378</v>
      </c>
      <c r="E1363" s="15">
        <v>1363</v>
      </c>
      <c r="F1363" s="16">
        <v>22816100</v>
      </c>
      <c r="G1363" s="17" t="s">
        <v>1379</v>
      </c>
      <c r="Q1363" t="str">
        <f t="shared" si="21"/>
        <v>22816100-Blokovi za beleške</v>
      </c>
    </row>
    <row r="1364" spans="1:17" x14ac:dyDescent="0.25">
      <c r="A1364">
        <v>1363</v>
      </c>
      <c r="B1364">
        <v>22816100</v>
      </c>
      <c r="C1364" t="s">
        <v>1379</v>
      </c>
      <c r="E1364" s="12">
        <v>1364</v>
      </c>
      <c r="F1364" s="13">
        <v>22816200</v>
      </c>
      <c r="G1364" s="14" t="s">
        <v>1380</v>
      </c>
      <c r="Q1364" t="str">
        <f t="shared" si="21"/>
        <v>22816200-Blokovi za stenografsko pisanje</v>
      </c>
    </row>
    <row r="1365" spans="1:17" x14ac:dyDescent="0.25">
      <c r="A1365">
        <v>1364</v>
      </c>
      <c r="B1365">
        <v>22816200</v>
      </c>
      <c r="C1365" t="s">
        <v>1380</v>
      </c>
      <c r="E1365" s="15">
        <v>1365</v>
      </c>
      <c r="F1365" s="16">
        <v>22816300</v>
      </c>
      <c r="G1365" s="17" t="s">
        <v>1381</v>
      </c>
      <c r="Q1365" t="str">
        <f t="shared" si="21"/>
        <v>22816300-Blokovi sa lepljivim listićima</v>
      </c>
    </row>
    <row r="1366" spans="1:17" x14ac:dyDescent="0.25">
      <c r="A1366">
        <v>1365</v>
      </c>
      <c r="B1366">
        <v>22816300</v>
      </c>
      <c r="C1366" t="s">
        <v>1381</v>
      </c>
      <c r="E1366" s="12">
        <v>1366</v>
      </c>
      <c r="F1366" s="13">
        <v>22817000</v>
      </c>
      <c r="G1366" s="14" t="s">
        <v>1382</v>
      </c>
      <c r="Q1366" t="str">
        <f t="shared" si="21"/>
        <v>22817000-Dnevnici ili rokovnici</v>
      </c>
    </row>
    <row r="1367" spans="1:17" x14ac:dyDescent="0.25">
      <c r="A1367">
        <v>1366</v>
      </c>
      <c r="B1367">
        <v>22817000</v>
      </c>
      <c r="C1367" t="s">
        <v>1382</v>
      </c>
      <c r="E1367" s="15">
        <v>1367</v>
      </c>
      <c r="F1367" s="16">
        <v>22819000</v>
      </c>
      <c r="G1367" s="17" t="s">
        <v>1383</v>
      </c>
      <c r="Q1367" t="str">
        <f t="shared" si="21"/>
        <v>22819000-Adresari</v>
      </c>
    </row>
    <row r="1368" spans="1:17" x14ac:dyDescent="0.25">
      <c r="A1368">
        <v>1367</v>
      </c>
      <c r="B1368">
        <v>22819000</v>
      </c>
      <c r="C1368" t="s">
        <v>1383</v>
      </c>
      <c r="E1368" s="12">
        <v>1368</v>
      </c>
      <c r="F1368" s="13">
        <v>22820000</v>
      </c>
      <c r="G1368" s="14" t="s">
        <v>1384</v>
      </c>
      <c r="Q1368" t="str">
        <f t="shared" si="21"/>
        <v>22820000-Obrasci</v>
      </c>
    </row>
    <row r="1369" spans="1:17" x14ac:dyDescent="0.25">
      <c r="A1369">
        <v>1368</v>
      </c>
      <c r="B1369">
        <v>22820000</v>
      </c>
      <c r="C1369" t="s">
        <v>1384</v>
      </c>
      <c r="E1369" s="15">
        <v>1369</v>
      </c>
      <c r="F1369" s="16">
        <v>22821000</v>
      </c>
      <c r="G1369" s="17" t="s">
        <v>1385</v>
      </c>
      <c r="Q1369" t="str">
        <f t="shared" si="21"/>
        <v>22821000-Listići za izbore</v>
      </c>
    </row>
    <row r="1370" spans="1:17" x14ac:dyDescent="0.25">
      <c r="A1370">
        <v>1369</v>
      </c>
      <c r="B1370">
        <v>22821000</v>
      </c>
      <c r="C1370" t="s">
        <v>1385</v>
      </c>
      <c r="E1370" s="12">
        <v>1370</v>
      </c>
      <c r="F1370" s="13">
        <v>22822000</v>
      </c>
      <c r="G1370" s="14" t="s">
        <v>1386</v>
      </c>
      <c r="Q1370" t="str">
        <f t="shared" si="21"/>
        <v>22822000-Poslovni obrasci</v>
      </c>
    </row>
    <row r="1371" spans="1:17" x14ac:dyDescent="0.25">
      <c r="A1371">
        <v>1370</v>
      </c>
      <c r="B1371">
        <v>22822000</v>
      </c>
      <c r="C1371" t="s">
        <v>1386</v>
      </c>
      <c r="E1371" s="15">
        <v>1371</v>
      </c>
      <c r="F1371" s="16">
        <v>22822100</v>
      </c>
      <c r="G1371" s="17" t="s">
        <v>1387</v>
      </c>
      <c r="Q1371" t="str">
        <f t="shared" si="21"/>
        <v>22822100-Beskonačni poslovni obrasci</v>
      </c>
    </row>
    <row r="1372" spans="1:17" x14ac:dyDescent="0.25">
      <c r="A1372">
        <v>1371</v>
      </c>
      <c r="B1372">
        <v>22822100</v>
      </c>
      <c r="C1372" t="s">
        <v>1387</v>
      </c>
      <c r="E1372" s="12">
        <v>1372</v>
      </c>
      <c r="F1372" s="13">
        <v>22822200</v>
      </c>
      <c r="G1372" s="14" t="s">
        <v>1388</v>
      </c>
      <c r="Q1372" t="str">
        <f t="shared" si="21"/>
        <v>22822200-Pojedinačni poslovni obrasci</v>
      </c>
    </row>
    <row r="1373" spans="1:17" x14ac:dyDescent="0.25">
      <c r="A1373">
        <v>1372</v>
      </c>
      <c r="B1373">
        <v>22822200</v>
      </c>
      <c r="C1373" t="s">
        <v>1388</v>
      </c>
      <c r="E1373" s="15">
        <v>1373</v>
      </c>
      <c r="F1373" s="16">
        <v>22830000</v>
      </c>
      <c r="G1373" s="17" t="s">
        <v>1389</v>
      </c>
      <c r="Q1373" t="str">
        <f t="shared" si="21"/>
        <v>22830000-Školske vežbanke</v>
      </c>
    </row>
    <row r="1374" spans="1:17" x14ac:dyDescent="0.25">
      <c r="A1374">
        <v>1373</v>
      </c>
      <c r="B1374">
        <v>22830000</v>
      </c>
      <c r="C1374" t="s">
        <v>1389</v>
      </c>
      <c r="E1374" s="12">
        <v>1374</v>
      </c>
      <c r="F1374" s="13">
        <v>22831000</v>
      </c>
      <c r="G1374" s="14" t="s">
        <v>1390</v>
      </c>
      <c r="Q1374" t="str">
        <f t="shared" si="21"/>
        <v>22831000-Dodatni listovi za školske sveske</v>
      </c>
    </row>
    <row r="1375" spans="1:17" x14ac:dyDescent="0.25">
      <c r="A1375">
        <v>1374</v>
      </c>
      <c r="B1375">
        <v>22831000</v>
      </c>
      <c r="C1375" t="s">
        <v>1390</v>
      </c>
      <c r="E1375" s="15">
        <v>1375</v>
      </c>
      <c r="F1375" s="16">
        <v>22832000</v>
      </c>
      <c r="G1375" s="17" t="s">
        <v>1391</v>
      </c>
      <c r="Q1375" t="str">
        <f t="shared" si="21"/>
        <v>22832000-Hartija za vežbanje</v>
      </c>
    </row>
    <row r="1376" spans="1:17" x14ac:dyDescent="0.25">
      <c r="A1376">
        <v>1375</v>
      </c>
      <c r="B1376">
        <v>22832000</v>
      </c>
      <c r="C1376" t="s">
        <v>1391</v>
      </c>
      <c r="E1376" s="12">
        <v>1376</v>
      </c>
      <c r="F1376" s="13">
        <v>22840000</v>
      </c>
      <c r="G1376" s="14" t="s">
        <v>1392</v>
      </c>
      <c r="Q1376" t="str">
        <f t="shared" si="21"/>
        <v>22840000-Albumi za uzorke</v>
      </c>
    </row>
    <row r="1377" spans="1:17" x14ac:dyDescent="0.25">
      <c r="A1377">
        <v>1376</v>
      </c>
      <c r="B1377">
        <v>22840000</v>
      </c>
      <c r="C1377" t="s">
        <v>1392</v>
      </c>
      <c r="E1377" s="15">
        <v>1377</v>
      </c>
      <c r="F1377" s="16">
        <v>22841000</v>
      </c>
      <c r="G1377" s="17" t="s">
        <v>1393</v>
      </c>
      <c r="Q1377" t="str">
        <f t="shared" si="21"/>
        <v>22841000-Albumi za zbirke</v>
      </c>
    </row>
    <row r="1378" spans="1:17" x14ac:dyDescent="0.25">
      <c r="A1378">
        <v>1377</v>
      </c>
      <c r="B1378">
        <v>22841000</v>
      </c>
      <c r="C1378" t="s">
        <v>1393</v>
      </c>
      <c r="E1378" s="12">
        <v>1378</v>
      </c>
      <c r="F1378" s="13">
        <v>22841100</v>
      </c>
      <c r="G1378" s="14" t="s">
        <v>1394</v>
      </c>
      <c r="Q1378" t="str">
        <f t="shared" si="21"/>
        <v>22841100-Kompleti poštanskih maraka</v>
      </c>
    </row>
    <row r="1379" spans="1:17" x14ac:dyDescent="0.25">
      <c r="A1379">
        <v>1378</v>
      </c>
      <c r="B1379">
        <v>22841100</v>
      </c>
      <c r="C1379" t="s">
        <v>1394</v>
      </c>
      <c r="E1379" s="15">
        <v>1379</v>
      </c>
      <c r="F1379" s="16">
        <v>22841200</v>
      </c>
      <c r="G1379" s="17" t="s">
        <v>1395</v>
      </c>
      <c r="Q1379" t="str">
        <f t="shared" si="21"/>
        <v>22841200-Albumi za poštanske marke</v>
      </c>
    </row>
    <row r="1380" spans="1:17" x14ac:dyDescent="0.25">
      <c r="A1380">
        <v>1379</v>
      </c>
      <c r="B1380">
        <v>22841200</v>
      </c>
      <c r="C1380" t="s">
        <v>1395</v>
      </c>
      <c r="E1380" s="12">
        <v>1380</v>
      </c>
      <c r="F1380" s="13">
        <v>22850000</v>
      </c>
      <c r="G1380" s="14" t="s">
        <v>1396</v>
      </c>
      <c r="Q1380" t="str">
        <f t="shared" si="21"/>
        <v>22850000-Fascikle i srodni proizvodi</v>
      </c>
    </row>
    <row r="1381" spans="1:17" x14ac:dyDescent="0.25">
      <c r="A1381">
        <v>1380</v>
      </c>
      <c r="B1381">
        <v>22850000</v>
      </c>
      <c r="C1381" t="s">
        <v>1396</v>
      </c>
      <c r="E1381" s="15">
        <v>1381</v>
      </c>
      <c r="F1381" s="16">
        <v>22851000</v>
      </c>
      <c r="G1381" s="17" t="s">
        <v>1397</v>
      </c>
      <c r="Q1381" t="str">
        <f t="shared" si="21"/>
        <v>22851000-Fascikle</v>
      </c>
    </row>
    <row r="1382" spans="1:17" x14ac:dyDescent="0.25">
      <c r="A1382">
        <v>1381</v>
      </c>
      <c r="B1382">
        <v>22851000</v>
      </c>
      <c r="C1382" t="s">
        <v>1397</v>
      </c>
      <c r="E1382" s="12">
        <v>1382</v>
      </c>
      <c r="F1382" s="13">
        <v>22852000</v>
      </c>
      <c r="G1382" s="14" t="s">
        <v>1398</v>
      </c>
      <c r="Q1382" t="str">
        <f t="shared" si="21"/>
        <v>22852000-Registratori ili klaseri za spise</v>
      </c>
    </row>
    <row r="1383" spans="1:17" x14ac:dyDescent="0.25">
      <c r="A1383">
        <v>1382</v>
      </c>
      <c r="B1383">
        <v>22852000</v>
      </c>
      <c r="C1383" t="s">
        <v>1398</v>
      </c>
      <c r="E1383" s="15">
        <v>1383</v>
      </c>
      <c r="F1383" s="16">
        <v>22852100</v>
      </c>
      <c r="G1383" s="17" t="s">
        <v>1399</v>
      </c>
      <c r="Q1383" t="str">
        <f t="shared" si="21"/>
        <v>22852100-Košuljice za spise</v>
      </c>
    </row>
    <row r="1384" spans="1:17" x14ac:dyDescent="0.25">
      <c r="A1384">
        <v>1383</v>
      </c>
      <c r="B1384">
        <v>22852100</v>
      </c>
      <c r="C1384" t="s">
        <v>1399</v>
      </c>
      <c r="E1384" s="12">
        <v>1384</v>
      </c>
      <c r="F1384" s="13">
        <v>22853000</v>
      </c>
      <c r="G1384" s="14" t="s">
        <v>1400</v>
      </c>
      <c r="Q1384" t="str">
        <f t="shared" si="21"/>
        <v>22853000-Držači za spise</v>
      </c>
    </row>
    <row r="1385" spans="1:17" x14ac:dyDescent="0.25">
      <c r="A1385">
        <v>1384</v>
      </c>
      <c r="B1385">
        <v>22853000</v>
      </c>
      <c r="C1385" t="s">
        <v>1400</v>
      </c>
      <c r="E1385" s="15">
        <v>1385</v>
      </c>
      <c r="F1385" s="16">
        <v>22900000</v>
      </c>
      <c r="G1385" s="17" t="s">
        <v>1401</v>
      </c>
      <c r="Q1385" t="str">
        <f t="shared" si="21"/>
        <v>22900000-Razni štampani materijal</v>
      </c>
    </row>
    <row r="1386" spans="1:17" x14ac:dyDescent="0.25">
      <c r="A1386">
        <v>1385</v>
      </c>
      <c r="B1386">
        <v>22900000</v>
      </c>
      <c r="C1386" t="s">
        <v>1401</v>
      </c>
      <c r="E1386" s="12">
        <v>1386</v>
      </c>
      <c r="F1386" s="13">
        <v>22990000</v>
      </c>
      <c r="G1386" s="14" t="s">
        <v>1402</v>
      </c>
      <c r="Q1386" t="str">
        <f t="shared" si="21"/>
        <v>22990000-Novinska hartija, ručno izrađena hartija i druga nepremazana hartija ili karton za grafičku upotrebu</v>
      </c>
    </row>
    <row r="1387" spans="1:17" x14ac:dyDescent="0.25">
      <c r="A1387">
        <v>1386</v>
      </c>
      <c r="B1387">
        <v>22990000</v>
      </c>
      <c r="C1387" t="s">
        <v>1402</v>
      </c>
      <c r="E1387" s="15">
        <v>1387</v>
      </c>
      <c r="F1387" s="16">
        <v>22991000</v>
      </c>
      <c r="G1387" s="17" t="s">
        <v>1403</v>
      </c>
      <c r="Q1387" t="str">
        <f t="shared" si="21"/>
        <v>22991000-Novinska hartija</v>
      </c>
    </row>
    <row r="1388" spans="1:17" x14ac:dyDescent="0.25">
      <c r="A1388">
        <v>1387</v>
      </c>
      <c r="B1388">
        <v>22991000</v>
      </c>
      <c r="C1388" t="s">
        <v>1403</v>
      </c>
      <c r="E1388" s="12">
        <v>1388</v>
      </c>
      <c r="F1388" s="13">
        <v>22992000</v>
      </c>
      <c r="G1388" s="14" t="s">
        <v>1404</v>
      </c>
      <c r="Q1388" t="str">
        <f t="shared" si="21"/>
        <v>22992000-Ručno izrađena hartija ili karton</v>
      </c>
    </row>
    <row r="1389" spans="1:17" x14ac:dyDescent="0.25">
      <c r="A1389">
        <v>1388</v>
      </c>
      <c r="B1389">
        <v>22992000</v>
      </c>
      <c r="C1389" t="s">
        <v>1404</v>
      </c>
      <c r="E1389" s="15">
        <v>1389</v>
      </c>
      <c r="F1389" s="16">
        <v>22993000</v>
      </c>
      <c r="G1389" s="17" t="s">
        <v>1405</v>
      </c>
      <c r="Q1389" t="str">
        <f t="shared" si="21"/>
        <v>22993000-Fotoosetljiva, termoosetljiva ili termografska hartija i karton</v>
      </c>
    </row>
    <row r="1390" spans="1:17" x14ac:dyDescent="0.25">
      <c r="A1390">
        <v>1389</v>
      </c>
      <c r="B1390">
        <v>22993000</v>
      </c>
      <c r="C1390" t="s">
        <v>1405</v>
      </c>
      <c r="E1390" s="12">
        <v>1390</v>
      </c>
      <c r="F1390" s="13">
        <v>22993100</v>
      </c>
      <c r="G1390" s="14" t="s">
        <v>1406</v>
      </c>
      <c r="Q1390" t="str">
        <f t="shared" si="21"/>
        <v>22993100-Fotoosetljiva hartija ili karton</v>
      </c>
    </row>
    <row r="1391" spans="1:17" x14ac:dyDescent="0.25">
      <c r="A1391">
        <v>1390</v>
      </c>
      <c r="B1391">
        <v>22993100</v>
      </c>
      <c r="C1391" t="s">
        <v>1406</v>
      </c>
      <c r="E1391" s="15">
        <v>1391</v>
      </c>
      <c r="F1391" s="16">
        <v>22993200</v>
      </c>
      <c r="G1391" s="17" t="s">
        <v>1407</v>
      </c>
      <c r="Q1391" t="str">
        <f t="shared" si="21"/>
        <v>22993200-Termoosetljiva hartija ili karton</v>
      </c>
    </row>
    <row r="1392" spans="1:17" x14ac:dyDescent="0.25">
      <c r="A1392">
        <v>1391</v>
      </c>
      <c r="B1392">
        <v>22993200</v>
      </c>
      <c r="C1392" t="s">
        <v>1407</v>
      </c>
      <c r="E1392" s="12">
        <v>1392</v>
      </c>
      <c r="F1392" s="13">
        <v>22993300</v>
      </c>
      <c r="G1392" s="14" t="s">
        <v>1408</v>
      </c>
      <c r="Q1392" t="str">
        <f t="shared" si="21"/>
        <v>22993300-Termografska hartija ili karton</v>
      </c>
    </row>
    <row r="1393" spans="1:17" x14ac:dyDescent="0.25">
      <c r="A1393">
        <v>1392</v>
      </c>
      <c r="B1393">
        <v>22993300</v>
      </c>
      <c r="C1393" t="s">
        <v>1408</v>
      </c>
      <c r="E1393" s="15">
        <v>1393</v>
      </c>
      <c r="F1393" s="16">
        <v>22993400</v>
      </c>
      <c r="G1393" s="17" t="s">
        <v>1409</v>
      </c>
      <c r="Q1393" t="str">
        <f t="shared" si="21"/>
        <v>22993400-Rebrasta hartija ili karton</v>
      </c>
    </row>
    <row r="1394" spans="1:17" x14ac:dyDescent="0.25">
      <c r="A1394">
        <v>1393</v>
      </c>
      <c r="B1394">
        <v>22993400</v>
      </c>
      <c r="C1394" t="s">
        <v>1409</v>
      </c>
      <c r="E1394" s="12">
        <v>1394</v>
      </c>
      <c r="F1394" s="13">
        <v>24000000</v>
      </c>
      <c r="G1394" s="14" t="s">
        <v>1410</v>
      </c>
      <c r="Q1394" t="str">
        <f t="shared" si="21"/>
        <v>24000000-Hemijski proizvodi</v>
      </c>
    </row>
    <row r="1395" spans="1:17" x14ac:dyDescent="0.25">
      <c r="A1395">
        <v>1394</v>
      </c>
      <c r="B1395">
        <v>24000000</v>
      </c>
      <c r="C1395" t="s">
        <v>1410</v>
      </c>
      <c r="E1395" s="15">
        <v>1395</v>
      </c>
      <c r="F1395" s="16">
        <v>24100000</v>
      </c>
      <c r="G1395" s="17" t="s">
        <v>1411</v>
      </c>
      <c r="Q1395" t="str">
        <f t="shared" si="21"/>
        <v>24100000-Gasovi</v>
      </c>
    </row>
    <row r="1396" spans="1:17" x14ac:dyDescent="0.25">
      <c r="A1396">
        <v>1395</v>
      </c>
      <c r="B1396">
        <v>24100000</v>
      </c>
      <c r="C1396" t="s">
        <v>1411</v>
      </c>
      <c r="E1396" s="12">
        <v>1396</v>
      </c>
      <c r="F1396" s="13">
        <v>24110000</v>
      </c>
      <c r="G1396" s="14" t="s">
        <v>1412</v>
      </c>
      <c r="Q1396" t="str">
        <f t="shared" si="21"/>
        <v>24110000-Industrijski gasovi</v>
      </c>
    </row>
    <row r="1397" spans="1:17" x14ac:dyDescent="0.25">
      <c r="A1397">
        <v>1396</v>
      </c>
      <c r="B1397">
        <v>24110000</v>
      </c>
      <c r="C1397" t="s">
        <v>1412</v>
      </c>
      <c r="E1397" s="15">
        <v>1397</v>
      </c>
      <c r="F1397" s="16">
        <v>24111000</v>
      </c>
      <c r="G1397" s="17" t="s">
        <v>1413</v>
      </c>
      <c r="Q1397" t="str">
        <f t="shared" si="21"/>
        <v>24111000-Vodonik, argon, retki gasovi, azot i kiseonik</v>
      </c>
    </row>
    <row r="1398" spans="1:17" x14ac:dyDescent="0.25">
      <c r="A1398">
        <v>1397</v>
      </c>
      <c r="B1398">
        <v>24111000</v>
      </c>
      <c r="C1398" t="s">
        <v>1413</v>
      </c>
      <c r="E1398" s="12">
        <v>1398</v>
      </c>
      <c r="F1398" s="13">
        <v>24111100</v>
      </c>
      <c r="G1398" s="14" t="s">
        <v>1414</v>
      </c>
      <c r="Q1398" t="str">
        <f t="shared" si="21"/>
        <v>24111100-Argon</v>
      </c>
    </row>
    <row r="1399" spans="1:17" x14ac:dyDescent="0.25">
      <c r="A1399">
        <v>1398</v>
      </c>
      <c r="B1399">
        <v>24111100</v>
      </c>
      <c r="C1399" t="s">
        <v>1414</v>
      </c>
      <c r="E1399" s="15">
        <v>1399</v>
      </c>
      <c r="F1399" s="16">
        <v>24111200</v>
      </c>
      <c r="G1399" s="17" t="s">
        <v>1415</v>
      </c>
      <c r="Q1399" t="str">
        <f t="shared" si="21"/>
        <v>24111200-Retki gasovi</v>
      </c>
    </row>
    <row r="1400" spans="1:17" x14ac:dyDescent="0.25">
      <c r="A1400">
        <v>1399</v>
      </c>
      <c r="B1400">
        <v>24111200</v>
      </c>
      <c r="C1400" t="s">
        <v>1415</v>
      </c>
      <c r="E1400" s="12">
        <v>1400</v>
      </c>
      <c r="F1400" s="13">
        <v>24111300</v>
      </c>
      <c r="G1400" s="14" t="s">
        <v>1416</v>
      </c>
      <c r="Q1400" t="str">
        <f t="shared" si="21"/>
        <v>24111300-Helijum</v>
      </c>
    </row>
    <row r="1401" spans="1:17" x14ac:dyDescent="0.25">
      <c r="A1401">
        <v>1400</v>
      </c>
      <c r="B1401">
        <v>24111300</v>
      </c>
      <c r="C1401" t="s">
        <v>1416</v>
      </c>
      <c r="E1401" s="15">
        <v>1401</v>
      </c>
      <c r="F1401" s="16">
        <v>24111400</v>
      </c>
      <c r="G1401" s="17" t="s">
        <v>1417</v>
      </c>
      <c r="Q1401" t="str">
        <f t="shared" si="21"/>
        <v>24111400-Neon</v>
      </c>
    </row>
    <row r="1402" spans="1:17" x14ac:dyDescent="0.25">
      <c r="A1402">
        <v>1401</v>
      </c>
      <c r="B1402">
        <v>24111400</v>
      </c>
      <c r="C1402" t="s">
        <v>1417</v>
      </c>
      <c r="E1402" s="12">
        <v>1402</v>
      </c>
      <c r="F1402" s="13">
        <v>24111500</v>
      </c>
      <c r="G1402" s="14" t="s">
        <v>1418</v>
      </c>
      <c r="Q1402" t="str">
        <f t="shared" si="21"/>
        <v>24111500-Gasovi za medicinske namene</v>
      </c>
    </row>
    <row r="1403" spans="1:17" x14ac:dyDescent="0.25">
      <c r="A1403">
        <v>1402</v>
      </c>
      <c r="B1403">
        <v>24111500</v>
      </c>
      <c r="C1403" t="s">
        <v>1418</v>
      </c>
      <c r="E1403" s="15">
        <v>1403</v>
      </c>
      <c r="F1403" s="16">
        <v>24111600</v>
      </c>
      <c r="G1403" s="17" t="s">
        <v>1419</v>
      </c>
      <c r="Q1403" t="str">
        <f t="shared" si="21"/>
        <v>24111600-Vodonik</v>
      </c>
    </row>
    <row r="1404" spans="1:17" x14ac:dyDescent="0.25">
      <c r="A1404">
        <v>1403</v>
      </c>
      <c r="B1404">
        <v>24111600</v>
      </c>
      <c r="C1404" t="s">
        <v>1419</v>
      </c>
      <c r="E1404" s="12">
        <v>1404</v>
      </c>
      <c r="F1404" s="13">
        <v>24111700</v>
      </c>
      <c r="G1404" s="14" t="s">
        <v>1420</v>
      </c>
      <c r="Q1404" t="str">
        <f t="shared" si="21"/>
        <v>24111700-Azot</v>
      </c>
    </row>
    <row r="1405" spans="1:17" x14ac:dyDescent="0.25">
      <c r="A1405">
        <v>1404</v>
      </c>
      <c r="B1405">
        <v>24111700</v>
      </c>
      <c r="C1405" t="s">
        <v>1420</v>
      </c>
      <c r="E1405" s="15">
        <v>1405</v>
      </c>
      <c r="F1405" s="16">
        <v>24111800</v>
      </c>
      <c r="G1405" s="17" t="s">
        <v>1421</v>
      </c>
      <c r="Q1405" t="str">
        <f t="shared" si="21"/>
        <v>24111800-Tečni azot</v>
      </c>
    </row>
    <row r="1406" spans="1:17" x14ac:dyDescent="0.25">
      <c r="A1406">
        <v>1405</v>
      </c>
      <c r="B1406">
        <v>24111800</v>
      </c>
      <c r="C1406" t="s">
        <v>1421</v>
      </c>
      <c r="E1406" s="12">
        <v>1406</v>
      </c>
      <c r="F1406" s="13">
        <v>24111900</v>
      </c>
      <c r="G1406" s="14" t="s">
        <v>1422</v>
      </c>
      <c r="Q1406" t="str">
        <f t="shared" si="21"/>
        <v>24111900-Kiseonik</v>
      </c>
    </row>
    <row r="1407" spans="1:17" x14ac:dyDescent="0.25">
      <c r="A1407">
        <v>1406</v>
      </c>
      <c r="B1407">
        <v>24111900</v>
      </c>
      <c r="C1407" t="s">
        <v>1422</v>
      </c>
      <c r="E1407" s="15">
        <v>1407</v>
      </c>
      <c r="F1407" s="16">
        <v>24112000</v>
      </c>
      <c r="G1407" s="17" t="s">
        <v>1423</v>
      </c>
      <c r="Q1407" t="str">
        <f t="shared" si="21"/>
        <v>24112000-Neorganska kiseonikova jedinjenja</v>
      </c>
    </row>
    <row r="1408" spans="1:17" x14ac:dyDescent="0.25">
      <c r="A1408">
        <v>1407</v>
      </c>
      <c r="B1408">
        <v>24112000</v>
      </c>
      <c r="C1408" t="s">
        <v>1423</v>
      </c>
      <c r="E1408" s="12">
        <v>1408</v>
      </c>
      <c r="F1408" s="13">
        <v>24112100</v>
      </c>
      <c r="G1408" s="14" t="s">
        <v>1424</v>
      </c>
      <c r="Q1408" t="str">
        <f t="shared" si="21"/>
        <v>24112100-Ugljen-dioksid</v>
      </c>
    </row>
    <row r="1409" spans="1:17" x14ac:dyDescent="0.25">
      <c r="A1409">
        <v>1408</v>
      </c>
      <c r="B1409">
        <v>24112100</v>
      </c>
      <c r="C1409" t="s">
        <v>1424</v>
      </c>
      <c r="E1409" s="15">
        <v>1409</v>
      </c>
      <c r="F1409" s="16">
        <v>24112200</v>
      </c>
      <c r="G1409" s="17" t="s">
        <v>1425</v>
      </c>
      <c r="Q1409" t="str">
        <f t="shared" si="21"/>
        <v>24112200-Azotni oksidi</v>
      </c>
    </row>
    <row r="1410" spans="1:17" x14ac:dyDescent="0.25">
      <c r="A1410">
        <v>1409</v>
      </c>
      <c r="B1410">
        <v>24112200</v>
      </c>
      <c r="C1410" t="s">
        <v>1425</v>
      </c>
      <c r="E1410" s="12">
        <v>1410</v>
      </c>
      <c r="F1410" s="13">
        <v>24112300</v>
      </c>
      <c r="G1410" s="14" t="s">
        <v>1426</v>
      </c>
      <c r="Q1410" t="str">
        <f t="shared" ref="Q1410:Q1473" si="22">F1410&amp; "-" &amp;G1410</f>
        <v>24112300-Gasovita neorganska kiseonikova jedinjenja</v>
      </c>
    </row>
    <row r="1411" spans="1:17" x14ac:dyDescent="0.25">
      <c r="A1411">
        <v>1410</v>
      </c>
      <c r="B1411">
        <v>24112300</v>
      </c>
      <c r="C1411" t="s">
        <v>1426</v>
      </c>
      <c r="E1411" s="15">
        <v>1411</v>
      </c>
      <c r="F1411" s="16">
        <v>24113000</v>
      </c>
      <c r="G1411" s="17" t="s">
        <v>1427</v>
      </c>
      <c r="Q1411" t="str">
        <f t="shared" si="22"/>
        <v>24113000-Tečni i komprimovani vazduh</v>
      </c>
    </row>
    <row r="1412" spans="1:17" x14ac:dyDescent="0.25">
      <c r="A1412">
        <v>1411</v>
      </c>
      <c r="B1412">
        <v>24113000</v>
      </c>
      <c r="C1412" t="s">
        <v>1427</v>
      </c>
      <c r="E1412" s="12">
        <v>1412</v>
      </c>
      <c r="F1412" s="13">
        <v>24113100</v>
      </c>
      <c r="G1412" s="14" t="s">
        <v>1428</v>
      </c>
      <c r="Q1412" t="str">
        <f t="shared" si="22"/>
        <v>24113100-Tečni vazduh</v>
      </c>
    </row>
    <row r="1413" spans="1:17" x14ac:dyDescent="0.25">
      <c r="A1413">
        <v>1412</v>
      </c>
      <c r="B1413">
        <v>24113100</v>
      </c>
      <c r="C1413" t="s">
        <v>1428</v>
      </c>
      <c r="E1413" s="15">
        <v>1413</v>
      </c>
      <c r="F1413" s="16">
        <v>24113200</v>
      </c>
      <c r="G1413" s="17" t="s">
        <v>1429</v>
      </c>
      <c r="Q1413" t="str">
        <f t="shared" si="22"/>
        <v>24113200-Komprimovani vazduh</v>
      </c>
    </row>
    <row r="1414" spans="1:17" x14ac:dyDescent="0.25">
      <c r="A1414">
        <v>1413</v>
      </c>
      <c r="B1414">
        <v>24113200</v>
      </c>
      <c r="C1414" t="s">
        <v>1429</v>
      </c>
      <c r="E1414" s="12">
        <v>1414</v>
      </c>
      <c r="F1414" s="13">
        <v>24200000</v>
      </c>
      <c r="G1414" s="14" t="s">
        <v>1430</v>
      </c>
      <c r="Q1414" t="str">
        <f t="shared" si="22"/>
        <v>24200000-Boje i pigmenti</v>
      </c>
    </row>
    <row r="1415" spans="1:17" x14ac:dyDescent="0.25">
      <c r="A1415">
        <v>1414</v>
      </c>
      <c r="B1415">
        <v>24200000</v>
      </c>
      <c r="C1415" t="s">
        <v>1430</v>
      </c>
      <c r="E1415" s="15">
        <v>1415</v>
      </c>
      <c r="F1415" s="16">
        <v>24210000</v>
      </c>
      <c r="G1415" s="17" t="s">
        <v>1431</v>
      </c>
      <c r="Q1415" t="str">
        <f t="shared" si="22"/>
        <v>24210000-Oksidi, peroksidi i hidroksidi</v>
      </c>
    </row>
    <row r="1416" spans="1:17" x14ac:dyDescent="0.25">
      <c r="A1416">
        <v>1415</v>
      </c>
      <c r="B1416">
        <v>24210000</v>
      </c>
      <c r="C1416" t="s">
        <v>1431</v>
      </c>
      <c r="E1416" s="12">
        <v>1416</v>
      </c>
      <c r="F1416" s="13">
        <v>24211000</v>
      </c>
      <c r="G1416" s="14" t="s">
        <v>1432</v>
      </c>
      <c r="Q1416" t="str">
        <f t="shared" si="22"/>
        <v>24211000-Cink oksid i peroksid, titanijum oksid, boje i pigmenti</v>
      </c>
    </row>
    <row r="1417" spans="1:17" x14ac:dyDescent="0.25">
      <c r="A1417">
        <v>1416</v>
      </c>
      <c r="B1417">
        <v>24211000</v>
      </c>
      <c r="C1417" t="s">
        <v>1432</v>
      </c>
      <c r="E1417" s="15">
        <v>1417</v>
      </c>
      <c r="F1417" s="16">
        <v>24211100</v>
      </c>
      <c r="G1417" s="17" t="s">
        <v>1433</v>
      </c>
      <c r="Q1417" t="str">
        <f t="shared" si="22"/>
        <v>24211100-Cink oksid</v>
      </c>
    </row>
    <row r="1418" spans="1:17" x14ac:dyDescent="0.25">
      <c r="A1418">
        <v>1417</v>
      </c>
      <c r="B1418">
        <v>24211100</v>
      </c>
      <c r="C1418" t="s">
        <v>1433</v>
      </c>
      <c r="E1418" s="12">
        <v>1418</v>
      </c>
      <c r="F1418" s="13">
        <v>24211200</v>
      </c>
      <c r="G1418" s="14" t="s">
        <v>1434</v>
      </c>
      <c r="Q1418" t="str">
        <f t="shared" si="22"/>
        <v>24211200-Cink peroksid</v>
      </c>
    </row>
    <row r="1419" spans="1:17" x14ac:dyDescent="0.25">
      <c r="A1419">
        <v>1418</v>
      </c>
      <c r="B1419">
        <v>24211200</v>
      </c>
      <c r="C1419" t="s">
        <v>1434</v>
      </c>
      <c r="E1419" s="15">
        <v>1419</v>
      </c>
      <c r="F1419" s="16">
        <v>24211300</v>
      </c>
      <c r="G1419" s="17" t="s">
        <v>1435</v>
      </c>
      <c r="Q1419" t="str">
        <f t="shared" si="22"/>
        <v>24211300-Titanijum oksid</v>
      </c>
    </row>
    <row r="1420" spans="1:17" x14ac:dyDescent="0.25">
      <c r="A1420">
        <v>1419</v>
      </c>
      <c r="B1420">
        <v>24211300</v>
      </c>
      <c r="C1420" t="s">
        <v>1435</v>
      </c>
      <c r="E1420" s="12">
        <v>1420</v>
      </c>
      <c r="F1420" s="13">
        <v>24212000</v>
      </c>
      <c r="G1420" s="14" t="s">
        <v>1436</v>
      </c>
      <c r="Q1420" t="str">
        <f t="shared" si="22"/>
        <v>24212000-Hrom, mangan, magnezijum, olovo i bakar oksidi i hidroksidi</v>
      </c>
    </row>
    <row r="1421" spans="1:17" x14ac:dyDescent="0.25">
      <c r="A1421">
        <v>1420</v>
      </c>
      <c r="B1421">
        <v>24212000</v>
      </c>
      <c r="C1421" t="s">
        <v>1436</v>
      </c>
      <c r="E1421" s="15">
        <v>1421</v>
      </c>
      <c r="F1421" s="16">
        <v>24212100</v>
      </c>
      <c r="G1421" s="17" t="s">
        <v>1437</v>
      </c>
      <c r="Q1421" t="str">
        <f t="shared" si="22"/>
        <v>24212100-Hrom oksid</v>
      </c>
    </row>
    <row r="1422" spans="1:17" x14ac:dyDescent="0.25">
      <c r="A1422">
        <v>1421</v>
      </c>
      <c r="B1422">
        <v>24212100</v>
      </c>
      <c r="C1422" t="s">
        <v>1437</v>
      </c>
      <c r="E1422" s="12">
        <v>1422</v>
      </c>
      <c r="F1422" s="13">
        <v>24212200</v>
      </c>
      <c r="G1422" s="14" t="s">
        <v>1438</v>
      </c>
      <c r="Q1422" t="str">
        <f t="shared" si="22"/>
        <v>24212200-Mangan oksid</v>
      </c>
    </row>
    <row r="1423" spans="1:17" x14ac:dyDescent="0.25">
      <c r="A1423">
        <v>1422</v>
      </c>
      <c r="B1423">
        <v>24212200</v>
      </c>
      <c r="C1423" t="s">
        <v>1438</v>
      </c>
      <c r="E1423" s="15">
        <v>1423</v>
      </c>
      <c r="F1423" s="16">
        <v>24212300</v>
      </c>
      <c r="G1423" s="17" t="s">
        <v>1439</v>
      </c>
      <c r="Q1423" t="str">
        <f t="shared" si="22"/>
        <v>24212300-Olovo oksid</v>
      </c>
    </row>
    <row r="1424" spans="1:17" x14ac:dyDescent="0.25">
      <c r="A1424">
        <v>1423</v>
      </c>
      <c r="B1424">
        <v>24212300</v>
      </c>
      <c r="C1424" t="s">
        <v>1439</v>
      </c>
      <c r="E1424" s="12">
        <v>1424</v>
      </c>
      <c r="F1424" s="13">
        <v>24212400</v>
      </c>
      <c r="G1424" s="14" t="s">
        <v>1440</v>
      </c>
      <c r="Q1424" t="str">
        <f t="shared" si="22"/>
        <v>24212400-Bakar oksid</v>
      </c>
    </row>
    <row r="1425" spans="1:17" x14ac:dyDescent="0.25">
      <c r="A1425">
        <v>1424</v>
      </c>
      <c r="B1425">
        <v>24212400</v>
      </c>
      <c r="C1425" t="s">
        <v>1440</v>
      </c>
      <c r="E1425" s="15">
        <v>1425</v>
      </c>
      <c r="F1425" s="16">
        <v>24212500</v>
      </c>
      <c r="G1425" s="17" t="s">
        <v>1441</v>
      </c>
      <c r="Q1425" t="str">
        <f t="shared" si="22"/>
        <v>24212500-Magnezijum oksid</v>
      </c>
    </row>
    <row r="1426" spans="1:17" x14ac:dyDescent="0.25">
      <c r="A1426">
        <v>1425</v>
      </c>
      <c r="B1426">
        <v>24212500</v>
      </c>
      <c r="C1426" t="s">
        <v>1441</v>
      </c>
      <c r="E1426" s="12">
        <v>1426</v>
      </c>
      <c r="F1426" s="13">
        <v>24212600</v>
      </c>
      <c r="G1426" s="14" t="s">
        <v>1442</v>
      </c>
      <c r="Q1426" t="str">
        <f t="shared" si="22"/>
        <v>24212600-Hidroksidi za boje i pigmente</v>
      </c>
    </row>
    <row r="1427" spans="1:17" x14ac:dyDescent="0.25">
      <c r="A1427">
        <v>1426</v>
      </c>
      <c r="B1427">
        <v>24212600</v>
      </c>
      <c r="C1427" t="s">
        <v>1442</v>
      </c>
      <c r="E1427" s="15">
        <v>1427</v>
      </c>
      <c r="F1427" s="16">
        <v>24212610</v>
      </c>
      <c r="G1427" s="17" t="s">
        <v>1443</v>
      </c>
      <c r="Q1427" t="str">
        <f t="shared" si="22"/>
        <v>24212610-Hrom hidroksid</v>
      </c>
    </row>
    <row r="1428" spans="1:17" x14ac:dyDescent="0.25">
      <c r="A1428">
        <v>1427</v>
      </c>
      <c r="B1428">
        <v>24212610</v>
      </c>
      <c r="C1428" t="s">
        <v>1443</v>
      </c>
      <c r="E1428" s="12">
        <v>1428</v>
      </c>
      <c r="F1428" s="13">
        <v>24212620</v>
      </c>
      <c r="G1428" s="14" t="s">
        <v>1444</v>
      </c>
      <c r="Q1428" t="str">
        <f t="shared" si="22"/>
        <v>24212620-Mangan hidroksid</v>
      </c>
    </row>
    <row r="1429" spans="1:17" x14ac:dyDescent="0.25">
      <c r="A1429">
        <v>1428</v>
      </c>
      <c r="B1429">
        <v>24212620</v>
      </c>
      <c r="C1429" t="s">
        <v>1444</v>
      </c>
      <c r="E1429" s="15">
        <v>1429</v>
      </c>
      <c r="F1429" s="16">
        <v>24212630</v>
      </c>
      <c r="G1429" s="17" t="s">
        <v>1445</v>
      </c>
      <c r="Q1429" t="str">
        <f t="shared" si="22"/>
        <v>24212630-Olovo hidroksid</v>
      </c>
    </row>
    <row r="1430" spans="1:17" x14ac:dyDescent="0.25">
      <c r="A1430">
        <v>1429</v>
      </c>
      <c r="B1430">
        <v>24212630</v>
      </c>
      <c r="C1430" t="s">
        <v>1445</v>
      </c>
      <c r="E1430" s="12">
        <v>1430</v>
      </c>
      <c r="F1430" s="13">
        <v>24212640</v>
      </c>
      <c r="G1430" s="14" t="s">
        <v>1446</v>
      </c>
      <c r="Q1430" t="str">
        <f t="shared" si="22"/>
        <v>24212640-Bakar hidroksid</v>
      </c>
    </row>
    <row r="1431" spans="1:17" x14ac:dyDescent="0.25">
      <c r="A1431">
        <v>1430</v>
      </c>
      <c r="B1431">
        <v>24212640</v>
      </c>
      <c r="C1431" t="s">
        <v>1446</v>
      </c>
      <c r="E1431" s="15">
        <v>1431</v>
      </c>
      <c r="F1431" s="16">
        <v>24212650</v>
      </c>
      <c r="G1431" s="17" t="s">
        <v>1447</v>
      </c>
      <c r="Q1431" t="str">
        <f t="shared" si="22"/>
        <v>24212650-Magnezijum hidroksid</v>
      </c>
    </row>
    <row r="1432" spans="1:17" x14ac:dyDescent="0.25">
      <c r="A1432">
        <v>1431</v>
      </c>
      <c r="B1432">
        <v>24212650</v>
      </c>
      <c r="C1432" t="s">
        <v>1447</v>
      </c>
      <c r="E1432" s="12">
        <v>1432</v>
      </c>
      <c r="F1432" s="13">
        <v>24213000</v>
      </c>
      <c r="G1432" s="14" t="s">
        <v>1448</v>
      </c>
      <c r="Q1432" t="str">
        <f t="shared" si="22"/>
        <v>24213000-Hidratisan kreč</v>
      </c>
    </row>
    <row r="1433" spans="1:17" x14ac:dyDescent="0.25">
      <c r="A1433">
        <v>1432</v>
      </c>
      <c r="B1433">
        <v>24213000</v>
      </c>
      <c r="C1433" t="s">
        <v>1448</v>
      </c>
      <c r="E1433" s="15">
        <v>1433</v>
      </c>
      <c r="F1433" s="16">
        <v>24220000</v>
      </c>
      <c r="G1433" s="17" t="s">
        <v>1449</v>
      </c>
      <c r="Q1433" t="str">
        <f t="shared" si="22"/>
        <v>24220000-Ekstrakti za štavljenje i bojenje, tanini i materije za bojenje</v>
      </c>
    </row>
    <row r="1434" spans="1:17" x14ac:dyDescent="0.25">
      <c r="A1434">
        <v>1433</v>
      </c>
      <c r="B1434">
        <v>24220000</v>
      </c>
      <c r="C1434" t="s">
        <v>1449</v>
      </c>
      <c r="E1434" s="12">
        <v>1434</v>
      </c>
      <c r="F1434" s="13">
        <v>24221000</v>
      </c>
      <c r="G1434" s="14" t="s">
        <v>1450</v>
      </c>
      <c r="Q1434" t="str">
        <f t="shared" si="22"/>
        <v>24221000-Ekstrakti za bojenje</v>
      </c>
    </row>
    <row r="1435" spans="1:17" x14ac:dyDescent="0.25">
      <c r="A1435">
        <v>1434</v>
      </c>
      <c r="B1435">
        <v>24221000</v>
      </c>
      <c r="C1435" t="s">
        <v>1450</v>
      </c>
      <c r="E1435" s="15">
        <v>1435</v>
      </c>
      <c r="F1435" s="16">
        <v>24222000</v>
      </c>
      <c r="G1435" s="17" t="s">
        <v>1451</v>
      </c>
      <c r="Q1435" t="str">
        <f t="shared" si="22"/>
        <v>24222000-Ekstrakti za štavljenje</v>
      </c>
    </row>
    <row r="1436" spans="1:17" x14ac:dyDescent="0.25">
      <c r="A1436">
        <v>1435</v>
      </c>
      <c r="B1436">
        <v>24222000</v>
      </c>
      <c r="C1436" t="s">
        <v>1451</v>
      </c>
      <c r="E1436" s="12">
        <v>1436</v>
      </c>
      <c r="F1436" s="13">
        <v>24223000</v>
      </c>
      <c r="G1436" s="14" t="s">
        <v>1452</v>
      </c>
      <c r="Q1436" t="str">
        <f t="shared" si="22"/>
        <v>24223000-Tanini</v>
      </c>
    </row>
    <row r="1437" spans="1:17" x14ac:dyDescent="0.25">
      <c r="A1437">
        <v>1436</v>
      </c>
      <c r="B1437">
        <v>24223000</v>
      </c>
      <c r="C1437" t="s">
        <v>1452</v>
      </c>
      <c r="E1437" s="15">
        <v>1437</v>
      </c>
      <c r="F1437" s="16">
        <v>24224000</v>
      </c>
      <c r="G1437" s="17" t="s">
        <v>1453</v>
      </c>
      <c r="Q1437" t="str">
        <f t="shared" si="22"/>
        <v>24224000-Materije za bojenje</v>
      </c>
    </row>
    <row r="1438" spans="1:17" x14ac:dyDescent="0.25">
      <c r="A1438">
        <v>1437</v>
      </c>
      <c r="B1438">
        <v>24224000</v>
      </c>
      <c r="C1438" t="s">
        <v>1453</v>
      </c>
      <c r="E1438" s="12">
        <v>1438</v>
      </c>
      <c r="F1438" s="13">
        <v>24225000</v>
      </c>
      <c r="G1438" s="14" t="s">
        <v>1454</v>
      </c>
      <c r="Q1438" t="str">
        <f t="shared" si="22"/>
        <v>24225000-Preparati za štavljenje</v>
      </c>
    </row>
    <row r="1439" spans="1:17" x14ac:dyDescent="0.25">
      <c r="A1439">
        <v>1438</v>
      </c>
      <c r="B1439">
        <v>24225000</v>
      </c>
      <c r="C1439" t="s">
        <v>1454</v>
      </c>
      <c r="E1439" s="15">
        <v>1439</v>
      </c>
      <c r="F1439" s="16">
        <v>24300000</v>
      </c>
      <c r="G1439" s="17" t="s">
        <v>1455</v>
      </c>
      <c r="Q1439" t="str">
        <f t="shared" si="22"/>
        <v>24300000-Osnovne neorganske i organske hemikalije</v>
      </c>
    </row>
    <row r="1440" spans="1:17" x14ac:dyDescent="0.25">
      <c r="A1440">
        <v>1439</v>
      </c>
      <c r="B1440">
        <v>24300000</v>
      </c>
      <c r="C1440" t="s">
        <v>1455</v>
      </c>
      <c r="E1440" s="12">
        <v>1440</v>
      </c>
      <c r="F1440" s="13">
        <v>24310000</v>
      </c>
      <c r="G1440" s="14" t="s">
        <v>1456</v>
      </c>
      <c r="Q1440" t="str">
        <f t="shared" si="22"/>
        <v>24310000-Osnovne neorganske hemikalije</v>
      </c>
    </row>
    <row r="1441" spans="1:17" x14ac:dyDescent="0.25">
      <c r="A1441">
        <v>1440</v>
      </c>
      <c r="B1441">
        <v>24310000</v>
      </c>
      <c r="C1441" t="s">
        <v>1456</v>
      </c>
      <c r="E1441" s="15">
        <v>1441</v>
      </c>
      <c r="F1441" s="16">
        <v>24311000</v>
      </c>
      <c r="G1441" s="17" t="s">
        <v>1457</v>
      </c>
      <c r="Q1441" t="str">
        <f t="shared" si="22"/>
        <v>24311000-Hemijski elementi, neorganske kiseline i jedinjenja</v>
      </c>
    </row>
    <row r="1442" spans="1:17" x14ac:dyDescent="0.25">
      <c r="A1442">
        <v>1441</v>
      </c>
      <c r="B1442">
        <v>24311000</v>
      </c>
      <c r="C1442" t="s">
        <v>1457</v>
      </c>
      <c r="E1442" s="12">
        <v>1442</v>
      </c>
      <c r="F1442" s="13">
        <v>24311100</v>
      </c>
      <c r="G1442" s="14" t="s">
        <v>1458</v>
      </c>
      <c r="Q1442" t="str">
        <f t="shared" si="22"/>
        <v>24311100-Metaloidi</v>
      </c>
    </row>
    <row r="1443" spans="1:17" x14ac:dyDescent="0.25">
      <c r="A1443">
        <v>1442</v>
      </c>
      <c r="B1443">
        <v>24311100</v>
      </c>
      <c r="C1443" t="s">
        <v>1458</v>
      </c>
      <c r="E1443" s="15">
        <v>1443</v>
      </c>
      <c r="F1443" s="16">
        <v>24311110</v>
      </c>
      <c r="G1443" s="17" t="s">
        <v>1459</v>
      </c>
      <c r="Q1443" t="str">
        <f t="shared" si="22"/>
        <v>24311110-Fosfidi</v>
      </c>
    </row>
    <row r="1444" spans="1:17" x14ac:dyDescent="0.25">
      <c r="A1444">
        <v>1443</v>
      </c>
      <c r="B1444">
        <v>24311110</v>
      </c>
      <c r="C1444" t="s">
        <v>1459</v>
      </c>
      <c r="E1444" s="12">
        <v>1444</v>
      </c>
      <c r="F1444" s="13">
        <v>24311120</v>
      </c>
      <c r="G1444" s="14" t="s">
        <v>1460</v>
      </c>
      <c r="Q1444" t="str">
        <f t="shared" si="22"/>
        <v>24311120-Karbidi</v>
      </c>
    </row>
    <row r="1445" spans="1:17" x14ac:dyDescent="0.25">
      <c r="A1445">
        <v>1444</v>
      </c>
      <c r="B1445">
        <v>24311120</v>
      </c>
      <c r="C1445" t="s">
        <v>1460</v>
      </c>
      <c r="E1445" s="15">
        <v>1445</v>
      </c>
      <c r="F1445" s="16">
        <v>24311130</v>
      </c>
      <c r="G1445" s="17" t="s">
        <v>1461</v>
      </c>
      <c r="Q1445" t="str">
        <f t="shared" si="22"/>
        <v>24311130-Hidridi</v>
      </c>
    </row>
    <row r="1446" spans="1:17" x14ac:dyDescent="0.25">
      <c r="A1446">
        <v>1445</v>
      </c>
      <c r="B1446">
        <v>24311130</v>
      </c>
      <c r="C1446" t="s">
        <v>1461</v>
      </c>
      <c r="E1446" s="12">
        <v>1446</v>
      </c>
      <c r="F1446" s="13">
        <v>24311140</v>
      </c>
      <c r="G1446" s="14" t="s">
        <v>1462</v>
      </c>
      <c r="Q1446" t="str">
        <f t="shared" si="22"/>
        <v>24311140-Nitridi</v>
      </c>
    </row>
    <row r="1447" spans="1:17" x14ac:dyDescent="0.25">
      <c r="A1447">
        <v>1446</v>
      </c>
      <c r="B1447">
        <v>24311140</v>
      </c>
      <c r="C1447" t="s">
        <v>1462</v>
      </c>
      <c r="E1447" s="15">
        <v>1447</v>
      </c>
      <c r="F1447" s="16">
        <v>24311150</v>
      </c>
      <c r="G1447" s="17" t="s">
        <v>1463</v>
      </c>
      <c r="Q1447" t="str">
        <f t="shared" si="22"/>
        <v>24311150-Azidi</v>
      </c>
    </row>
    <row r="1448" spans="1:17" x14ac:dyDescent="0.25">
      <c r="A1448">
        <v>1447</v>
      </c>
      <c r="B1448">
        <v>24311150</v>
      </c>
      <c r="C1448" t="s">
        <v>1463</v>
      </c>
      <c r="E1448" s="12">
        <v>1448</v>
      </c>
      <c r="F1448" s="13">
        <v>24311160</v>
      </c>
      <c r="G1448" s="14" t="s">
        <v>1464</v>
      </c>
      <c r="Q1448" t="str">
        <f t="shared" si="22"/>
        <v>24311160-Silicidi</v>
      </c>
    </row>
    <row r="1449" spans="1:17" x14ac:dyDescent="0.25">
      <c r="A1449">
        <v>1448</v>
      </c>
      <c r="B1449">
        <v>24311160</v>
      </c>
      <c r="C1449" t="s">
        <v>1464</v>
      </c>
      <c r="E1449" s="15">
        <v>1449</v>
      </c>
      <c r="F1449" s="16">
        <v>24311170</v>
      </c>
      <c r="G1449" s="17" t="s">
        <v>1465</v>
      </c>
      <c r="Q1449" t="str">
        <f t="shared" si="22"/>
        <v>24311170-Boridi</v>
      </c>
    </row>
    <row r="1450" spans="1:17" x14ac:dyDescent="0.25">
      <c r="A1450">
        <v>1449</v>
      </c>
      <c r="B1450">
        <v>24311170</v>
      </c>
      <c r="C1450" t="s">
        <v>1465</v>
      </c>
      <c r="E1450" s="12">
        <v>1450</v>
      </c>
      <c r="F1450" s="13">
        <v>24311180</v>
      </c>
      <c r="G1450" s="14" t="s">
        <v>1466</v>
      </c>
      <c r="Q1450" t="str">
        <f t="shared" si="22"/>
        <v>24311180-Rafinisani sumpor</v>
      </c>
    </row>
    <row r="1451" spans="1:17" x14ac:dyDescent="0.25">
      <c r="A1451">
        <v>1450</v>
      </c>
      <c r="B1451">
        <v>24311180</v>
      </c>
      <c r="C1451" t="s">
        <v>1466</v>
      </c>
      <c r="E1451" s="15">
        <v>1451</v>
      </c>
      <c r="F1451" s="16">
        <v>24311200</v>
      </c>
      <c r="G1451" s="17" t="s">
        <v>1467</v>
      </c>
      <c r="Q1451" t="str">
        <f t="shared" si="22"/>
        <v>24311200-Halogeni elementi</v>
      </c>
    </row>
    <row r="1452" spans="1:17" x14ac:dyDescent="0.25">
      <c r="A1452">
        <v>1451</v>
      </c>
      <c r="B1452">
        <v>24311200</v>
      </c>
      <c r="C1452" t="s">
        <v>1467</v>
      </c>
      <c r="E1452" s="12">
        <v>1452</v>
      </c>
      <c r="F1452" s="13">
        <v>24311300</v>
      </c>
      <c r="G1452" s="14" t="s">
        <v>1468</v>
      </c>
      <c r="Q1452" t="str">
        <f t="shared" si="22"/>
        <v>24311300-Alkalni metali</v>
      </c>
    </row>
    <row r="1453" spans="1:17" x14ac:dyDescent="0.25">
      <c r="A1453">
        <v>1452</v>
      </c>
      <c r="B1453">
        <v>24311300</v>
      </c>
      <c r="C1453" t="s">
        <v>1468</v>
      </c>
      <c r="E1453" s="15">
        <v>1453</v>
      </c>
      <c r="F1453" s="16">
        <v>24311310</v>
      </c>
      <c r="G1453" s="17" t="s">
        <v>1469</v>
      </c>
      <c r="Q1453" t="str">
        <f t="shared" si="22"/>
        <v>24311310-Živa</v>
      </c>
    </row>
    <row r="1454" spans="1:17" x14ac:dyDescent="0.25">
      <c r="A1454">
        <v>1453</v>
      </c>
      <c r="B1454">
        <v>24311310</v>
      </c>
      <c r="C1454" t="s">
        <v>1469</v>
      </c>
      <c r="E1454" s="12">
        <v>1454</v>
      </c>
      <c r="F1454" s="13">
        <v>24311400</v>
      </c>
      <c r="G1454" s="14" t="s">
        <v>1470</v>
      </c>
      <c r="Q1454" t="str">
        <f t="shared" si="22"/>
        <v>24311400-Hlorovodonik, neorganske kiseline, silicijum dioksid i sumpor dioksid</v>
      </c>
    </row>
    <row r="1455" spans="1:17" x14ac:dyDescent="0.25">
      <c r="A1455">
        <v>1454</v>
      </c>
      <c r="B1455">
        <v>24311400</v>
      </c>
      <c r="C1455" t="s">
        <v>1470</v>
      </c>
      <c r="E1455" s="15">
        <v>1455</v>
      </c>
      <c r="F1455" s="16">
        <v>24311410</v>
      </c>
      <c r="G1455" s="17" t="s">
        <v>1471</v>
      </c>
      <c r="Q1455" t="str">
        <f t="shared" si="22"/>
        <v>24311410-Neorganske kiseline</v>
      </c>
    </row>
    <row r="1456" spans="1:17" x14ac:dyDescent="0.25">
      <c r="A1456">
        <v>1455</v>
      </c>
      <c r="B1456">
        <v>24311410</v>
      </c>
      <c r="C1456" t="s">
        <v>1471</v>
      </c>
      <c r="E1456" s="12">
        <v>1456</v>
      </c>
      <c r="F1456" s="13">
        <v>24311411</v>
      </c>
      <c r="G1456" s="14" t="s">
        <v>1472</v>
      </c>
      <c r="Q1456" t="str">
        <f t="shared" si="22"/>
        <v>24311411-Sumporna kiselina</v>
      </c>
    </row>
    <row r="1457" spans="1:17" x14ac:dyDescent="0.25">
      <c r="A1457">
        <v>1456</v>
      </c>
      <c r="B1457">
        <v>24311411</v>
      </c>
      <c r="C1457" t="s">
        <v>1472</v>
      </c>
      <c r="E1457" s="15">
        <v>1457</v>
      </c>
      <c r="F1457" s="16">
        <v>24311420</v>
      </c>
      <c r="G1457" s="17" t="s">
        <v>1473</v>
      </c>
      <c r="Q1457" t="str">
        <f t="shared" si="22"/>
        <v>24311420-Fosforna kiselina</v>
      </c>
    </row>
    <row r="1458" spans="1:17" x14ac:dyDescent="0.25">
      <c r="A1458">
        <v>1457</v>
      </c>
      <c r="B1458">
        <v>24311420</v>
      </c>
      <c r="C1458" t="s">
        <v>1473</v>
      </c>
      <c r="E1458" s="12">
        <v>1458</v>
      </c>
      <c r="F1458" s="13">
        <v>24311430</v>
      </c>
      <c r="G1458" s="14" t="s">
        <v>1474</v>
      </c>
      <c r="Q1458" t="str">
        <f t="shared" si="22"/>
        <v>24311430-Polifosforne kiseline</v>
      </c>
    </row>
    <row r="1459" spans="1:17" x14ac:dyDescent="0.25">
      <c r="A1459">
        <v>1458</v>
      </c>
      <c r="B1459">
        <v>24311430</v>
      </c>
      <c r="C1459" t="s">
        <v>1474</v>
      </c>
      <c r="E1459" s="15">
        <v>1459</v>
      </c>
      <c r="F1459" s="16">
        <v>24311440</v>
      </c>
      <c r="G1459" s="17" t="s">
        <v>1475</v>
      </c>
      <c r="Q1459" t="str">
        <f t="shared" si="22"/>
        <v>24311440-Heksafluorosilikatna kiselina</v>
      </c>
    </row>
    <row r="1460" spans="1:17" x14ac:dyDescent="0.25">
      <c r="A1460">
        <v>1459</v>
      </c>
      <c r="B1460">
        <v>24311440</v>
      </c>
      <c r="C1460" t="s">
        <v>1475</v>
      </c>
      <c r="E1460" s="12">
        <v>1460</v>
      </c>
      <c r="F1460" s="13">
        <v>24311450</v>
      </c>
      <c r="G1460" s="14" t="s">
        <v>1476</v>
      </c>
      <c r="Q1460" t="str">
        <f t="shared" si="22"/>
        <v>24311450-Sumpor dioksid</v>
      </c>
    </row>
    <row r="1461" spans="1:17" x14ac:dyDescent="0.25">
      <c r="A1461">
        <v>1460</v>
      </c>
      <c r="B1461">
        <v>24311450</v>
      </c>
      <c r="C1461" t="s">
        <v>1476</v>
      </c>
      <c r="E1461" s="15">
        <v>1461</v>
      </c>
      <c r="F1461" s="16">
        <v>24311460</v>
      </c>
      <c r="G1461" s="17" t="s">
        <v>1477</v>
      </c>
      <c r="Q1461" t="str">
        <f t="shared" si="22"/>
        <v>24311460-Silicijum dioksid</v>
      </c>
    </row>
    <row r="1462" spans="1:17" x14ac:dyDescent="0.25">
      <c r="A1462">
        <v>1461</v>
      </c>
      <c r="B1462">
        <v>24311460</v>
      </c>
      <c r="C1462" t="s">
        <v>1477</v>
      </c>
      <c r="E1462" s="12">
        <v>1462</v>
      </c>
      <c r="F1462" s="13">
        <v>24311470</v>
      </c>
      <c r="G1462" s="14" t="s">
        <v>1478</v>
      </c>
      <c r="Q1462" t="str">
        <f t="shared" si="22"/>
        <v>24311470-Hlorovodonik</v>
      </c>
    </row>
    <row r="1463" spans="1:17" x14ac:dyDescent="0.25">
      <c r="A1463">
        <v>1462</v>
      </c>
      <c r="B1463">
        <v>24311470</v>
      </c>
      <c r="C1463" t="s">
        <v>1478</v>
      </c>
      <c r="E1463" s="15">
        <v>1463</v>
      </c>
      <c r="F1463" s="16">
        <v>24311500</v>
      </c>
      <c r="G1463" s="17" t="s">
        <v>1479</v>
      </c>
      <c r="Q1463" t="str">
        <f t="shared" si="22"/>
        <v>24311500-Hidroksidi kao osnovne neorganske hemikalije</v>
      </c>
    </row>
    <row r="1464" spans="1:17" x14ac:dyDescent="0.25">
      <c r="A1464">
        <v>1463</v>
      </c>
      <c r="B1464">
        <v>24311500</v>
      </c>
      <c r="C1464" t="s">
        <v>1479</v>
      </c>
      <c r="E1464" s="12">
        <v>1464</v>
      </c>
      <c r="F1464" s="13">
        <v>24311510</v>
      </c>
      <c r="G1464" s="14" t="s">
        <v>1480</v>
      </c>
      <c r="Q1464" t="str">
        <f t="shared" si="22"/>
        <v>24311510-Oksidi metala</v>
      </c>
    </row>
    <row r="1465" spans="1:17" x14ac:dyDescent="0.25">
      <c r="A1465">
        <v>1464</v>
      </c>
      <c r="B1465">
        <v>24311510</v>
      </c>
      <c r="C1465" t="s">
        <v>1480</v>
      </c>
      <c r="E1465" s="15">
        <v>1465</v>
      </c>
      <c r="F1465" s="16">
        <v>24311511</v>
      </c>
      <c r="G1465" s="17" t="s">
        <v>1481</v>
      </c>
      <c r="Q1465" t="str">
        <f t="shared" si="22"/>
        <v>24311511-Piriti gvožđa i oksidi gvožđa</v>
      </c>
    </row>
    <row r="1466" spans="1:17" x14ac:dyDescent="0.25">
      <c r="A1466">
        <v>1465</v>
      </c>
      <c r="B1466">
        <v>24311511</v>
      </c>
      <c r="C1466" t="s">
        <v>1481</v>
      </c>
      <c r="E1466" s="12">
        <v>1466</v>
      </c>
      <c r="F1466" s="13">
        <v>24311520</v>
      </c>
      <c r="G1466" s="14" t="s">
        <v>1482</v>
      </c>
      <c r="Q1466" t="str">
        <f t="shared" si="22"/>
        <v>24311520-Natrijum hidroksid</v>
      </c>
    </row>
    <row r="1467" spans="1:17" x14ac:dyDescent="0.25">
      <c r="A1467">
        <v>1466</v>
      </c>
      <c r="B1467">
        <v>24311520</v>
      </c>
      <c r="C1467" t="s">
        <v>1482</v>
      </c>
      <c r="E1467" s="15">
        <v>1467</v>
      </c>
      <c r="F1467" s="16">
        <v>24311521</v>
      </c>
      <c r="G1467" s="17" t="s">
        <v>1483</v>
      </c>
      <c r="Q1467" t="str">
        <f t="shared" si="22"/>
        <v>24311521-Kaustična soda</v>
      </c>
    </row>
    <row r="1468" spans="1:17" x14ac:dyDescent="0.25">
      <c r="A1468">
        <v>1467</v>
      </c>
      <c r="B1468">
        <v>24311521</v>
      </c>
      <c r="C1468" t="s">
        <v>1483</v>
      </c>
      <c r="E1468" s="12">
        <v>1468</v>
      </c>
      <c r="F1468" s="13">
        <v>24311522</v>
      </c>
      <c r="G1468" s="14" t="s">
        <v>1484</v>
      </c>
      <c r="Q1468" t="str">
        <f t="shared" si="22"/>
        <v>24311522-Tečna soda</v>
      </c>
    </row>
    <row r="1469" spans="1:17" x14ac:dyDescent="0.25">
      <c r="A1469">
        <v>1468</v>
      </c>
      <c r="B1469">
        <v>24311522</v>
      </c>
      <c r="C1469" t="s">
        <v>1484</v>
      </c>
      <c r="E1469" s="15">
        <v>1469</v>
      </c>
      <c r="F1469" s="16">
        <v>24311600</v>
      </c>
      <c r="G1469" s="17" t="s">
        <v>1485</v>
      </c>
      <c r="Q1469" t="str">
        <f t="shared" si="22"/>
        <v>24311600-Jedinjenja sumpora</v>
      </c>
    </row>
    <row r="1470" spans="1:17" x14ac:dyDescent="0.25">
      <c r="A1470">
        <v>1469</v>
      </c>
      <c r="B1470">
        <v>24311600</v>
      </c>
      <c r="C1470" t="s">
        <v>1485</v>
      </c>
      <c r="E1470" s="12">
        <v>1470</v>
      </c>
      <c r="F1470" s="13">
        <v>24311700</v>
      </c>
      <c r="G1470" s="14" t="s">
        <v>1486</v>
      </c>
      <c r="Q1470" t="str">
        <f t="shared" si="22"/>
        <v>24311700-Sumpor</v>
      </c>
    </row>
    <row r="1471" spans="1:17" x14ac:dyDescent="0.25">
      <c r="A1471">
        <v>1470</v>
      </c>
      <c r="B1471">
        <v>24311700</v>
      </c>
      <c r="C1471" t="s">
        <v>1486</v>
      </c>
      <c r="E1471" s="15">
        <v>1471</v>
      </c>
      <c r="F1471" s="16">
        <v>24311800</v>
      </c>
      <c r="G1471" s="17" t="s">
        <v>1487</v>
      </c>
      <c r="Q1471" t="str">
        <f t="shared" si="22"/>
        <v>24311800-Ugljenik</v>
      </c>
    </row>
    <row r="1472" spans="1:17" x14ac:dyDescent="0.25">
      <c r="A1472">
        <v>1471</v>
      </c>
      <c r="B1472">
        <v>24311800</v>
      </c>
      <c r="C1472" t="s">
        <v>1487</v>
      </c>
      <c r="E1472" s="12">
        <v>1472</v>
      </c>
      <c r="F1472" s="13">
        <v>24311900</v>
      </c>
      <c r="G1472" s="14" t="s">
        <v>1488</v>
      </c>
      <c r="Q1472" t="str">
        <f t="shared" si="22"/>
        <v>24311900-Hlor</v>
      </c>
    </row>
    <row r="1473" spans="1:17" x14ac:dyDescent="0.25">
      <c r="A1473">
        <v>1472</v>
      </c>
      <c r="B1473">
        <v>24311900</v>
      </c>
      <c r="C1473" t="s">
        <v>1488</v>
      </c>
      <c r="E1473" s="15">
        <v>1473</v>
      </c>
      <c r="F1473" s="16">
        <v>24312000</v>
      </c>
      <c r="G1473" s="17" t="s">
        <v>1489</v>
      </c>
      <c r="Q1473" t="str">
        <f t="shared" si="22"/>
        <v>24312000-Halogenidi metala; hipohloriti, hlorati i perhlorati</v>
      </c>
    </row>
    <row r="1474" spans="1:17" x14ac:dyDescent="0.25">
      <c r="A1474">
        <v>1473</v>
      </c>
      <c r="B1474">
        <v>24312000</v>
      </c>
      <c r="C1474" t="s">
        <v>1489</v>
      </c>
      <c r="E1474" s="12">
        <v>1474</v>
      </c>
      <c r="F1474" s="13">
        <v>24312100</v>
      </c>
      <c r="G1474" s="14" t="s">
        <v>1490</v>
      </c>
      <c r="Q1474" t="str">
        <f t="shared" ref="Q1474:Q1537" si="23">F1474&amp; "-" &amp;G1474</f>
        <v>24312100-Halogenidi metala</v>
      </c>
    </row>
    <row r="1475" spans="1:17" x14ac:dyDescent="0.25">
      <c r="A1475">
        <v>1474</v>
      </c>
      <c r="B1475">
        <v>24312100</v>
      </c>
      <c r="C1475" t="s">
        <v>1490</v>
      </c>
      <c r="E1475" s="15">
        <v>1475</v>
      </c>
      <c r="F1475" s="16">
        <v>24312110</v>
      </c>
      <c r="G1475" s="17" t="s">
        <v>1491</v>
      </c>
      <c r="Q1475" t="str">
        <f t="shared" si="23"/>
        <v>24312110-Natrijum heksafluorosilikat</v>
      </c>
    </row>
    <row r="1476" spans="1:17" x14ac:dyDescent="0.25">
      <c r="A1476">
        <v>1475</v>
      </c>
      <c r="B1476">
        <v>24312110</v>
      </c>
      <c r="C1476" t="s">
        <v>1491</v>
      </c>
      <c r="E1476" s="12">
        <v>1476</v>
      </c>
      <c r="F1476" s="13">
        <v>24312120</v>
      </c>
      <c r="G1476" s="14" t="s">
        <v>1492</v>
      </c>
      <c r="Q1476" t="str">
        <f t="shared" si="23"/>
        <v>24312120-Hloridi</v>
      </c>
    </row>
    <row r="1477" spans="1:17" x14ac:dyDescent="0.25">
      <c r="A1477">
        <v>1476</v>
      </c>
      <c r="B1477">
        <v>24312120</v>
      </c>
      <c r="C1477" t="s">
        <v>1492</v>
      </c>
      <c r="E1477" s="15">
        <v>1477</v>
      </c>
      <c r="F1477" s="16">
        <v>24312121</v>
      </c>
      <c r="G1477" s="17" t="s">
        <v>1493</v>
      </c>
      <c r="Q1477" t="str">
        <f t="shared" si="23"/>
        <v>24312121-Aluminijum hlorid</v>
      </c>
    </row>
    <row r="1478" spans="1:17" x14ac:dyDescent="0.25">
      <c r="A1478">
        <v>1477</v>
      </c>
      <c r="B1478">
        <v>24312121</v>
      </c>
      <c r="C1478" t="s">
        <v>1493</v>
      </c>
      <c r="E1478" s="12">
        <v>1478</v>
      </c>
      <c r="F1478" s="13">
        <v>24312122</v>
      </c>
      <c r="G1478" s="14" t="s">
        <v>1494</v>
      </c>
      <c r="Q1478" t="str">
        <f t="shared" si="23"/>
        <v>24312122-Gvožđe hlorid</v>
      </c>
    </row>
    <row r="1479" spans="1:17" x14ac:dyDescent="0.25">
      <c r="A1479">
        <v>1478</v>
      </c>
      <c r="B1479">
        <v>24312122</v>
      </c>
      <c r="C1479" t="s">
        <v>1494</v>
      </c>
      <c r="E1479" s="15">
        <v>1479</v>
      </c>
      <c r="F1479" s="16">
        <v>24312123</v>
      </c>
      <c r="G1479" s="17" t="s">
        <v>1495</v>
      </c>
      <c r="Q1479" t="str">
        <f t="shared" si="23"/>
        <v>24312123-Polialuminijum hlorid</v>
      </c>
    </row>
    <row r="1480" spans="1:17" x14ac:dyDescent="0.25">
      <c r="A1480">
        <v>1479</v>
      </c>
      <c r="B1480">
        <v>24312123</v>
      </c>
      <c r="C1480" t="s">
        <v>1495</v>
      </c>
      <c r="E1480" s="12">
        <v>1480</v>
      </c>
      <c r="F1480" s="13">
        <v>24312130</v>
      </c>
      <c r="G1480" s="14" t="s">
        <v>1496</v>
      </c>
      <c r="Q1480" t="str">
        <f t="shared" si="23"/>
        <v>24312130-Aluminijum hlorhidrat</v>
      </c>
    </row>
    <row r="1481" spans="1:17" x14ac:dyDescent="0.25">
      <c r="A1481">
        <v>1480</v>
      </c>
      <c r="B1481">
        <v>24312130</v>
      </c>
      <c r="C1481" t="s">
        <v>1496</v>
      </c>
      <c r="E1481" s="15">
        <v>1481</v>
      </c>
      <c r="F1481" s="16">
        <v>24312200</v>
      </c>
      <c r="G1481" s="17" t="s">
        <v>1497</v>
      </c>
      <c r="Q1481" t="str">
        <f t="shared" si="23"/>
        <v>24312200-Hipohloriti i hlorati</v>
      </c>
    </row>
    <row r="1482" spans="1:17" x14ac:dyDescent="0.25">
      <c r="A1482">
        <v>1481</v>
      </c>
      <c r="B1482">
        <v>24312200</v>
      </c>
      <c r="C1482" t="s">
        <v>1497</v>
      </c>
      <c r="E1482" s="12">
        <v>1482</v>
      </c>
      <c r="F1482" s="13">
        <v>24312210</v>
      </c>
      <c r="G1482" s="14" t="s">
        <v>1498</v>
      </c>
      <c r="Q1482" t="str">
        <f t="shared" si="23"/>
        <v>24312210-Natrijum hlorit</v>
      </c>
    </row>
    <row r="1483" spans="1:17" x14ac:dyDescent="0.25">
      <c r="A1483">
        <v>1482</v>
      </c>
      <c r="B1483">
        <v>24312210</v>
      </c>
      <c r="C1483" t="s">
        <v>1498</v>
      </c>
      <c r="E1483" s="15">
        <v>1483</v>
      </c>
      <c r="F1483" s="16">
        <v>24312220</v>
      </c>
      <c r="G1483" s="17" t="s">
        <v>1499</v>
      </c>
      <c r="Q1483" t="str">
        <f t="shared" si="23"/>
        <v>24312220-Natrijum hipohlorit</v>
      </c>
    </row>
    <row r="1484" spans="1:17" x14ac:dyDescent="0.25">
      <c r="A1484">
        <v>1483</v>
      </c>
      <c r="B1484">
        <v>24312220</v>
      </c>
      <c r="C1484" t="s">
        <v>1499</v>
      </c>
      <c r="E1484" s="12">
        <v>1484</v>
      </c>
      <c r="F1484" s="13">
        <v>24313000</v>
      </c>
      <c r="G1484" s="14" t="s">
        <v>1500</v>
      </c>
      <c r="Q1484" t="str">
        <f t="shared" si="23"/>
        <v>24313000-Sulfidi, sulfati; nitrati, fosfati i karbonati</v>
      </c>
    </row>
    <row r="1485" spans="1:17" x14ac:dyDescent="0.25">
      <c r="A1485">
        <v>1484</v>
      </c>
      <c r="B1485">
        <v>24313000</v>
      </c>
      <c r="C1485" t="s">
        <v>1500</v>
      </c>
      <c r="E1485" s="15">
        <v>1485</v>
      </c>
      <c r="F1485" s="16">
        <v>24313100</v>
      </c>
      <c r="G1485" s="17" t="s">
        <v>1501</v>
      </c>
      <c r="Q1485" t="str">
        <f t="shared" si="23"/>
        <v>24313100-Sulfidi, sulfiti i sulfati</v>
      </c>
    </row>
    <row r="1486" spans="1:17" x14ac:dyDescent="0.25">
      <c r="A1486">
        <v>1485</v>
      </c>
      <c r="B1486">
        <v>24313100</v>
      </c>
      <c r="C1486" t="s">
        <v>1501</v>
      </c>
      <c r="E1486" s="12">
        <v>1486</v>
      </c>
      <c r="F1486" s="13">
        <v>24313110</v>
      </c>
      <c r="G1486" s="14" t="s">
        <v>1502</v>
      </c>
      <c r="Q1486" t="str">
        <f t="shared" si="23"/>
        <v>24313110-Razni sulfidi</v>
      </c>
    </row>
    <row r="1487" spans="1:17" x14ac:dyDescent="0.25">
      <c r="A1487">
        <v>1486</v>
      </c>
      <c r="B1487">
        <v>24313110</v>
      </c>
      <c r="C1487" t="s">
        <v>1502</v>
      </c>
      <c r="E1487" s="15">
        <v>1487</v>
      </c>
      <c r="F1487" s="16">
        <v>24313111</v>
      </c>
      <c r="G1487" s="17" t="s">
        <v>1503</v>
      </c>
      <c r="Q1487" t="str">
        <f t="shared" si="23"/>
        <v>24313111-Vodonik sulfid</v>
      </c>
    </row>
    <row r="1488" spans="1:17" x14ac:dyDescent="0.25">
      <c r="A1488">
        <v>1487</v>
      </c>
      <c r="B1488">
        <v>24313111</v>
      </c>
      <c r="C1488" t="s">
        <v>1503</v>
      </c>
      <c r="E1488" s="12">
        <v>1488</v>
      </c>
      <c r="F1488" s="13">
        <v>24313112</v>
      </c>
      <c r="G1488" s="14" t="s">
        <v>1504</v>
      </c>
      <c r="Q1488" t="str">
        <f t="shared" si="23"/>
        <v>24313112-Polisulfidi</v>
      </c>
    </row>
    <row r="1489" spans="1:17" x14ac:dyDescent="0.25">
      <c r="A1489">
        <v>1488</v>
      </c>
      <c r="B1489">
        <v>24313112</v>
      </c>
      <c r="C1489" t="s">
        <v>1504</v>
      </c>
      <c r="E1489" s="15">
        <v>1489</v>
      </c>
      <c r="F1489" s="16">
        <v>24313120</v>
      </c>
      <c r="G1489" s="17" t="s">
        <v>1505</v>
      </c>
      <c r="Q1489" t="str">
        <f t="shared" si="23"/>
        <v>24313120-Sulfati</v>
      </c>
    </row>
    <row r="1490" spans="1:17" x14ac:dyDescent="0.25">
      <c r="A1490">
        <v>1489</v>
      </c>
      <c r="B1490">
        <v>24313120</v>
      </c>
      <c r="C1490" t="s">
        <v>1505</v>
      </c>
      <c r="E1490" s="12">
        <v>1490</v>
      </c>
      <c r="F1490" s="13">
        <v>24313121</v>
      </c>
      <c r="G1490" s="14" t="s">
        <v>1506</v>
      </c>
      <c r="Q1490" t="str">
        <f t="shared" si="23"/>
        <v>24313121-Natrijum tiosulfat</v>
      </c>
    </row>
    <row r="1491" spans="1:17" x14ac:dyDescent="0.25">
      <c r="A1491">
        <v>1490</v>
      </c>
      <c r="B1491">
        <v>24313121</v>
      </c>
      <c r="C1491" t="s">
        <v>1506</v>
      </c>
      <c r="E1491" s="15">
        <v>1491</v>
      </c>
      <c r="F1491" s="16">
        <v>24313122</v>
      </c>
      <c r="G1491" s="17" t="s">
        <v>1507</v>
      </c>
      <c r="Q1491" t="str">
        <f t="shared" si="23"/>
        <v>24313122-Ferisulfat</v>
      </c>
    </row>
    <row r="1492" spans="1:17" x14ac:dyDescent="0.25">
      <c r="A1492">
        <v>1491</v>
      </c>
      <c r="B1492">
        <v>24313122</v>
      </c>
      <c r="C1492" t="s">
        <v>1507</v>
      </c>
      <c r="E1492" s="12">
        <v>1492</v>
      </c>
      <c r="F1492" s="13">
        <v>24313123</v>
      </c>
      <c r="G1492" s="14" t="s">
        <v>1508</v>
      </c>
      <c r="Q1492" t="str">
        <f t="shared" si="23"/>
        <v>24313123-Aluminijum sulfat</v>
      </c>
    </row>
    <row r="1493" spans="1:17" x14ac:dyDescent="0.25">
      <c r="A1493">
        <v>1492</v>
      </c>
      <c r="B1493">
        <v>24313123</v>
      </c>
      <c r="C1493" t="s">
        <v>1508</v>
      </c>
      <c r="E1493" s="15">
        <v>1493</v>
      </c>
      <c r="F1493" s="16">
        <v>24313124</v>
      </c>
      <c r="G1493" s="17" t="s">
        <v>1509</v>
      </c>
      <c r="Q1493" t="str">
        <f t="shared" si="23"/>
        <v>24313124-Natrijum sulfat</v>
      </c>
    </row>
    <row r="1494" spans="1:17" x14ac:dyDescent="0.25">
      <c r="A1494">
        <v>1493</v>
      </c>
      <c r="B1494">
        <v>24313124</v>
      </c>
      <c r="C1494" t="s">
        <v>1509</v>
      </c>
      <c r="E1494" s="12">
        <v>1494</v>
      </c>
      <c r="F1494" s="13">
        <v>24313125</v>
      </c>
      <c r="G1494" s="14" t="s">
        <v>1510</v>
      </c>
      <c r="Q1494" t="str">
        <f t="shared" si="23"/>
        <v>24313125-Gvožđe sulfat</v>
      </c>
    </row>
    <row r="1495" spans="1:17" x14ac:dyDescent="0.25">
      <c r="A1495">
        <v>1494</v>
      </c>
      <c r="B1495">
        <v>24313125</v>
      </c>
      <c r="C1495" t="s">
        <v>1510</v>
      </c>
      <c r="E1495" s="15">
        <v>1495</v>
      </c>
      <c r="F1495" s="16">
        <v>24313126</v>
      </c>
      <c r="G1495" s="17" t="s">
        <v>1511</v>
      </c>
      <c r="Q1495" t="str">
        <f t="shared" si="23"/>
        <v>24313126-Bakar sulfat</v>
      </c>
    </row>
    <row r="1496" spans="1:17" x14ac:dyDescent="0.25">
      <c r="A1496">
        <v>1495</v>
      </c>
      <c r="B1496">
        <v>24313126</v>
      </c>
      <c r="C1496" t="s">
        <v>1511</v>
      </c>
      <c r="E1496" s="12">
        <v>1496</v>
      </c>
      <c r="F1496" s="13">
        <v>24313200</v>
      </c>
      <c r="G1496" s="14" t="s">
        <v>1512</v>
      </c>
      <c r="Q1496" t="str">
        <f t="shared" si="23"/>
        <v>24313200-Fosfinati, fosfonati, fosfati i polifosfati</v>
      </c>
    </row>
    <row r="1497" spans="1:17" x14ac:dyDescent="0.25">
      <c r="A1497">
        <v>1496</v>
      </c>
      <c r="B1497">
        <v>24313200</v>
      </c>
      <c r="C1497" t="s">
        <v>1512</v>
      </c>
      <c r="E1497" s="15">
        <v>1497</v>
      </c>
      <c r="F1497" s="16">
        <v>24313210</v>
      </c>
      <c r="G1497" s="17" t="s">
        <v>1513</v>
      </c>
      <c r="Q1497" t="str">
        <f t="shared" si="23"/>
        <v>24313210-Natrijum heksametafosfat</v>
      </c>
    </row>
    <row r="1498" spans="1:17" x14ac:dyDescent="0.25">
      <c r="A1498">
        <v>1497</v>
      </c>
      <c r="B1498">
        <v>24313210</v>
      </c>
      <c r="C1498" t="s">
        <v>1513</v>
      </c>
      <c r="E1498" s="12">
        <v>1498</v>
      </c>
      <c r="F1498" s="13">
        <v>24313220</v>
      </c>
      <c r="G1498" s="14" t="s">
        <v>1514</v>
      </c>
      <c r="Q1498" t="str">
        <f t="shared" si="23"/>
        <v>24313220-Fosfati</v>
      </c>
    </row>
    <row r="1499" spans="1:17" x14ac:dyDescent="0.25">
      <c r="A1499">
        <v>1498</v>
      </c>
      <c r="B1499">
        <v>24313220</v>
      </c>
      <c r="C1499" t="s">
        <v>1514</v>
      </c>
      <c r="E1499" s="15">
        <v>1499</v>
      </c>
      <c r="F1499" s="16">
        <v>24313300</v>
      </c>
      <c r="G1499" s="17" t="s">
        <v>1515</v>
      </c>
      <c r="Q1499" t="str">
        <f t="shared" si="23"/>
        <v>24313300-Karbonati</v>
      </c>
    </row>
    <row r="1500" spans="1:17" x14ac:dyDescent="0.25">
      <c r="A1500">
        <v>1499</v>
      </c>
      <c r="B1500">
        <v>24313300</v>
      </c>
      <c r="C1500" t="s">
        <v>1515</v>
      </c>
      <c r="E1500" s="12">
        <v>1500</v>
      </c>
      <c r="F1500" s="13">
        <v>24313310</v>
      </c>
      <c r="G1500" s="14" t="s">
        <v>1516</v>
      </c>
      <c r="Q1500" t="str">
        <f t="shared" si="23"/>
        <v>24313310-Natrijum karbonat</v>
      </c>
    </row>
    <row r="1501" spans="1:17" x14ac:dyDescent="0.25">
      <c r="A1501">
        <v>1500</v>
      </c>
      <c r="B1501">
        <v>24313310</v>
      </c>
      <c r="C1501" t="s">
        <v>1516</v>
      </c>
      <c r="E1501" s="15">
        <v>1501</v>
      </c>
      <c r="F1501" s="16">
        <v>24313320</v>
      </c>
      <c r="G1501" s="17" t="s">
        <v>1517</v>
      </c>
      <c r="Q1501" t="str">
        <f t="shared" si="23"/>
        <v>24313320-Natrijum bikarbonat</v>
      </c>
    </row>
    <row r="1502" spans="1:17" x14ac:dyDescent="0.25">
      <c r="A1502">
        <v>1501</v>
      </c>
      <c r="B1502">
        <v>24313320</v>
      </c>
      <c r="C1502" t="s">
        <v>1517</v>
      </c>
      <c r="E1502" s="12">
        <v>1502</v>
      </c>
      <c r="F1502" s="13">
        <v>24313400</v>
      </c>
      <c r="G1502" s="14" t="s">
        <v>1518</v>
      </c>
      <c r="Q1502" t="str">
        <f t="shared" si="23"/>
        <v>24313400-Nitrati</v>
      </c>
    </row>
    <row r="1503" spans="1:17" x14ac:dyDescent="0.25">
      <c r="A1503">
        <v>1502</v>
      </c>
      <c r="B1503">
        <v>24313400</v>
      </c>
      <c r="C1503" t="s">
        <v>1518</v>
      </c>
      <c r="E1503" s="15">
        <v>1503</v>
      </c>
      <c r="F1503" s="16">
        <v>24314000</v>
      </c>
      <c r="G1503" s="17" t="s">
        <v>1519</v>
      </c>
      <c r="Q1503" t="str">
        <f t="shared" si="23"/>
        <v>24314000-Kisele soli raznih metala</v>
      </c>
    </row>
    <row r="1504" spans="1:17" x14ac:dyDescent="0.25">
      <c r="A1504">
        <v>1503</v>
      </c>
      <c r="B1504">
        <v>24314000</v>
      </c>
      <c r="C1504" t="s">
        <v>1519</v>
      </c>
      <c r="E1504" s="12">
        <v>1504</v>
      </c>
      <c r="F1504" s="13">
        <v>24314100</v>
      </c>
      <c r="G1504" s="14" t="s">
        <v>1520</v>
      </c>
      <c r="Q1504" t="str">
        <f t="shared" si="23"/>
        <v>24314100-Kalijum permanganat</v>
      </c>
    </row>
    <row r="1505" spans="1:17" x14ac:dyDescent="0.25">
      <c r="A1505">
        <v>1504</v>
      </c>
      <c r="B1505">
        <v>24314100</v>
      </c>
      <c r="C1505" t="s">
        <v>1520</v>
      </c>
      <c r="E1505" s="15">
        <v>1505</v>
      </c>
      <c r="F1505" s="16">
        <v>24314200</v>
      </c>
      <c r="G1505" s="17" t="s">
        <v>1521</v>
      </c>
      <c r="Q1505" t="str">
        <f t="shared" si="23"/>
        <v>24314200-Soli oksimetalnih kiselina</v>
      </c>
    </row>
    <row r="1506" spans="1:17" x14ac:dyDescent="0.25">
      <c r="A1506">
        <v>1505</v>
      </c>
      <c r="B1506">
        <v>24314200</v>
      </c>
      <c r="C1506" t="s">
        <v>1521</v>
      </c>
      <c r="E1506" s="12">
        <v>1506</v>
      </c>
      <c r="F1506" s="13">
        <v>24315000</v>
      </c>
      <c r="G1506" s="14" t="s">
        <v>1522</v>
      </c>
      <c r="Q1506" t="str">
        <f t="shared" si="23"/>
        <v>24315000-Razne neorganske hemikalije</v>
      </c>
    </row>
    <row r="1507" spans="1:17" x14ac:dyDescent="0.25">
      <c r="A1507">
        <v>1506</v>
      </c>
      <c r="B1507">
        <v>24315000</v>
      </c>
      <c r="C1507" t="s">
        <v>1522</v>
      </c>
      <c r="E1507" s="15">
        <v>1507</v>
      </c>
      <c r="F1507" s="16">
        <v>24315100</v>
      </c>
      <c r="G1507" s="17" t="s">
        <v>1523</v>
      </c>
      <c r="Q1507" t="str">
        <f t="shared" si="23"/>
        <v>24315100-Teška voda, ostali izotopi i njihova jedinjenja</v>
      </c>
    </row>
    <row r="1508" spans="1:17" x14ac:dyDescent="0.25">
      <c r="A1508">
        <v>1507</v>
      </c>
      <c r="B1508">
        <v>24315100</v>
      </c>
      <c r="C1508" t="s">
        <v>1523</v>
      </c>
      <c r="E1508" s="12">
        <v>1508</v>
      </c>
      <c r="F1508" s="13">
        <v>24315200</v>
      </c>
      <c r="G1508" s="14" t="s">
        <v>1524</v>
      </c>
      <c r="Q1508" t="str">
        <f t="shared" si="23"/>
        <v>24315200-Cijanidi, cijanid oksid, fulminati, cijanati, silikati, borati, perborati, soli neorganskih kiselina</v>
      </c>
    </row>
    <row r="1509" spans="1:17" x14ac:dyDescent="0.25">
      <c r="A1509">
        <v>1508</v>
      </c>
      <c r="B1509">
        <v>24315200</v>
      </c>
      <c r="C1509" t="s">
        <v>1524</v>
      </c>
      <c r="E1509" s="15">
        <v>1509</v>
      </c>
      <c r="F1509" s="16">
        <v>24315210</v>
      </c>
      <c r="G1509" s="17" t="s">
        <v>1525</v>
      </c>
      <c r="Q1509" t="str">
        <f t="shared" si="23"/>
        <v>24315210-Cijanidi</v>
      </c>
    </row>
    <row r="1510" spans="1:17" x14ac:dyDescent="0.25">
      <c r="A1510">
        <v>1509</v>
      </c>
      <c r="B1510">
        <v>24315210</v>
      </c>
      <c r="C1510" t="s">
        <v>1525</v>
      </c>
      <c r="E1510" s="12">
        <v>1510</v>
      </c>
      <c r="F1510" s="13">
        <v>24315220</v>
      </c>
      <c r="G1510" s="14" t="s">
        <v>1526</v>
      </c>
      <c r="Q1510" t="str">
        <f t="shared" si="23"/>
        <v>24315220-Cijanid oksid</v>
      </c>
    </row>
    <row r="1511" spans="1:17" x14ac:dyDescent="0.25">
      <c r="A1511">
        <v>1510</v>
      </c>
      <c r="B1511">
        <v>24315220</v>
      </c>
      <c r="C1511" t="s">
        <v>1526</v>
      </c>
      <c r="E1511" s="15">
        <v>1511</v>
      </c>
      <c r="F1511" s="16">
        <v>24315230</v>
      </c>
      <c r="G1511" s="17" t="s">
        <v>1527</v>
      </c>
      <c r="Q1511" t="str">
        <f t="shared" si="23"/>
        <v>24315230-Fulminati</v>
      </c>
    </row>
    <row r="1512" spans="1:17" x14ac:dyDescent="0.25">
      <c r="A1512">
        <v>1511</v>
      </c>
      <c r="B1512">
        <v>24315230</v>
      </c>
      <c r="C1512" t="s">
        <v>1527</v>
      </c>
      <c r="E1512" s="12">
        <v>1512</v>
      </c>
      <c r="F1512" s="13">
        <v>24315240</v>
      </c>
      <c r="G1512" s="14" t="s">
        <v>1528</v>
      </c>
      <c r="Q1512" t="str">
        <f t="shared" si="23"/>
        <v>24315240-Cijanati</v>
      </c>
    </row>
    <row r="1513" spans="1:17" x14ac:dyDescent="0.25">
      <c r="A1513">
        <v>1512</v>
      </c>
      <c r="B1513">
        <v>24315240</v>
      </c>
      <c r="C1513" t="s">
        <v>1528</v>
      </c>
      <c r="E1513" s="15">
        <v>1513</v>
      </c>
      <c r="F1513" s="16">
        <v>24315300</v>
      </c>
      <c r="G1513" s="17" t="s">
        <v>1529</v>
      </c>
      <c r="Q1513" t="str">
        <f t="shared" si="23"/>
        <v>24315300-Vodonik peroksid</v>
      </c>
    </row>
    <row r="1514" spans="1:17" x14ac:dyDescent="0.25">
      <c r="A1514">
        <v>1513</v>
      </c>
      <c r="B1514">
        <v>24315300</v>
      </c>
      <c r="C1514" t="s">
        <v>1529</v>
      </c>
      <c r="E1514" s="12">
        <v>1514</v>
      </c>
      <c r="F1514" s="13">
        <v>24315400</v>
      </c>
      <c r="G1514" s="14" t="s">
        <v>1530</v>
      </c>
      <c r="Q1514" t="str">
        <f t="shared" si="23"/>
        <v>24315400-Piezoelektrični kvarc</v>
      </c>
    </row>
    <row r="1515" spans="1:17" x14ac:dyDescent="0.25">
      <c r="A1515">
        <v>1514</v>
      </c>
      <c r="B1515">
        <v>24315400</v>
      </c>
      <c r="C1515" t="s">
        <v>1530</v>
      </c>
      <c r="E1515" s="15">
        <v>1515</v>
      </c>
      <c r="F1515" s="16">
        <v>24315500</v>
      </c>
      <c r="G1515" s="17" t="s">
        <v>1531</v>
      </c>
      <c r="Q1515" t="str">
        <f t="shared" si="23"/>
        <v>24315500-Jedinjenja metala retkih zemalja</v>
      </c>
    </row>
    <row r="1516" spans="1:17" x14ac:dyDescent="0.25">
      <c r="A1516">
        <v>1515</v>
      </c>
      <c r="B1516">
        <v>24315500</v>
      </c>
      <c r="C1516" t="s">
        <v>1531</v>
      </c>
      <c r="E1516" s="12">
        <v>1516</v>
      </c>
      <c r="F1516" s="13">
        <v>24315600</v>
      </c>
      <c r="G1516" s="14" t="s">
        <v>1532</v>
      </c>
      <c r="Q1516" t="str">
        <f t="shared" si="23"/>
        <v>24315600-Silikati</v>
      </c>
    </row>
    <row r="1517" spans="1:17" x14ac:dyDescent="0.25">
      <c r="A1517">
        <v>1516</v>
      </c>
      <c r="B1517">
        <v>24315600</v>
      </c>
      <c r="C1517" t="s">
        <v>1532</v>
      </c>
      <c r="E1517" s="15">
        <v>1517</v>
      </c>
      <c r="F1517" s="16">
        <v>24315610</v>
      </c>
      <c r="G1517" s="17" t="s">
        <v>1533</v>
      </c>
      <c r="Q1517" t="str">
        <f t="shared" si="23"/>
        <v>24315610-Natrijum silikat</v>
      </c>
    </row>
    <row r="1518" spans="1:17" x14ac:dyDescent="0.25">
      <c r="A1518">
        <v>1517</v>
      </c>
      <c r="B1518">
        <v>24315610</v>
      </c>
      <c r="C1518" t="s">
        <v>1533</v>
      </c>
      <c r="E1518" s="12">
        <v>1518</v>
      </c>
      <c r="F1518" s="13">
        <v>24315700</v>
      </c>
      <c r="G1518" s="14" t="s">
        <v>1534</v>
      </c>
      <c r="Q1518" t="str">
        <f t="shared" si="23"/>
        <v>24315700-Borati i perborati</v>
      </c>
    </row>
    <row r="1519" spans="1:17" x14ac:dyDescent="0.25">
      <c r="A1519">
        <v>1518</v>
      </c>
      <c r="B1519">
        <v>24315700</v>
      </c>
      <c r="C1519" t="s">
        <v>1534</v>
      </c>
      <c r="E1519" s="15">
        <v>1519</v>
      </c>
      <c r="F1519" s="16">
        <v>24316000</v>
      </c>
      <c r="G1519" s="17" t="s">
        <v>1535</v>
      </c>
      <c r="Q1519" t="str">
        <f t="shared" si="23"/>
        <v>24316000-Destilovana voda</v>
      </c>
    </row>
    <row r="1520" spans="1:17" x14ac:dyDescent="0.25">
      <c r="A1520">
        <v>1519</v>
      </c>
      <c r="B1520">
        <v>24316000</v>
      </c>
      <c r="C1520" t="s">
        <v>1535</v>
      </c>
      <c r="E1520" s="12">
        <v>1520</v>
      </c>
      <c r="F1520" s="13">
        <v>24317000</v>
      </c>
      <c r="G1520" s="14" t="s">
        <v>1536</v>
      </c>
      <c r="Q1520" t="str">
        <f t="shared" si="23"/>
        <v>24317000-Sintetičko kamenje</v>
      </c>
    </row>
    <row r="1521" spans="1:17" x14ac:dyDescent="0.25">
      <c r="A1521">
        <v>1520</v>
      </c>
      <c r="B1521">
        <v>24317000</v>
      </c>
      <c r="C1521" t="s">
        <v>1536</v>
      </c>
      <c r="E1521" s="15">
        <v>1521</v>
      </c>
      <c r="F1521" s="16">
        <v>24317100</v>
      </c>
      <c r="G1521" s="17" t="s">
        <v>1537</v>
      </c>
      <c r="Q1521" t="str">
        <f t="shared" si="23"/>
        <v>24317100-Sintetičko drago kamenje</v>
      </c>
    </row>
    <row r="1522" spans="1:17" x14ac:dyDescent="0.25">
      <c r="A1522">
        <v>1521</v>
      </c>
      <c r="B1522">
        <v>24317100</v>
      </c>
      <c r="C1522" t="s">
        <v>1537</v>
      </c>
      <c r="E1522" s="12">
        <v>1522</v>
      </c>
      <c r="F1522" s="13">
        <v>24317200</v>
      </c>
      <c r="G1522" s="14" t="s">
        <v>1538</v>
      </c>
      <c r="Q1522" t="str">
        <f t="shared" si="23"/>
        <v>24317200-Sintetičko poludrago kamenje</v>
      </c>
    </row>
    <row r="1523" spans="1:17" x14ac:dyDescent="0.25">
      <c r="A1523">
        <v>1522</v>
      </c>
      <c r="B1523">
        <v>24317200</v>
      </c>
      <c r="C1523" t="s">
        <v>1538</v>
      </c>
      <c r="E1523" s="15">
        <v>1523</v>
      </c>
      <c r="F1523" s="16">
        <v>24320000</v>
      </c>
      <c r="G1523" s="17" t="s">
        <v>1539</v>
      </c>
      <c r="Q1523" t="str">
        <f t="shared" si="23"/>
        <v>24320000-Osnovne organske hemikalije</v>
      </c>
    </row>
    <row r="1524" spans="1:17" x14ac:dyDescent="0.25">
      <c r="A1524">
        <v>1523</v>
      </c>
      <c r="B1524">
        <v>24320000</v>
      </c>
      <c r="C1524" t="s">
        <v>1539</v>
      </c>
      <c r="E1524" s="12">
        <v>1524</v>
      </c>
      <c r="F1524" s="13">
        <v>24321000</v>
      </c>
      <c r="G1524" s="14" t="s">
        <v>1540</v>
      </c>
      <c r="Q1524" t="str">
        <f t="shared" si="23"/>
        <v>24321000-Ugljovodonici</v>
      </c>
    </row>
    <row r="1525" spans="1:17" x14ac:dyDescent="0.25">
      <c r="A1525">
        <v>1524</v>
      </c>
      <c r="B1525">
        <v>24321000</v>
      </c>
      <c r="C1525" t="s">
        <v>1540</v>
      </c>
      <c r="E1525" s="15">
        <v>1525</v>
      </c>
      <c r="F1525" s="16">
        <v>24321100</v>
      </c>
      <c r="G1525" s="17" t="s">
        <v>1541</v>
      </c>
      <c r="Q1525" t="str">
        <f t="shared" si="23"/>
        <v>24321100-Zasićeni ugljovodonici</v>
      </c>
    </row>
    <row r="1526" spans="1:17" x14ac:dyDescent="0.25">
      <c r="A1526">
        <v>1525</v>
      </c>
      <c r="B1526">
        <v>24321100</v>
      </c>
      <c r="C1526" t="s">
        <v>1541</v>
      </c>
      <c r="E1526" s="12">
        <v>1526</v>
      </c>
      <c r="F1526" s="13">
        <v>24321110</v>
      </c>
      <c r="G1526" s="14" t="s">
        <v>1542</v>
      </c>
      <c r="Q1526" t="str">
        <f t="shared" si="23"/>
        <v>24321110-Zasićeni aciklički ugljovodonici</v>
      </c>
    </row>
    <row r="1527" spans="1:17" x14ac:dyDescent="0.25">
      <c r="A1527">
        <v>1526</v>
      </c>
      <c r="B1527">
        <v>24321110</v>
      </c>
      <c r="C1527" t="s">
        <v>1542</v>
      </c>
      <c r="E1527" s="15">
        <v>1527</v>
      </c>
      <c r="F1527" s="16">
        <v>24321111</v>
      </c>
      <c r="G1527" s="17" t="s">
        <v>1543</v>
      </c>
      <c r="Q1527" t="str">
        <f t="shared" si="23"/>
        <v>24321111-Metan</v>
      </c>
    </row>
    <row r="1528" spans="1:17" x14ac:dyDescent="0.25">
      <c r="A1528">
        <v>1527</v>
      </c>
      <c r="B1528">
        <v>24321111</v>
      </c>
      <c r="C1528" t="s">
        <v>1543</v>
      </c>
      <c r="E1528" s="12">
        <v>1528</v>
      </c>
      <c r="F1528" s="13">
        <v>24321112</v>
      </c>
      <c r="G1528" s="14" t="s">
        <v>1544</v>
      </c>
      <c r="Q1528" t="str">
        <f t="shared" si="23"/>
        <v>24321112-Etilen</v>
      </c>
    </row>
    <row r="1529" spans="1:17" x14ac:dyDescent="0.25">
      <c r="A1529">
        <v>1528</v>
      </c>
      <c r="B1529">
        <v>24321112</v>
      </c>
      <c r="C1529" t="s">
        <v>1544</v>
      </c>
      <c r="E1529" s="15">
        <v>1529</v>
      </c>
      <c r="F1529" s="16">
        <v>24321113</v>
      </c>
      <c r="G1529" s="17" t="s">
        <v>1545</v>
      </c>
      <c r="Q1529" t="str">
        <f t="shared" si="23"/>
        <v>24321113-Propen (propilen)</v>
      </c>
    </row>
    <row r="1530" spans="1:17" x14ac:dyDescent="0.25">
      <c r="A1530">
        <v>1529</v>
      </c>
      <c r="B1530">
        <v>24321113</v>
      </c>
      <c r="C1530" t="s">
        <v>1545</v>
      </c>
      <c r="E1530" s="12">
        <v>1530</v>
      </c>
      <c r="F1530" s="13">
        <v>24321114</v>
      </c>
      <c r="G1530" s="14" t="s">
        <v>1546</v>
      </c>
      <c r="Q1530" t="str">
        <f t="shared" si="23"/>
        <v>24321114-Buten (butilen)</v>
      </c>
    </row>
    <row r="1531" spans="1:17" x14ac:dyDescent="0.25">
      <c r="A1531">
        <v>1530</v>
      </c>
      <c r="B1531">
        <v>24321114</v>
      </c>
      <c r="C1531" t="s">
        <v>1546</v>
      </c>
      <c r="E1531" s="15">
        <v>1531</v>
      </c>
      <c r="F1531" s="16">
        <v>24321115</v>
      </c>
      <c r="G1531" s="17" t="s">
        <v>1547</v>
      </c>
      <c r="Q1531" t="str">
        <f t="shared" si="23"/>
        <v>24321115-Acetilen</v>
      </c>
    </row>
    <row r="1532" spans="1:17" x14ac:dyDescent="0.25">
      <c r="A1532">
        <v>1531</v>
      </c>
      <c r="B1532">
        <v>24321115</v>
      </c>
      <c r="C1532" t="s">
        <v>1547</v>
      </c>
      <c r="E1532" s="12">
        <v>1532</v>
      </c>
      <c r="F1532" s="13">
        <v>24321120</v>
      </c>
      <c r="G1532" s="14" t="s">
        <v>1548</v>
      </c>
      <c r="Q1532" t="str">
        <f t="shared" si="23"/>
        <v>24321120-Zasićeni ciklički ugljovodonici</v>
      </c>
    </row>
    <row r="1533" spans="1:17" x14ac:dyDescent="0.25">
      <c r="A1533">
        <v>1532</v>
      </c>
      <c r="B1533">
        <v>24321120</v>
      </c>
      <c r="C1533" t="s">
        <v>1548</v>
      </c>
      <c r="E1533" s="15">
        <v>1533</v>
      </c>
      <c r="F1533" s="16">
        <v>24321200</v>
      </c>
      <c r="G1533" s="17" t="s">
        <v>1549</v>
      </c>
      <c r="Q1533" t="str">
        <f t="shared" si="23"/>
        <v>24321200-Nezasićeni ugljovodonici</v>
      </c>
    </row>
    <row r="1534" spans="1:17" x14ac:dyDescent="0.25">
      <c r="A1534">
        <v>1533</v>
      </c>
      <c r="B1534">
        <v>24321200</v>
      </c>
      <c r="C1534" t="s">
        <v>1549</v>
      </c>
      <c r="E1534" s="12">
        <v>1534</v>
      </c>
      <c r="F1534" s="13">
        <v>24321210</v>
      </c>
      <c r="G1534" s="14" t="s">
        <v>1550</v>
      </c>
      <c r="Q1534" t="str">
        <f t="shared" si="23"/>
        <v>24321210-Nezasićeni aciklički ugljovodonici</v>
      </c>
    </row>
    <row r="1535" spans="1:17" x14ac:dyDescent="0.25">
      <c r="A1535">
        <v>1534</v>
      </c>
      <c r="B1535">
        <v>24321210</v>
      </c>
      <c r="C1535" t="s">
        <v>1550</v>
      </c>
      <c r="E1535" s="15">
        <v>1535</v>
      </c>
      <c r="F1535" s="16">
        <v>24321220</v>
      </c>
      <c r="G1535" s="17" t="s">
        <v>1551</v>
      </c>
      <c r="Q1535" t="str">
        <f t="shared" si="23"/>
        <v>24321220-Nezasićeni ciklički ugljovodonici</v>
      </c>
    </row>
    <row r="1536" spans="1:17" x14ac:dyDescent="0.25">
      <c r="A1536">
        <v>1535</v>
      </c>
      <c r="B1536">
        <v>24321220</v>
      </c>
      <c r="C1536" t="s">
        <v>1551</v>
      </c>
      <c r="E1536" s="12">
        <v>1536</v>
      </c>
      <c r="F1536" s="13">
        <v>24321221</v>
      </c>
      <c r="G1536" s="14" t="s">
        <v>1552</v>
      </c>
      <c r="Q1536" t="str">
        <f t="shared" si="23"/>
        <v>24321221-Benzol (benzen)</v>
      </c>
    </row>
    <row r="1537" spans="1:17" x14ac:dyDescent="0.25">
      <c r="A1537">
        <v>1536</v>
      </c>
      <c r="B1537">
        <v>24321221</v>
      </c>
      <c r="C1537" t="s">
        <v>1552</v>
      </c>
      <c r="E1537" s="15">
        <v>1537</v>
      </c>
      <c r="F1537" s="16">
        <v>24321222</v>
      </c>
      <c r="G1537" s="17" t="s">
        <v>1553</v>
      </c>
      <c r="Q1537" t="str">
        <f t="shared" si="23"/>
        <v>24321222-Toluol (toluen)</v>
      </c>
    </row>
    <row r="1538" spans="1:17" x14ac:dyDescent="0.25">
      <c r="A1538">
        <v>1537</v>
      </c>
      <c r="B1538">
        <v>24321222</v>
      </c>
      <c r="C1538" t="s">
        <v>1553</v>
      </c>
      <c r="E1538" s="12">
        <v>1538</v>
      </c>
      <c r="F1538" s="13">
        <v>24321223</v>
      </c>
      <c r="G1538" s="14" t="s">
        <v>1554</v>
      </c>
      <c r="Q1538" t="str">
        <f t="shared" ref="Q1538:Q1601" si="24">F1538&amp; "-" &amp;G1538</f>
        <v>24321223-O-ksileni</v>
      </c>
    </row>
    <row r="1539" spans="1:17" x14ac:dyDescent="0.25">
      <c r="A1539">
        <v>1538</v>
      </c>
      <c r="B1539">
        <v>24321223</v>
      </c>
      <c r="C1539" t="s">
        <v>1554</v>
      </c>
      <c r="E1539" s="15">
        <v>1539</v>
      </c>
      <c r="F1539" s="16">
        <v>24321224</v>
      </c>
      <c r="G1539" s="17" t="s">
        <v>1555</v>
      </c>
      <c r="Q1539" t="str">
        <f t="shared" si="24"/>
        <v>24321224-M-ksileni</v>
      </c>
    </row>
    <row r="1540" spans="1:17" x14ac:dyDescent="0.25">
      <c r="A1540">
        <v>1539</v>
      </c>
      <c r="B1540">
        <v>24321224</v>
      </c>
      <c r="C1540" t="s">
        <v>1555</v>
      </c>
      <c r="E1540" s="12">
        <v>1540</v>
      </c>
      <c r="F1540" s="13">
        <v>24321225</v>
      </c>
      <c r="G1540" s="14" t="s">
        <v>1556</v>
      </c>
      <c r="Q1540" t="str">
        <f t="shared" si="24"/>
        <v>24321225-Stiren</v>
      </c>
    </row>
    <row r="1541" spans="1:17" x14ac:dyDescent="0.25">
      <c r="A1541">
        <v>1540</v>
      </c>
      <c r="B1541">
        <v>24321225</v>
      </c>
      <c r="C1541" t="s">
        <v>1556</v>
      </c>
      <c r="E1541" s="15">
        <v>1541</v>
      </c>
      <c r="F1541" s="16">
        <v>24321226</v>
      </c>
      <c r="G1541" s="17" t="s">
        <v>1557</v>
      </c>
      <c r="Q1541" t="str">
        <f t="shared" si="24"/>
        <v>24321226-Etilbenzen</v>
      </c>
    </row>
    <row r="1542" spans="1:17" x14ac:dyDescent="0.25">
      <c r="A1542">
        <v>1541</v>
      </c>
      <c r="B1542">
        <v>24321226</v>
      </c>
      <c r="C1542" t="s">
        <v>1557</v>
      </c>
      <c r="E1542" s="12">
        <v>1542</v>
      </c>
      <c r="F1542" s="13">
        <v>24321300</v>
      </c>
      <c r="G1542" s="14" t="s">
        <v>1558</v>
      </c>
      <c r="Q1542" t="str">
        <f t="shared" si="24"/>
        <v>24321300-Ostali halogeni derivati ugljovodonika</v>
      </c>
    </row>
    <row r="1543" spans="1:17" x14ac:dyDescent="0.25">
      <c r="A1543">
        <v>1542</v>
      </c>
      <c r="B1543">
        <v>24321300</v>
      </c>
      <c r="C1543" t="s">
        <v>1558</v>
      </c>
      <c r="E1543" s="15">
        <v>1543</v>
      </c>
      <c r="F1543" s="16">
        <v>24321310</v>
      </c>
      <c r="G1543" s="17" t="s">
        <v>1559</v>
      </c>
      <c r="Q1543" t="str">
        <f t="shared" si="24"/>
        <v>24321310-Tetrahloretilen</v>
      </c>
    </row>
    <row r="1544" spans="1:17" x14ac:dyDescent="0.25">
      <c r="A1544">
        <v>1543</v>
      </c>
      <c r="B1544">
        <v>24321310</v>
      </c>
      <c r="C1544" t="s">
        <v>1559</v>
      </c>
      <c r="E1544" s="12">
        <v>1544</v>
      </c>
      <c r="F1544" s="13">
        <v>24321320</v>
      </c>
      <c r="G1544" s="14" t="s">
        <v>1560</v>
      </c>
      <c r="Q1544" t="str">
        <f t="shared" si="24"/>
        <v>24321320-Ugljenik tetrahlorid</v>
      </c>
    </row>
    <row r="1545" spans="1:17" x14ac:dyDescent="0.25">
      <c r="A1545">
        <v>1544</v>
      </c>
      <c r="B1545">
        <v>24321320</v>
      </c>
      <c r="C1545" t="s">
        <v>1560</v>
      </c>
      <c r="E1545" s="15">
        <v>1545</v>
      </c>
      <c r="F1545" s="16">
        <v>24322000</v>
      </c>
      <c r="G1545" s="17" t="s">
        <v>1561</v>
      </c>
      <c r="Q1545" t="str">
        <f t="shared" si="24"/>
        <v>24322000-Alkoholi, fenoli, fenol alkoholi i njihovi halogeni, sulfo-, nitro-  ili nitrozo-  derivati; industrijski masni alkoholi</v>
      </c>
    </row>
    <row r="1546" spans="1:17" x14ac:dyDescent="0.25">
      <c r="A1546">
        <v>1545</v>
      </c>
      <c r="B1546">
        <v>24322000</v>
      </c>
      <c r="C1546" t="s">
        <v>1561</v>
      </c>
      <c r="E1546" s="12">
        <v>1546</v>
      </c>
      <c r="F1546" s="13">
        <v>24322100</v>
      </c>
      <c r="G1546" s="14" t="s">
        <v>1562</v>
      </c>
      <c r="Q1546" t="str">
        <f t="shared" si="24"/>
        <v>24322100-Industrijski masni alkoholi</v>
      </c>
    </row>
    <row r="1547" spans="1:17" x14ac:dyDescent="0.25">
      <c r="A1547">
        <v>1546</v>
      </c>
      <c r="B1547">
        <v>24322100</v>
      </c>
      <c r="C1547" t="s">
        <v>1562</v>
      </c>
      <c r="E1547" s="15">
        <v>1547</v>
      </c>
      <c r="F1547" s="16">
        <v>24322200</v>
      </c>
      <c r="G1547" s="17" t="s">
        <v>1563</v>
      </c>
      <c r="Q1547" t="str">
        <f t="shared" si="24"/>
        <v>24322200-Monohidroksilni alkoholi</v>
      </c>
    </row>
    <row r="1548" spans="1:17" x14ac:dyDescent="0.25">
      <c r="A1548">
        <v>1547</v>
      </c>
      <c r="B1548">
        <v>24322200</v>
      </c>
      <c r="C1548" t="s">
        <v>1563</v>
      </c>
      <c r="E1548" s="12">
        <v>1548</v>
      </c>
      <c r="F1548" s="13">
        <v>24322210</v>
      </c>
      <c r="G1548" s="14" t="s">
        <v>1564</v>
      </c>
      <c r="Q1548" t="str">
        <f t="shared" si="24"/>
        <v>24322210-Metanol</v>
      </c>
    </row>
    <row r="1549" spans="1:17" x14ac:dyDescent="0.25">
      <c r="A1549">
        <v>1548</v>
      </c>
      <c r="B1549">
        <v>24322210</v>
      </c>
      <c r="C1549" t="s">
        <v>1564</v>
      </c>
      <c r="E1549" s="15">
        <v>1549</v>
      </c>
      <c r="F1549" s="16">
        <v>24322220</v>
      </c>
      <c r="G1549" s="17" t="s">
        <v>1565</v>
      </c>
      <c r="Q1549" t="str">
        <f t="shared" si="24"/>
        <v>24322220-Etanol</v>
      </c>
    </row>
    <row r="1550" spans="1:17" x14ac:dyDescent="0.25">
      <c r="A1550">
        <v>1549</v>
      </c>
      <c r="B1550">
        <v>24322220</v>
      </c>
      <c r="C1550" t="s">
        <v>1565</v>
      </c>
      <c r="E1550" s="12">
        <v>1550</v>
      </c>
      <c r="F1550" s="13">
        <v>24322300</v>
      </c>
      <c r="G1550" s="14" t="s">
        <v>1566</v>
      </c>
      <c r="Q1550" t="str">
        <f t="shared" si="24"/>
        <v>24322300-Dioli, polialkoholi i derivati</v>
      </c>
    </row>
    <row r="1551" spans="1:17" x14ac:dyDescent="0.25">
      <c r="A1551">
        <v>1550</v>
      </c>
      <c r="B1551">
        <v>24322300</v>
      </c>
      <c r="C1551" t="s">
        <v>1566</v>
      </c>
      <c r="E1551" s="15">
        <v>1551</v>
      </c>
      <c r="F1551" s="16">
        <v>24322310</v>
      </c>
      <c r="G1551" s="17" t="s">
        <v>1567</v>
      </c>
      <c r="Q1551" t="str">
        <f t="shared" si="24"/>
        <v>24322310-Etilen glikol</v>
      </c>
    </row>
    <row r="1552" spans="1:17" x14ac:dyDescent="0.25">
      <c r="A1552">
        <v>1551</v>
      </c>
      <c r="B1552">
        <v>24322310</v>
      </c>
      <c r="C1552" t="s">
        <v>1567</v>
      </c>
      <c r="E1552" s="12">
        <v>1552</v>
      </c>
      <c r="F1552" s="13">
        <v>24322320</v>
      </c>
      <c r="G1552" s="14" t="s">
        <v>1568</v>
      </c>
      <c r="Q1552" t="str">
        <f t="shared" si="24"/>
        <v>24322320-Derivati alkohola</v>
      </c>
    </row>
    <row r="1553" spans="1:17" x14ac:dyDescent="0.25">
      <c r="A1553">
        <v>1552</v>
      </c>
      <c r="B1553">
        <v>24322320</v>
      </c>
      <c r="C1553" t="s">
        <v>1568</v>
      </c>
      <c r="E1553" s="15">
        <v>1553</v>
      </c>
      <c r="F1553" s="16">
        <v>24322400</v>
      </c>
      <c r="G1553" s="17" t="s">
        <v>1569</v>
      </c>
      <c r="Q1553" t="str">
        <f t="shared" si="24"/>
        <v>24322400-Fenoli i derivati</v>
      </c>
    </row>
    <row r="1554" spans="1:17" x14ac:dyDescent="0.25">
      <c r="A1554">
        <v>1553</v>
      </c>
      <c r="B1554">
        <v>24322400</v>
      </c>
      <c r="C1554" t="s">
        <v>1569</v>
      </c>
      <c r="E1554" s="12">
        <v>1554</v>
      </c>
      <c r="F1554" s="13">
        <v>24322500</v>
      </c>
      <c r="G1554" s="14" t="s">
        <v>1570</v>
      </c>
      <c r="Q1554" t="str">
        <f t="shared" si="24"/>
        <v>24322500-Alkohol</v>
      </c>
    </row>
    <row r="1555" spans="1:17" x14ac:dyDescent="0.25">
      <c r="A1555">
        <v>1554</v>
      </c>
      <c r="B1555">
        <v>24322500</v>
      </c>
      <c r="C1555" t="s">
        <v>1570</v>
      </c>
      <c r="E1555" s="15">
        <v>1555</v>
      </c>
      <c r="F1555" s="16">
        <v>24322510</v>
      </c>
      <c r="G1555" s="17" t="s">
        <v>1571</v>
      </c>
      <c r="Q1555" t="str">
        <f t="shared" si="24"/>
        <v>24322510-Etil alkohol</v>
      </c>
    </row>
    <row r="1556" spans="1:17" x14ac:dyDescent="0.25">
      <c r="A1556">
        <v>1555</v>
      </c>
      <c r="B1556">
        <v>24322510</v>
      </c>
      <c r="C1556" t="s">
        <v>1571</v>
      </c>
      <c r="E1556" s="12">
        <v>1556</v>
      </c>
      <c r="F1556" s="13">
        <v>24323000</v>
      </c>
      <c r="G1556" s="14" t="s">
        <v>1572</v>
      </c>
      <c r="Q1556" t="str">
        <f t="shared" si="24"/>
        <v>24323000-Industrijske monokarboksilne masne kiseline</v>
      </c>
    </row>
    <row r="1557" spans="1:17" x14ac:dyDescent="0.25">
      <c r="A1557">
        <v>1556</v>
      </c>
      <c r="B1557">
        <v>24323000</v>
      </c>
      <c r="C1557" t="s">
        <v>1572</v>
      </c>
      <c r="E1557" s="15">
        <v>1557</v>
      </c>
      <c r="F1557" s="16">
        <v>24323100</v>
      </c>
      <c r="G1557" s="17" t="s">
        <v>1573</v>
      </c>
      <c r="Q1557" t="str">
        <f t="shared" si="24"/>
        <v>24323100-Kisela ulja dobijena od rafinisanja</v>
      </c>
    </row>
    <row r="1558" spans="1:17" x14ac:dyDescent="0.25">
      <c r="A1558">
        <v>1557</v>
      </c>
      <c r="B1558">
        <v>24323100</v>
      </c>
      <c r="C1558" t="s">
        <v>1573</v>
      </c>
      <c r="E1558" s="12">
        <v>1558</v>
      </c>
      <c r="F1558" s="13">
        <v>24323200</v>
      </c>
      <c r="G1558" s="14" t="s">
        <v>1574</v>
      </c>
      <c r="Q1558" t="str">
        <f t="shared" si="24"/>
        <v>24323200-Karboksilne kiseline</v>
      </c>
    </row>
    <row r="1559" spans="1:17" x14ac:dyDescent="0.25">
      <c r="A1559">
        <v>1558</v>
      </c>
      <c r="B1559">
        <v>24323200</v>
      </c>
      <c r="C1559" t="s">
        <v>1574</v>
      </c>
      <c r="E1559" s="15">
        <v>1559</v>
      </c>
      <c r="F1559" s="16">
        <v>24323210</v>
      </c>
      <c r="G1559" s="17" t="s">
        <v>1575</v>
      </c>
      <c r="Q1559" t="str">
        <f t="shared" si="24"/>
        <v>24323210-Sirćetna kiselina</v>
      </c>
    </row>
    <row r="1560" spans="1:17" x14ac:dyDescent="0.25">
      <c r="A1560">
        <v>1559</v>
      </c>
      <c r="B1560">
        <v>24323210</v>
      </c>
      <c r="C1560" t="s">
        <v>1575</v>
      </c>
      <c r="E1560" s="12">
        <v>1560</v>
      </c>
      <c r="F1560" s="13">
        <v>24323220</v>
      </c>
      <c r="G1560" s="14" t="s">
        <v>1576</v>
      </c>
      <c r="Q1560" t="str">
        <f t="shared" si="24"/>
        <v>24323220-Persirćetna kiselina</v>
      </c>
    </row>
    <row r="1561" spans="1:17" x14ac:dyDescent="0.25">
      <c r="A1561">
        <v>1560</v>
      </c>
      <c r="B1561">
        <v>24323220</v>
      </c>
      <c r="C1561" t="s">
        <v>1576</v>
      </c>
      <c r="E1561" s="15">
        <v>1561</v>
      </c>
      <c r="F1561" s="16">
        <v>24323300</v>
      </c>
      <c r="G1561" s="17" t="s">
        <v>1577</v>
      </c>
      <c r="Q1561" t="str">
        <f t="shared" si="24"/>
        <v>24323300-Nezasićene monokarboksilne kiseline i jedinjenja</v>
      </c>
    </row>
    <row r="1562" spans="1:17" x14ac:dyDescent="0.25">
      <c r="A1562">
        <v>1561</v>
      </c>
      <c r="B1562">
        <v>24323300</v>
      </c>
      <c r="C1562" t="s">
        <v>1577</v>
      </c>
      <c r="E1562" s="12">
        <v>1562</v>
      </c>
      <c r="F1562" s="13">
        <v>24323310</v>
      </c>
      <c r="G1562" s="14" t="s">
        <v>1578</v>
      </c>
      <c r="Q1562" t="str">
        <f t="shared" si="24"/>
        <v>24323310-Estri metakrilne kiseline</v>
      </c>
    </row>
    <row r="1563" spans="1:17" x14ac:dyDescent="0.25">
      <c r="A1563">
        <v>1562</v>
      </c>
      <c r="B1563">
        <v>24323310</v>
      </c>
      <c r="C1563" t="s">
        <v>1578</v>
      </c>
      <c r="E1563" s="15">
        <v>1563</v>
      </c>
      <c r="F1563" s="16">
        <v>24323320</v>
      </c>
      <c r="G1563" s="17" t="s">
        <v>1579</v>
      </c>
      <c r="Q1563" t="str">
        <f t="shared" si="24"/>
        <v>24323320-Estri akrilne kiseline</v>
      </c>
    </row>
    <row r="1564" spans="1:17" x14ac:dyDescent="0.25">
      <c r="A1564">
        <v>1563</v>
      </c>
      <c r="B1564">
        <v>24323320</v>
      </c>
      <c r="C1564" t="s">
        <v>1579</v>
      </c>
      <c r="E1564" s="12">
        <v>1564</v>
      </c>
      <c r="F1564" s="13">
        <v>24323400</v>
      </c>
      <c r="G1564" s="14" t="s">
        <v>1580</v>
      </c>
      <c r="Q1564" t="str">
        <f t="shared" si="24"/>
        <v>24323400-Aromatične polikarbonske i karbonske kiseline</v>
      </c>
    </row>
    <row r="1565" spans="1:17" x14ac:dyDescent="0.25">
      <c r="A1565">
        <v>1564</v>
      </c>
      <c r="B1565">
        <v>24323400</v>
      </c>
      <c r="C1565" t="s">
        <v>1580</v>
      </c>
      <c r="E1565" s="15">
        <v>1565</v>
      </c>
      <c r="F1565" s="16">
        <v>24324000</v>
      </c>
      <c r="G1565" s="17" t="s">
        <v>1581</v>
      </c>
      <c r="Q1565" t="str">
        <f t="shared" si="24"/>
        <v>24324000-Organska jedinjenja sa azotnim funkcijama</v>
      </c>
    </row>
    <row r="1566" spans="1:17" x14ac:dyDescent="0.25">
      <c r="A1566">
        <v>1565</v>
      </c>
      <c r="B1566">
        <v>24324000</v>
      </c>
      <c r="C1566" t="s">
        <v>1581</v>
      </c>
      <c r="E1566" s="12">
        <v>1566</v>
      </c>
      <c r="F1566" s="13">
        <v>24324100</v>
      </c>
      <c r="G1566" s="14" t="s">
        <v>1582</v>
      </c>
      <c r="Q1566" t="str">
        <f t="shared" si="24"/>
        <v>24324100-Jedinjenja sa amino funkcijom</v>
      </c>
    </row>
    <row r="1567" spans="1:17" x14ac:dyDescent="0.25">
      <c r="A1567">
        <v>1566</v>
      </c>
      <c r="B1567">
        <v>24324100</v>
      </c>
      <c r="C1567" t="s">
        <v>1582</v>
      </c>
      <c r="E1567" s="15">
        <v>1567</v>
      </c>
      <c r="F1567" s="16">
        <v>24324200</v>
      </c>
      <c r="G1567" s="17" t="s">
        <v>1583</v>
      </c>
      <c r="Q1567" t="str">
        <f t="shared" si="24"/>
        <v>24324200-Amino jedinjenja sa kiseoničnom funkcijom</v>
      </c>
    </row>
    <row r="1568" spans="1:17" x14ac:dyDescent="0.25">
      <c r="A1568">
        <v>1567</v>
      </c>
      <c r="B1568">
        <v>24324200</v>
      </c>
      <c r="C1568" t="s">
        <v>1583</v>
      </c>
      <c r="E1568" s="12">
        <v>1568</v>
      </c>
      <c r="F1568" s="13">
        <v>24324300</v>
      </c>
      <c r="G1568" s="14" t="s">
        <v>1584</v>
      </c>
      <c r="Q1568" t="str">
        <f t="shared" si="24"/>
        <v>24324300-Ureini</v>
      </c>
    </row>
    <row r="1569" spans="1:17" x14ac:dyDescent="0.25">
      <c r="A1569">
        <v>1568</v>
      </c>
      <c r="B1569">
        <v>24324300</v>
      </c>
      <c r="C1569" t="s">
        <v>1584</v>
      </c>
      <c r="E1569" s="15">
        <v>1569</v>
      </c>
      <c r="F1569" s="16">
        <v>24324400</v>
      </c>
      <c r="G1569" s="17" t="s">
        <v>1585</v>
      </c>
      <c r="Q1569" t="str">
        <f t="shared" si="24"/>
        <v>24324400-Jedinjenja sa azotnim funkcijama</v>
      </c>
    </row>
    <row r="1570" spans="1:17" x14ac:dyDescent="0.25">
      <c r="A1570">
        <v>1569</v>
      </c>
      <c r="B1570">
        <v>24324400</v>
      </c>
      <c r="C1570" t="s">
        <v>1585</v>
      </c>
      <c r="E1570" s="12">
        <v>1570</v>
      </c>
      <c r="F1570" s="13">
        <v>24325000</v>
      </c>
      <c r="G1570" s="14" t="s">
        <v>1586</v>
      </c>
      <c r="Q1570" t="str">
        <f t="shared" si="24"/>
        <v>24325000-Organska sumporna jedinjenja</v>
      </c>
    </row>
    <row r="1571" spans="1:17" x14ac:dyDescent="0.25">
      <c r="A1571">
        <v>1570</v>
      </c>
      <c r="B1571">
        <v>24325000</v>
      </c>
      <c r="C1571" t="s">
        <v>1586</v>
      </c>
      <c r="E1571" s="15">
        <v>1571</v>
      </c>
      <c r="F1571" s="16">
        <v>24326000</v>
      </c>
      <c r="G1571" s="17" t="s">
        <v>1587</v>
      </c>
      <c r="Q1571" t="str">
        <f t="shared" si="24"/>
        <v>24326000-Aldehidi, ketoni, organski peroksidi i etri</v>
      </c>
    </row>
    <row r="1572" spans="1:17" x14ac:dyDescent="0.25">
      <c r="A1572">
        <v>1571</v>
      </c>
      <c r="B1572">
        <v>24326000</v>
      </c>
      <c r="C1572" t="s">
        <v>1587</v>
      </c>
      <c r="E1572" s="12">
        <v>1572</v>
      </c>
      <c r="F1572" s="13">
        <v>24326100</v>
      </c>
      <c r="G1572" s="14" t="s">
        <v>1588</v>
      </c>
      <c r="Q1572" t="str">
        <f t="shared" si="24"/>
        <v>24326100-Jedinjenja sa aldehidnom funkcijom</v>
      </c>
    </row>
    <row r="1573" spans="1:17" x14ac:dyDescent="0.25">
      <c r="A1573">
        <v>1572</v>
      </c>
      <c r="B1573">
        <v>24326100</v>
      </c>
      <c r="C1573" t="s">
        <v>1588</v>
      </c>
      <c r="E1573" s="15">
        <v>1573</v>
      </c>
      <c r="F1573" s="16">
        <v>24326200</v>
      </c>
      <c r="G1573" s="17" t="s">
        <v>1589</v>
      </c>
      <c r="Q1573" t="str">
        <f t="shared" si="24"/>
        <v>24326200-Jedinjenja sa ketonskom i kinonskom funkcijom</v>
      </c>
    </row>
    <row r="1574" spans="1:17" x14ac:dyDescent="0.25">
      <c r="A1574">
        <v>1573</v>
      </c>
      <c r="B1574">
        <v>24326200</v>
      </c>
      <c r="C1574" t="s">
        <v>1589</v>
      </c>
      <c r="E1574" s="12">
        <v>1574</v>
      </c>
      <c r="F1574" s="13">
        <v>24326300</v>
      </c>
      <c r="G1574" s="14" t="s">
        <v>1590</v>
      </c>
      <c r="Q1574" t="str">
        <f t="shared" si="24"/>
        <v>24326300-Organski peroksidi</v>
      </c>
    </row>
    <row r="1575" spans="1:17" x14ac:dyDescent="0.25">
      <c r="A1575">
        <v>1574</v>
      </c>
      <c r="B1575">
        <v>24326300</v>
      </c>
      <c r="C1575" t="s">
        <v>1590</v>
      </c>
      <c r="E1575" s="15">
        <v>1575</v>
      </c>
      <c r="F1575" s="16">
        <v>24326310</v>
      </c>
      <c r="G1575" s="17" t="s">
        <v>1591</v>
      </c>
      <c r="Q1575" t="str">
        <f t="shared" si="24"/>
        <v>24326310-Etilen oksid</v>
      </c>
    </row>
    <row r="1576" spans="1:17" x14ac:dyDescent="0.25">
      <c r="A1576">
        <v>1575</v>
      </c>
      <c r="B1576">
        <v>24326310</v>
      </c>
      <c r="C1576" t="s">
        <v>1591</v>
      </c>
      <c r="E1576" s="12">
        <v>1576</v>
      </c>
      <c r="F1576" s="13">
        <v>24326320</v>
      </c>
      <c r="G1576" s="14" t="s">
        <v>1592</v>
      </c>
      <c r="Q1576" t="str">
        <f t="shared" si="24"/>
        <v>24326320-Etri</v>
      </c>
    </row>
    <row r="1577" spans="1:17" x14ac:dyDescent="0.25">
      <c r="A1577">
        <v>1576</v>
      </c>
      <c r="B1577">
        <v>24326320</v>
      </c>
      <c r="C1577" t="s">
        <v>1592</v>
      </c>
      <c r="E1577" s="15">
        <v>1577</v>
      </c>
      <c r="F1577" s="16">
        <v>24327000</v>
      </c>
      <c r="G1577" s="17" t="s">
        <v>1593</v>
      </c>
      <c r="Q1577" t="str">
        <f t="shared" si="24"/>
        <v>24327000-Razne organske hemikalije</v>
      </c>
    </row>
    <row r="1578" spans="1:17" x14ac:dyDescent="0.25">
      <c r="A1578">
        <v>1577</v>
      </c>
      <c r="B1578">
        <v>24327000</v>
      </c>
      <c r="C1578" t="s">
        <v>1593</v>
      </c>
      <c r="E1578" s="12">
        <v>1578</v>
      </c>
      <c r="F1578" s="13">
        <v>24327100</v>
      </c>
      <c r="G1578" s="14" t="s">
        <v>1594</v>
      </c>
      <c r="Q1578" t="str">
        <f t="shared" si="24"/>
        <v>24327100-Biljni derivati za bojenje</v>
      </c>
    </row>
    <row r="1579" spans="1:17" x14ac:dyDescent="0.25">
      <c r="A1579">
        <v>1578</v>
      </c>
      <c r="B1579">
        <v>24327100</v>
      </c>
      <c r="C1579" t="s">
        <v>1594</v>
      </c>
      <c r="E1579" s="15">
        <v>1579</v>
      </c>
      <c r="F1579" s="16">
        <v>24327200</v>
      </c>
      <c r="G1579" s="17" t="s">
        <v>1595</v>
      </c>
      <c r="Q1579" t="str">
        <f t="shared" si="24"/>
        <v>24327200-Ćumur</v>
      </c>
    </row>
    <row r="1580" spans="1:17" x14ac:dyDescent="0.25">
      <c r="A1580">
        <v>1579</v>
      </c>
      <c r="B1580">
        <v>24327200</v>
      </c>
      <c r="C1580" t="s">
        <v>1595</v>
      </c>
      <c r="E1580" s="12">
        <v>1580</v>
      </c>
      <c r="F1580" s="13">
        <v>24327300</v>
      </c>
      <c r="G1580" s="14" t="s">
        <v>1596</v>
      </c>
      <c r="Q1580" t="str">
        <f t="shared" si="24"/>
        <v>24327300-Ulje i proizvodi destilacije katrana kamenog uglja, smole i katranske smole</v>
      </c>
    </row>
    <row r="1581" spans="1:17" x14ac:dyDescent="0.25">
      <c r="A1581">
        <v>1580</v>
      </c>
      <c r="B1581">
        <v>24327300</v>
      </c>
      <c r="C1581" t="s">
        <v>1596</v>
      </c>
      <c r="E1581" s="15">
        <v>1581</v>
      </c>
      <c r="F1581" s="16">
        <v>24327310</v>
      </c>
      <c r="G1581" s="17" t="s">
        <v>1597</v>
      </c>
      <c r="Q1581" t="str">
        <f t="shared" si="24"/>
        <v>24327310-Katran kamenog uglja</v>
      </c>
    </row>
    <row r="1582" spans="1:17" x14ac:dyDescent="0.25">
      <c r="A1582">
        <v>1581</v>
      </c>
      <c r="B1582">
        <v>24327310</v>
      </c>
      <c r="C1582" t="s">
        <v>1597</v>
      </c>
      <c r="E1582" s="12">
        <v>1582</v>
      </c>
      <c r="F1582" s="13">
        <v>24327311</v>
      </c>
      <c r="G1582" s="14" t="s">
        <v>1598</v>
      </c>
      <c r="Q1582" t="str">
        <f t="shared" si="24"/>
        <v>24327311-Kreozot</v>
      </c>
    </row>
    <row r="1583" spans="1:17" x14ac:dyDescent="0.25">
      <c r="A1583">
        <v>1582</v>
      </c>
      <c r="B1583">
        <v>24327311</v>
      </c>
      <c r="C1583" t="s">
        <v>1598</v>
      </c>
      <c r="E1583" s="15">
        <v>1583</v>
      </c>
      <c r="F1583" s="16">
        <v>24327320</v>
      </c>
      <c r="G1583" s="17" t="s">
        <v>1599</v>
      </c>
      <c r="Q1583" t="str">
        <f t="shared" si="24"/>
        <v>24327320-Smola</v>
      </c>
    </row>
    <row r="1584" spans="1:17" x14ac:dyDescent="0.25">
      <c r="A1584">
        <v>1583</v>
      </c>
      <c r="B1584">
        <v>24327320</v>
      </c>
      <c r="C1584" t="s">
        <v>1599</v>
      </c>
      <c r="E1584" s="12">
        <v>1584</v>
      </c>
      <c r="F1584" s="13">
        <v>24327330</v>
      </c>
      <c r="G1584" s="14" t="s">
        <v>1600</v>
      </c>
      <c r="Q1584" t="str">
        <f t="shared" si="24"/>
        <v>24327330-Katranska smola</v>
      </c>
    </row>
    <row r="1585" spans="1:17" x14ac:dyDescent="0.25">
      <c r="A1585">
        <v>1584</v>
      </c>
      <c r="B1585">
        <v>24327330</v>
      </c>
      <c r="C1585" t="s">
        <v>1600</v>
      </c>
      <c r="E1585" s="15">
        <v>1585</v>
      </c>
      <c r="F1585" s="16">
        <v>24327400</v>
      </c>
      <c r="G1585" s="17" t="s">
        <v>1601</v>
      </c>
      <c r="Q1585" t="str">
        <f t="shared" si="24"/>
        <v>24327400-Proizvodi od smole</v>
      </c>
    </row>
    <row r="1586" spans="1:17" x14ac:dyDescent="0.25">
      <c r="A1586">
        <v>1585</v>
      </c>
      <c r="B1586">
        <v>24327400</v>
      </c>
      <c r="C1586" t="s">
        <v>1601</v>
      </c>
      <c r="E1586" s="12">
        <v>1586</v>
      </c>
      <c r="F1586" s="13">
        <v>24327500</v>
      </c>
      <c r="G1586" s="14" t="s">
        <v>1602</v>
      </c>
      <c r="Q1586" t="str">
        <f t="shared" si="24"/>
        <v>24327500-Preostale lužine iz proizvodnje drvne celuloze</v>
      </c>
    </row>
    <row r="1587" spans="1:17" x14ac:dyDescent="0.25">
      <c r="A1587">
        <v>1586</v>
      </c>
      <c r="B1587">
        <v>24327500</v>
      </c>
      <c r="C1587" t="s">
        <v>1602</v>
      </c>
      <c r="E1587" s="15">
        <v>1587</v>
      </c>
      <c r="F1587" s="16">
        <v>24400000</v>
      </c>
      <c r="G1587" s="17" t="s">
        <v>1603</v>
      </c>
      <c r="Q1587" t="str">
        <f t="shared" si="24"/>
        <v>24400000-Đubriva i azotna jedinjenja</v>
      </c>
    </row>
    <row r="1588" spans="1:17" x14ac:dyDescent="0.25">
      <c r="A1588">
        <v>1587</v>
      </c>
      <c r="B1588">
        <v>24400000</v>
      </c>
      <c r="C1588" t="s">
        <v>1603</v>
      </c>
      <c r="E1588" s="12">
        <v>1588</v>
      </c>
      <c r="F1588" s="13">
        <v>24410000</v>
      </c>
      <c r="G1588" s="14" t="s">
        <v>1604</v>
      </c>
      <c r="Q1588" t="str">
        <f t="shared" si="24"/>
        <v>24410000-Azotna đubriva</v>
      </c>
    </row>
    <row r="1589" spans="1:17" x14ac:dyDescent="0.25">
      <c r="A1589">
        <v>1588</v>
      </c>
      <c r="B1589">
        <v>24410000</v>
      </c>
      <c r="C1589" t="s">
        <v>1604</v>
      </c>
      <c r="E1589" s="15">
        <v>1589</v>
      </c>
      <c r="F1589" s="16">
        <v>24411000</v>
      </c>
      <c r="G1589" s="17" t="s">
        <v>1605</v>
      </c>
      <c r="Q1589" t="str">
        <f t="shared" si="24"/>
        <v>24411000-Azotna kiselina i soli</v>
      </c>
    </row>
    <row r="1590" spans="1:17" x14ac:dyDescent="0.25">
      <c r="A1590">
        <v>1589</v>
      </c>
      <c r="B1590">
        <v>24411000</v>
      </c>
      <c r="C1590" t="s">
        <v>1605</v>
      </c>
      <c r="E1590" s="12">
        <v>1590</v>
      </c>
      <c r="F1590" s="13">
        <v>24411100</v>
      </c>
      <c r="G1590" s="14" t="s">
        <v>1606</v>
      </c>
      <c r="Q1590" t="str">
        <f t="shared" si="24"/>
        <v>24411100-Natrijum nitrat</v>
      </c>
    </row>
    <row r="1591" spans="1:17" x14ac:dyDescent="0.25">
      <c r="A1591">
        <v>1590</v>
      </c>
      <c r="B1591">
        <v>24411100</v>
      </c>
      <c r="C1591" t="s">
        <v>1606</v>
      </c>
      <c r="E1591" s="15">
        <v>1591</v>
      </c>
      <c r="F1591" s="16">
        <v>24412000</v>
      </c>
      <c r="G1591" s="17" t="s">
        <v>1607</v>
      </c>
      <c r="Q1591" t="str">
        <f t="shared" si="24"/>
        <v>24412000-Sulfoazotne kiseline</v>
      </c>
    </row>
    <row r="1592" spans="1:17" x14ac:dyDescent="0.25">
      <c r="A1592">
        <v>1591</v>
      </c>
      <c r="B1592">
        <v>24412000</v>
      </c>
      <c r="C1592" t="s">
        <v>1607</v>
      </c>
      <c r="E1592" s="12">
        <v>1592</v>
      </c>
      <c r="F1592" s="13">
        <v>24413000</v>
      </c>
      <c r="G1592" s="14" t="s">
        <v>1608</v>
      </c>
      <c r="Q1592" t="str">
        <f t="shared" si="24"/>
        <v>24413000-Amonijak</v>
      </c>
    </row>
    <row r="1593" spans="1:17" x14ac:dyDescent="0.25">
      <c r="A1593">
        <v>1592</v>
      </c>
      <c r="B1593">
        <v>24413000</v>
      </c>
      <c r="C1593" t="s">
        <v>1608</v>
      </c>
      <c r="E1593" s="15">
        <v>1593</v>
      </c>
      <c r="F1593" s="16">
        <v>24413100</v>
      </c>
      <c r="G1593" s="17" t="s">
        <v>1609</v>
      </c>
      <c r="Q1593" t="str">
        <f t="shared" si="24"/>
        <v>24413100-Tečni amonijak</v>
      </c>
    </row>
    <row r="1594" spans="1:17" x14ac:dyDescent="0.25">
      <c r="A1594">
        <v>1593</v>
      </c>
      <c r="B1594">
        <v>24413100</v>
      </c>
      <c r="C1594" t="s">
        <v>1609</v>
      </c>
      <c r="E1594" s="12">
        <v>1594</v>
      </c>
      <c r="F1594" s="13">
        <v>24413200</v>
      </c>
      <c r="G1594" s="14" t="s">
        <v>1610</v>
      </c>
      <c r="Q1594" t="str">
        <f t="shared" si="24"/>
        <v>24413200-Amonijum hlorid</v>
      </c>
    </row>
    <row r="1595" spans="1:17" x14ac:dyDescent="0.25">
      <c r="A1595">
        <v>1594</v>
      </c>
      <c r="B1595">
        <v>24413200</v>
      </c>
      <c r="C1595" t="s">
        <v>1610</v>
      </c>
      <c r="E1595" s="15">
        <v>1595</v>
      </c>
      <c r="F1595" s="16">
        <v>24413300</v>
      </c>
      <c r="G1595" s="17" t="s">
        <v>1611</v>
      </c>
      <c r="Q1595" t="str">
        <f t="shared" si="24"/>
        <v>24413300-Amonijum sulfat</v>
      </c>
    </row>
    <row r="1596" spans="1:17" x14ac:dyDescent="0.25">
      <c r="A1596">
        <v>1595</v>
      </c>
      <c r="B1596">
        <v>24413300</v>
      </c>
      <c r="C1596" t="s">
        <v>1611</v>
      </c>
      <c r="E1596" s="12">
        <v>1596</v>
      </c>
      <c r="F1596" s="13">
        <v>24420000</v>
      </c>
      <c r="G1596" s="14" t="s">
        <v>1612</v>
      </c>
      <c r="Q1596" t="str">
        <f t="shared" si="24"/>
        <v>24420000-Fosfatna đubriva</v>
      </c>
    </row>
    <row r="1597" spans="1:17" x14ac:dyDescent="0.25">
      <c r="A1597">
        <v>1596</v>
      </c>
      <c r="B1597">
        <v>24420000</v>
      </c>
      <c r="C1597" t="s">
        <v>1612</v>
      </c>
      <c r="E1597" s="15">
        <v>1597</v>
      </c>
      <c r="F1597" s="16">
        <v>24421000</v>
      </c>
      <c r="G1597" s="17" t="s">
        <v>1613</v>
      </c>
      <c r="Q1597" t="str">
        <f t="shared" si="24"/>
        <v>24421000-Mineralna fosfatna đubriva</v>
      </c>
    </row>
    <row r="1598" spans="1:17" x14ac:dyDescent="0.25">
      <c r="A1598">
        <v>1597</v>
      </c>
      <c r="B1598">
        <v>24421000</v>
      </c>
      <c r="C1598" t="s">
        <v>1613</v>
      </c>
      <c r="E1598" s="12">
        <v>1598</v>
      </c>
      <c r="F1598" s="13">
        <v>24422000</v>
      </c>
      <c r="G1598" s="14" t="s">
        <v>1614</v>
      </c>
      <c r="Q1598" t="str">
        <f t="shared" si="24"/>
        <v>24422000-Hemijska fosfatna đubriva</v>
      </c>
    </row>
    <row r="1599" spans="1:17" x14ac:dyDescent="0.25">
      <c r="A1599">
        <v>1598</v>
      </c>
      <c r="B1599">
        <v>24422000</v>
      </c>
      <c r="C1599" t="s">
        <v>1614</v>
      </c>
      <c r="E1599" s="15">
        <v>1599</v>
      </c>
      <c r="F1599" s="16">
        <v>24430000</v>
      </c>
      <c r="G1599" s="17" t="s">
        <v>1615</v>
      </c>
      <c r="Q1599" t="str">
        <f t="shared" si="24"/>
        <v>24430000-Đubriva životinjskog ili biljnog porekla</v>
      </c>
    </row>
    <row r="1600" spans="1:17" x14ac:dyDescent="0.25">
      <c r="A1600">
        <v>1599</v>
      </c>
      <c r="B1600">
        <v>24430000</v>
      </c>
      <c r="C1600" t="s">
        <v>1615</v>
      </c>
      <c r="E1600" s="12">
        <v>1600</v>
      </c>
      <c r="F1600" s="13">
        <v>24440000</v>
      </c>
      <c r="G1600" s="14" t="s">
        <v>1616</v>
      </c>
      <c r="Q1600" t="str">
        <f t="shared" si="24"/>
        <v>24440000-Razna đubriva</v>
      </c>
    </row>
    <row r="1601" spans="1:17" x14ac:dyDescent="0.25">
      <c r="A1601">
        <v>1600</v>
      </c>
      <c r="B1601">
        <v>24440000</v>
      </c>
      <c r="C1601" t="s">
        <v>1616</v>
      </c>
      <c r="E1601" s="15">
        <v>1601</v>
      </c>
      <c r="F1601" s="16">
        <v>24450000</v>
      </c>
      <c r="G1601" s="17" t="s">
        <v>1617</v>
      </c>
      <c r="Q1601" t="str">
        <f t="shared" si="24"/>
        <v>24450000-Agrohemijski proizvodi</v>
      </c>
    </row>
    <row r="1602" spans="1:17" x14ac:dyDescent="0.25">
      <c r="A1602">
        <v>1601</v>
      </c>
      <c r="B1602">
        <v>24450000</v>
      </c>
      <c r="C1602" t="s">
        <v>1617</v>
      </c>
      <c r="E1602" s="12">
        <v>1602</v>
      </c>
      <c r="F1602" s="13">
        <v>24451000</v>
      </c>
      <c r="G1602" s="14" t="s">
        <v>1618</v>
      </c>
      <c r="Q1602" t="str">
        <f t="shared" ref="Q1602:Q1665" si="25">F1602&amp; "-" &amp;G1602</f>
        <v>24451000-Pesticidi</v>
      </c>
    </row>
    <row r="1603" spans="1:17" x14ac:dyDescent="0.25">
      <c r="A1603">
        <v>1602</v>
      </c>
      <c r="B1603">
        <v>24451000</v>
      </c>
      <c r="C1603" t="s">
        <v>1618</v>
      </c>
      <c r="E1603" s="15">
        <v>1603</v>
      </c>
      <c r="F1603" s="16">
        <v>24452000</v>
      </c>
      <c r="G1603" s="17" t="s">
        <v>1619</v>
      </c>
      <c r="Q1603" t="str">
        <f t="shared" si="25"/>
        <v>24452000-Insekticidi</v>
      </c>
    </row>
    <row r="1604" spans="1:17" x14ac:dyDescent="0.25">
      <c r="A1604">
        <v>1603</v>
      </c>
      <c r="B1604">
        <v>24452000</v>
      </c>
      <c r="C1604" t="s">
        <v>1619</v>
      </c>
      <c r="E1604" s="12">
        <v>1604</v>
      </c>
      <c r="F1604" s="13">
        <v>24453000</v>
      </c>
      <c r="G1604" s="14" t="s">
        <v>1620</v>
      </c>
      <c r="Q1604" t="str">
        <f t="shared" si="25"/>
        <v>24453000-Herbicidi</v>
      </c>
    </row>
    <row r="1605" spans="1:17" x14ac:dyDescent="0.25">
      <c r="A1605">
        <v>1604</v>
      </c>
      <c r="B1605">
        <v>24453000</v>
      </c>
      <c r="C1605" t="s">
        <v>1620</v>
      </c>
      <c r="E1605" s="15">
        <v>1605</v>
      </c>
      <c r="F1605" s="16">
        <v>24454000</v>
      </c>
      <c r="G1605" s="17" t="s">
        <v>1621</v>
      </c>
      <c r="Q1605" t="str">
        <f t="shared" si="25"/>
        <v>24454000-Sredstva za regulisanje rasta biljaka</v>
      </c>
    </row>
    <row r="1606" spans="1:17" x14ac:dyDescent="0.25">
      <c r="A1606">
        <v>1605</v>
      </c>
      <c r="B1606">
        <v>24454000</v>
      </c>
      <c r="C1606" t="s">
        <v>1621</v>
      </c>
      <c r="E1606" s="12">
        <v>1606</v>
      </c>
      <c r="F1606" s="13">
        <v>24455000</v>
      </c>
      <c r="G1606" s="14" t="s">
        <v>1622</v>
      </c>
      <c r="Q1606" t="str">
        <f t="shared" si="25"/>
        <v>24455000-Sredstva za dezinfekciju</v>
      </c>
    </row>
    <row r="1607" spans="1:17" x14ac:dyDescent="0.25">
      <c r="A1607">
        <v>1606</v>
      </c>
      <c r="B1607">
        <v>24455000</v>
      </c>
      <c r="C1607" t="s">
        <v>1622</v>
      </c>
      <c r="E1607" s="15">
        <v>1607</v>
      </c>
      <c r="F1607" s="16">
        <v>24456000</v>
      </c>
      <c r="G1607" s="17" t="s">
        <v>1623</v>
      </c>
      <c r="Q1607" t="str">
        <f t="shared" si="25"/>
        <v>24456000-Rodenticidi (sredstva za suzbijanje glodara)</v>
      </c>
    </row>
    <row r="1608" spans="1:17" x14ac:dyDescent="0.25">
      <c r="A1608">
        <v>1607</v>
      </c>
      <c r="B1608">
        <v>24456000</v>
      </c>
      <c r="C1608" t="s">
        <v>1623</v>
      </c>
      <c r="E1608" s="12">
        <v>1608</v>
      </c>
      <c r="F1608" s="13">
        <v>24457000</v>
      </c>
      <c r="G1608" s="14" t="s">
        <v>1624</v>
      </c>
      <c r="Q1608" t="str">
        <f t="shared" si="25"/>
        <v>24457000-Fungicidi (sredstva za suzbijanje gljivica)</v>
      </c>
    </row>
    <row r="1609" spans="1:17" x14ac:dyDescent="0.25">
      <c r="A1609">
        <v>1608</v>
      </c>
      <c r="B1609">
        <v>24457000</v>
      </c>
      <c r="C1609" t="s">
        <v>1624</v>
      </c>
      <c r="E1609" s="15">
        <v>1609</v>
      </c>
      <c r="F1609" s="16">
        <v>24500000</v>
      </c>
      <c r="G1609" s="17" t="s">
        <v>1625</v>
      </c>
      <c r="Q1609" t="str">
        <f t="shared" si="25"/>
        <v>24500000-Plastične mase u primarnim oblicima</v>
      </c>
    </row>
    <row r="1610" spans="1:17" x14ac:dyDescent="0.25">
      <c r="A1610">
        <v>1609</v>
      </c>
      <c r="B1610">
        <v>24500000</v>
      </c>
      <c r="C1610" t="s">
        <v>1625</v>
      </c>
      <c r="E1610" s="12">
        <v>1610</v>
      </c>
      <c r="F1610" s="13">
        <v>24510000</v>
      </c>
      <c r="G1610" s="14" t="s">
        <v>1626</v>
      </c>
      <c r="Q1610" t="str">
        <f t="shared" si="25"/>
        <v>24510000-Polimeri etilena u primarnim oblicima</v>
      </c>
    </row>
    <row r="1611" spans="1:17" x14ac:dyDescent="0.25">
      <c r="A1611">
        <v>1610</v>
      </c>
      <c r="B1611">
        <v>24510000</v>
      </c>
      <c r="C1611" t="s">
        <v>1626</v>
      </c>
      <c r="E1611" s="15">
        <v>1611</v>
      </c>
      <c r="F1611" s="16">
        <v>24520000</v>
      </c>
      <c r="G1611" s="17" t="s">
        <v>1627</v>
      </c>
      <c r="Q1611" t="str">
        <f t="shared" si="25"/>
        <v>24520000-Polimeri propilena u primarnim oblicima</v>
      </c>
    </row>
    <row r="1612" spans="1:17" x14ac:dyDescent="0.25">
      <c r="A1612">
        <v>1611</v>
      </c>
      <c r="B1612">
        <v>24520000</v>
      </c>
      <c r="C1612" t="s">
        <v>1627</v>
      </c>
      <c r="E1612" s="12">
        <v>1612</v>
      </c>
      <c r="F1612" s="13">
        <v>24530000</v>
      </c>
      <c r="G1612" s="14" t="s">
        <v>1628</v>
      </c>
      <c r="Q1612" t="str">
        <f t="shared" si="25"/>
        <v>24530000-Polimeri stirena u primarnim oblicima</v>
      </c>
    </row>
    <row r="1613" spans="1:17" x14ac:dyDescent="0.25">
      <c r="A1613">
        <v>1612</v>
      </c>
      <c r="B1613">
        <v>24530000</v>
      </c>
      <c r="C1613" t="s">
        <v>1628</v>
      </c>
      <c r="E1613" s="15">
        <v>1613</v>
      </c>
      <c r="F1613" s="16">
        <v>24540000</v>
      </c>
      <c r="G1613" s="17" t="s">
        <v>1629</v>
      </c>
      <c r="Q1613" t="str">
        <f t="shared" si="25"/>
        <v>24540000-Polimeri vinila u primarnim oblicima</v>
      </c>
    </row>
    <row r="1614" spans="1:17" x14ac:dyDescent="0.25">
      <c r="A1614">
        <v>1613</v>
      </c>
      <c r="B1614">
        <v>24540000</v>
      </c>
      <c r="C1614" t="s">
        <v>1629</v>
      </c>
      <c r="E1614" s="12">
        <v>1614</v>
      </c>
      <c r="F1614" s="13">
        <v>24541000</v>
      </c>
      <c r="G1614" s="14" t="s">
        <v>1630</v>
      </c>
      <c r="Q1614" t="str">
        <f t="shared" si="25"/>
        <v>24541000-Polimeri vinil acetata u primarnim oblicima</v>
      </c>
    </row>
    <row r="1615" spans="1:17" x14ac:dyDescent="0.25">
      <c r="A1615">
        <v>1614</v>
      </c>
      <c r="B1615">
        <v>24541000</v>
      </c>
      <c r="C1615" t="s">
        <v>1630</v>
      </c>
      <c r="E1615" s="15">
        <v>1615</v>
      </c>
      <c r="F1615" s="16">
        <v>24542000</v>
      </c>
      <c r="G1615" s="17" t="s">
        <v>1631</v>
      </c>
      <c r="Q1615" t="str">
        <f t="shared" si="25"/>
        <v>24542000-Akrilni polimeri u primarnim oblicima</v>
      </c>
    </row>
    <row r="1616" spans="1:17" x14ac:dyDescent="0.25">
      <c r="A1616">
        <v>1615</v>
      </c>
      <c r="B1616">
        <v>24542000</v>
      </c>
      <c r="C1616" t="s">
        <v>1631</v>
      </c>
      <c r="E1616" s="12">
        <v>1616</v>
      </c>
      <c r="F1616" s="13">
        <v>24550000</v>
      </c>
      <c r="G1616" s="14" t="s">
        <v>1632</v>
      </c>
      <c r="Q1616" t="str">
        <f t="shared" si="25"/>
        <v>24550000-Poliestri u primarnim oblicima</v>
      </c>
    </row>
    <row r="1617" spans="1:17" x14ac:dyDescent="0.25">
      <c r="A1617">
        <v>1616</v>
      </c>
      <c r="B1617">
        <v>24550000</v>
      </c>
      <c r="C1617" t="s">
        <v>1632</v>
      </c>
      <c r="E1617" s="15">
        <v>1617</v>
      </c>
      <c r="F1617" s="16">
        <v>24560000</v>
      </c>
      <c r="G1617" s="17" t="s">
        <v>1633</v>
      </c>
      <c r="Q1617" t="str">
        <f t="shared" si="25"/>
        <v>24560000-Poliamidi u primarnim oblicima</v>
      </c>
    </row>
    <row r="1618" spans="1:17" x14ac:dyDescent="0.25">
      <c r="A1618">
        <v>1617</v>
      </c>
      <c r="B1618">
        <v>24560000</v>
      </c>
      <c r="C1618" t="s">
        <v>1633</v>
      </c>
      <c r="E1618" s="12">
        <v>1618</v>
      </c>
      <c r="F1618" s="13">
        <v>24570000</v>
      </c>
      <c r="G1618" s="14" t="s">
        <v>1634</v>
      </c>
      <c r="Q1618" t="str">
        <f t="shared" si="25"/>
        <v>24570000-Urea smole u primarnim oblicima</v>
      </c>
    </row>
    <row r="1619" spans="1:17" x14ac:dyDescent="0.25">
      <c r="A1619">
        <v>1618</v>
      </c>
      <c r="B1619">
        <v>24570000</v>
      </c>
      <c r="C1619" t="s">
        <v>1634</v>
      </c>
      <c r="E1619" s="15">
        <v>1619</v>
      </c>
      <c r="F1619" s="16">
        <v>24580000</v>
      </c>
      <c r="G1619" s="17" t="s">
        <v>1635</v>
      </c>
      <c r="Q1619" t="str">
        <f t="shared" si="25"/>
        <v>24580000-Amino smole u primarnim oblicima</v>
      </c>
    </row>
    <row r="1620" spans="1:17" x14ac:dyDescent="0.25">
      <c r="A1620">
        <v>1619</v>
      </c>
      <c r="B1620">
        <v>24580000</v>
      </c>
      <c r="C1620" t="s">
        <v>1635</v>
      </c>
      <c r="E1620" s="12">
        <v>1620</v>
      </c>
      <c r="F1620" s="13">
        <v>24590000</v>
      </c>
      <c r="G1620" s="14" t="s">
        <v>1636</v>
      </c>
      <c r="Q1620" t="str">
        <f t="shared" si="25"/>
        <v>24590000-Silikoni u primarnim oblicima</v>
      </c>
    </row>
    <row r="1621" spans="1:17" x14ac:dyDescent="0.25">
      <c r="A1621">
        <v>1620</v>
      </c>
      <c r="B1621">
        <v>24590000</v>
      </c>
      <c r="C1621" t="s">
        <v>1636</v>
      </c>
      <c r="E1621" s="15">
        <v>1621</v>
      </c>
      <c r="F1621" s="16">
        <v>24600000</v>
      </c>
      <c r="G1621" s="17" t="s">
        <v>1637</v>
      </c>
      <c r="Q1621" t="str">
        <f t="shared" si="25"/>
        <v>24600000-Eksplozivi</v>
      </c>
    </row>
    <row r="1622" spans="1:17" x14ac:dyDescent="0.25">
      <c r="A1622">
        <v>1621</v>
      </c>
      <c r="B1622">
        <v>24600000</v>
      </c>
      <c r="C1622" t="s">
        <v>1637</v>
      </c>
      <c r="E1622" s="12">
        <v>1622</v>
      </c>
      <c r="F1622" s="13">
        <v>24610000</v>
      </c>
      <c r="G1622" s="14" t="s">
        <v>1638</v>
      </c>
      <c r="Q1622" t="str">
        <f t="shared" si="25"/>
        <v>24610000-Pripremljeni eksplozivi</v>
      </c>
    </row>
    <row r="1623" spans="1:17" x14ac:dyDescent="0.25">
      <c r="A1623">
        <v>1622</v>
      </c>
      <c r="B1623">
        <v>24610000</v>
      </c>
      <c r="C1623" t="s">
        <v>1638</v>
      </c>
      <c r="E1623" s="15">
        <v>1623</v>
      </c>
      <c r="F1623" s="16">
        <v>24611000</v>
      </c>
      <c r="G1623" s="17" t="s">
        <v>1639</v>
      </c>
      <c r="Q1623" t="str">
        <f t="shared" si="25"/>
        <v>24611000-Pogonska goriva u prahu</v>
      </c>
    </row>
    <row r="1624" spans="1:17" x14ac:dyDescent="0.25">
      <c r="A1624">
        <v>1623</v>
      </c>
      <c r="B1624">
        <v>24611000</v>
      </c>
      <c r="C1624" t="s">
        <v>1639</v>
      </c>
      <c r="E1624" s="12">
        <v>1624</v>
      </c>
      <c r="F1624" s="13">
        <v>24611100</v>
      </c>
      <c r="G1624" s="14" t="s">
        <v>1640</v>
      </c>
      <c r="Q1624" t="str">
        <f t="shared" si="25"/>
        <v>24611100-Propergol goriva</v>
      </c>
    </row>
    <row r="1625" spans="1:17" x14ac:dyDescent="0.25">
      <c r="A1625">
        <v>1624</v>
      </c>
      <c r="B1625">
        <v>24611100</v>
      </c>
      <c r="C1625" t="s">
        <v>1640</v>
      </c>
      <c r="E1625" s="15">
        <v>1625</v>
      </c>
      <c r="F1625" s="16">
        <v>24612000</v>
      </c>
      <c r="G1625" s="17" t="s">
        <v>1641</v>
      </c>
      <c r="Q1625" t="str">
        <f t="shared" si="25"/>
        <v>24612000-Razni eksplozivi</v>
      </c>
    </row>
    <row r="1626" spans="1:17" x14ac:dyDescent="0.25">
      <c r="A1626">
        <v>1625</v>
      </c>
      <c r="B1626">
        <v>24612000</v>
      </c>
      <c r="C1626" t="s">
        <v>1641</v>
      </c>
      <c r="E1626" s="12">
        <v>1626</v>
      </c>
      <c r="F1626" s="13">
        <v>24612100</v>
      </c>
      <c r="G1626" s="14" t="s">
        <v>1642</v>
      </c>
      <c r="Q1626" t="str">
        <f t="shared" si="25"/>
        <v>24612100-Dinamit</v>
      </c>
    </row>
    <row r="1627" spans="1:17" x14ac:dyDescent="0.25">
      <c r="A1627">
        <v>1626</v>
      </c>
      <c r="B1627">
        <v>24612100</v>
      </c>
      <c r="C1627" t="s">
        <v>1642</v>
      </c>
      <c r="E1627" s="15">
        <v>1627</v>
      </c>
      <c r="F1627" s="16">
        <v>24612200</v>
      </c>
      <c r="G1627" s="17" t="s">
        <v>1643</v>
      </c>
      <c r="Q1627" t="str">
        <f t="shared" si="25"/>
        <v>24612200-TNT</v>
      </c>
    </row>
    <row r="1628" spans="1:17" x14ac:dyDescent="0.25">
      <c r="A1628">
        <v>1627</v>
      </c>
      <c r="B1628">
        <v>24612200</v>
      </c>
      <c r="C1628" t="s">
        <v>1643</v>
      </c>
      <c r="E1628" s="12">
        <v>1628</v>
      </c>
      <c r="F1628" s="13">
        <v>24612300</v>
      </c>
      <c r="G1628" s="14" t="s">
        <v>1644</v>
      </c>
      <c r="Q1628" t="str">
        <f t="shared" si="25"/>
        <v>24612300-Nitroglicerin</v>
      </c>
    </row>
    <row r="1629" spans="1:17" x14ac:dyDescent="0.25">
      <c r="A1629">
        <v>1628</v>
      </c>
      <c r="B1629">
        <v>24612300</v>
      </c>
      <c r="C1629" t="s">
        <v>1644</v>
      </c>
      <c r="E1629" s="15">
        <v>1629</v>
      </c>
      <c r="F1629" s="16">
        <v>24613000</v>
      </c>
      <c r="G1629" s="17" t="s">
        <v>1645</v>
      </c>
      <c r="Q1629" t="str">
        <f t="shared" si="25"/>
        <v>24613000-Signalne rakete, protivgradne rakete, signalne rakete za maglu i pirotehnički proizvodi</v>
      </c>
    </row>
    <row r="1630" spans="1:17" x14ac:dyDescent="0.25">
      <c r="A1630">
        <v>1629</v>
      </c>
      <c r="B1630">
        <v>24613000</v>
      </c>
      <c r="C1630" t="s">
        <v>1645</v>
      </c>
      <c r="E1630" s="12">
        <v>1630</v>
      </c>
      <c r="F1630" s="13">
        <v>24613100</v>
      </c>
      <c r="G1630" s="14" t="s">
        <v>1646</v>
      </c>
      <c r="Q1630" t="str">
        <f t="shared" si="25"/>
        <v>24613100-Patrone za plašenje ptica</v>
      </c>
    </row>
    <row r="1631" spans="1:17" x14ac:dyDescent="0.25">
      <c r="A1631">
        <v>1630</v>
      </c>
      <c r="B1631">
        <v>24613100</v>
      </c>
      <c r="C1631" t="s">
        <v>1646</v>
      </c>
      <c r="E1631" s="15">
        <v>1631</v>
      </c>
      <c r="F1631" s="16">
        <v>24613200</v>
      </c>
      <c r="G1631" s="17" t="s">
        <v>1647</v>
      </c>
      <c r="Q1631" t="str">
        <f t="shared" si="25"/>
        <v>24613200-Pirotehnički proizvodi za vatromet</v>
      </c>
    </row>
    <row r="1632" spans="1:17" x14ac:dyDescent="0.25">
      <c r="A1632">
        <v>1631</v>
      </c>
      <c r="B1632">
        <v>24613200</v>
      </c>
      <c r="C1632" t="s">
        <v>1647</v>
      </c>
      <c r="E1632" s="12">
        <v>1632</v>
      </c>
      <c r="F1632" s="13">
        <v>24615000</v>
      </c>
      <c r="G1632" s="14" t="s">
        <v>1648</v>
      </c>
      <c r="Q1632" t="str">
        <f t="shared" si="25"/>
        <v>24615000-Fitilji,  kapisle, upaljači i električni detonatori</v>
      </c>
    </row>
    <row r="1633" spans="1:17" x14ac:dyDescent="0.25">
      <c r="A1633">
        <v>1632</v>
      </c>
      <c r="B1633">
        <v>24615000</v>
      </c>
      <c r="C1633" t="s">
        <v>1648</v>
      </c>
      <c r="E1633" s="15">
        <v>1633</v>
      </c>
      <c r="F1633" s="16">
        <v>24900000</v>
      </c>
      <c r="G1633" s="17" t="s">
        <v>1649</v>
      </c>
      <c r="Q1633" t="str">
        <f t="shared" si="25"/>
        <v>24900000-Fini i razni hemijski proizvodi</v>
      </c>
    </row>
    <row r="1634" spans="1:17" x14ac:dyDescent="0.25">
      <c r="A1634">
        <v>1633</v>
      </c>
      <c r="B1634">
        <v>24900000</v>
      </c>
      <c r="C1634" t="s">
        <v>1649</v>
      </c>
      <c r="E1634" s="12">
        <v>1634</v>
      </c>
      <c r="F1634" s="13">
        <v>24910000</v>
      </c>
      <c r="G1634" s="14" t="s">
        <v>1650</v>
      </c>
      <c r="Q1634" t="str">
        <f t="shared" si="25"/>
        <v>24910000-Lepkovi</v>
      </c>
    </row>
    <row r="1635" spans="1:17" x14ac:dyDescent="0.25">
      <c r="A1635">
        <v>1634</v>
      </c>
      <c r="B1635">
        <v>24910000</v>
      </c>
      <c r="C1635" t="s">
        <v>1650</v>
      </c>
      <c r="E1635" s="15">
        <v>1635</v>
      </c>
      <c r="F1635" s="16">
        <v>24911000</v>
      </c>
      <c r="G1635" s="17" t="s">
        <v>1651</v>
      </c>
      <c r="Q1635" t="str">
        <f t="shared" si="25"/>
        <v>24911000-Želatin</v>
      </c>
    </row>
    <row r="1636" spans="1:17" x14ac:dyDescent="0.25">
      <c r="A1636">
        <v>1635</v>
      </c>
      <c r="B1636">
        <v>24911000</v>
      </c>
      <c r="C1636" t="s">
        <v>1651</v>
      </c>
      <c r="E1636" s="12">
        <v>1636</v>
      </c>
      <c r="F1636" s="13">
        <v>24911200</v>
      </c>
      <c r="G1636" s="14" t="s">
        <v>1652</v>
      </c>
      <c r="Q1636" t="str">
        <f t="shared" si="25"/>
        <v>24911200-Sredstva za lepljenje</v>
      </c>
    </row>
    <row r="1637" spans="1:17" x14ac:dyDescent="0.25">
      <c r="A1637">
        <v>1636</v>
      </c>
      <c r="B1637">
        <v>24911200</v>
      </c>
      <c r="C1637" t="s">
        <v>1652</v>
      </c>
      <c r="E1637" s="15">
        <v>1637</v>
      </c>
      <c r="F1637" s="16">
        <v>24920000</v>
      </c>
      <c r="G1637" s="17" t="s">
        <v>1653</v>
      </c>
      <c r="Q1637" t="str">
        <f t="shared" si="25"/>
        <v>24920000-Eterična ulja</v>
      </c>
    </row>
    <row r="1638" spans="1:17" x14ac:dyDescent="0.25">
      <c r="A1638">
        <v>1637</v>
      </c>
      <c r="B1638">
        <v>24920000</v>
      </c>
      <c r="C1638" t="s">
        <v>1653</v>
      </c>
      <c r="E1638" s="12">
        <v>1638</v>
      </c>
      <c r="F1638" s="13">
        <v>24930000</v>
      </c>
      <c r="G1638" s="14" t="s">
        <v>1654</v>
      </c>
      <c r="Q1638" t="str">
        <f t="shared" si="25"/>
        <v>24930000-Hemikalije za fotografske namene</v>
      </c>
    </row>
    <row r="1639" spans="1:17" x14ac:dyDescent="0.25">
      <c r="A1639">
        <v>1638</v>
      </c>
      <c r="B1639">
        <v>24930000</v>
      </c>
      <c r="C1639" t="s">
        <v>1654</v>
      </c>
      <c r="E1639" s="15">
        <v>1639</v>
      </c>
      <c r="F1639" s="16">
        <v>24931000</v>
      </c>
      <c r="G1639" s="17" t="s">
        <v>1655</v>
      </c>
      <c r="Q1639" t="str">
        <f t="shared" si="25"/>
        <v>24931000-Fotografske ploče i filmovi</v>
      </c>
    </row>
    <row r="1640" spans="1:17" x14ac:dyDescent="0.25">
      <c r="A1640">
        <v>1639</v>
      </c>
      <c r="B1640">
        <v>24931000</v>
      </c>
      <c r="C1640" t="s">
        <v>1655</v>
      </c>
      <c r="E1640" s="12">
        <v>1640</v>
      </c>
      <c r="F1640" s="13">
        <v>24931200</v>
      </c>
      <c r="G1640" s="14" t="s">
        <v>1656</v>
      </c>
      <c r="Q1640" t="str">
        <f t="shared" si="25"/>
        <v>24931200-Emulzije za fotografske namene</v>
      </c>
    </row>
    <row r="1641" spans="1:17" x14ac:dyDescent="0.25">
      <c r="A1641">
        <v>1640</v>
      </c>
      <c r="B1641">
        <v>24931200</v>
      </c>
      <c r="C1641" t="s">
        <v>1656</v>
      </c>
      <c r="E1641" s="15">
        <v>1641</v>
      </c>
      <c r="F1641" s="16">
        <v>24931210</v>
      </c>
      <c r="G1641" s="17" t="s">
        <v>1657</v>
      </c>
      <c r="Q1641" t="str">
        <f t="shared" si="25"/>
        <v>24931210-Fotografski razvijači</v>
      </c>
    </row>
    <row r="1642" spans="1:17" x14ac:dyDescent="0.25">
      <c r="A1642">
        <v>1641</v>
      </c>
      <c r="B1642">
        <v>24931210</v>
      </c>
      <c r="C1642" t="s">
        <v>1657</v>
      </c>
      <c r="E1642" s="12">
        <v>1642</v>
      </c>
      <c r="F1642" s="13">
        <v>24931220</v>
      </c>
      <c r="G1642" s="14" t="s">
        <v>1658</v>
      </c>
      <c r="Q1642" t="str">
        <f t="shared" si="25"/>
        <v>24931220-Fotografski fiksiri</v>
      </c>
    </row>
    <row r="1643" spans="1:17" x14ac:dyDescent="0.25">
      <c r="A1643">
        <v>1642</v>
      </c>
      <c r="B1643">
        <v>24931220</v>
      </c>
      <c r="C1643" t="s">
        <v>1658</v>
      </c>
      <c r="E1643" s="15">
        <v>1643</v>
      </c>
      <c r="F1643" s="16">
        <v>24931230</v>
      </c>
      <c r="G1643" s="17" t="s">
        <v>1659</v>
      </c>
      <c r="Q1643" t="str">
        <f t="shared" si="25"/>
        <v>24931230-Razvijači za rendgenske snimke</v>
      </c>
    </row>
    <row r="1644" spans="1:17" x14ac:dyDescent="0.25">
      <c r="A1644">
        <v>1643</v>
      </c>
      <c r="B1644">
        <v>24931230</v>
      </c>
      <c r="C1644" t="s">
        <v>1659</v>
      </c>
      <c r="E1644" s="12">
        <v>1644</v>
      </c>
      <c r="F1644" s="13">
        <v>24931240</v>
      </c>
      <c r="G1644" s="14" t="s">
        <v>1660</v>
      </c>
      <c r="Q1644" t="str">
        <f t="shared" si="25"/>
        <v>24931240-Fiksiri za rendgenske snimke</v>
      </c>
    </row>
    <row r="1645" spans="1:17" x14ac:dyDescent="0.25">
      <c r="A1645">
        <v>1644</v>
      </c>
      <c r="B1645">
        <v>24931240</v>
      </c>
      <c r="C1645" t="s">
        <v>1660</v>
      </c>
      <c r="E1645" s="15">
        <v>1645</v>
      </c>
      <c r="F1645" s="16">
        <v>24931250</v>
      </c>
      <c r="G1645" s="17" t="s">
        <v>1661</v>
      </c>
      <c r="Q1645" t="str">
        <f t="shared" si="25"/>
        <v>24931250-Podloge za razvoj kultura</v>
      </c>
    </row>
    <row r="1646" spans="1:17" x14ac:dyDescent="0.25">
      <c r="A1646">
        <v>1645</v>
      </c>
      <c r="B1646">
        <v>24931250</v>
      </c>
      <c r="C1646" t="s">
        <v>1661</v>
      </c>
      <c r="E1646" s="12">
        <v>1646</v>
      </c>
      <c r="F1646" s="13">
        <v>24931260</v>
      </c>
      <c r="G1646" s="14" t="s">
        <v>1662</v>
      </c>
      <c r="Q1646" t="str">
        <f t="shared" si="25"/>
        <v>24931260-Pojačivači slike</v>
      </c>
    </row>
    <row r="1647" spans="1:17" x14ac:dyDescent="0.25">
      <c r="A1647">
        <v>1646</v>
      </c>
      <c r="B1647">
        <v>24931260</v>
      </c>
      <c r="C1647" t="s">
        <v>1662</v>
      </c>
      <c r="E1647" s="15">
        <v>1647</v>
      </c>
      <c r="F1647" s="16">
        <v>24950000</v>
      </c>
      <c r="G1647" s="17" t="s">
        <v>1663</v>
      </c>
      <c r="Q1647" t="str">
        <f t="shared" si="25"/>
        <v>24950000-Specijalizovani hemijski proizvodi</v>
      </c>
    </row>
    <row r="1648" spans="1:17" x14ac:dyDescent="0.25">
      <c r="A1648">
        <v>1647</v>
      </c>
      <c r="B1648">
        <v>24950000</v>
      </c>
      <c r="C1648" t="s">
        <v>1663</v>
      </c>
      <c r="E1648" s="12">
        <v>1648</v>
      </c>
      <c r="F1648" s="13">
        <v>24951000</v>
      </c>
      <c r="G1648" s="14" t="s">
        <v>1664</v>
      </c>
      <c r="Q1648" t="str">
        <f t="shared" si="25"/>
        <v>24951000-Masti i maziva</v>
      </c>
    </row>
    <row r="1649" spans="1:17" x14ac:dyDescent="0.25">
      <c r="A1649">
        <v>1648</v>
      </c>
      <c r="B1649">
        <v>24951000</v>
      </c>
      <c r="C1649" t="s">
        <v>1664</v>
      </c>
      <c r="E1649" s="15">
        <v>1649</v>
      </c>
      <c r="F1649" s="16">
        <v>24951100</v>
      </c>
      <c r="G1649" s="17" t="s">
        <v>1665</v>
      </c>
      <c r="Q1649" t="str">
        <f t="shared" si="25"/>
        <v>24951100-Maziva</v>
      </c>
    </row>
    <row r="1650" spans="1:17" x14ac:dyDescent="0.25">
      <c r="A1650">
        <v>1649</v>
      </c>
      <c r="B1650">
        <v>24951100</v>
      </c>
      <c r="C1650" t="s">
        <v>1665</v>
      </c>
      <c r="E1650" s="12">
        <v>1650</v>
      </c>
      <c r="F1650" s="13">
        <v>24951110</v>
      </c>
      <c r="G1650" s="14" t="s">
        <v>1666</v>
      </c>
      <c r="Q1650" t="str">
        <f t="shared" si="25"/>
        <v>24951110-Mulj koji se koristi za bušotine</v>
      </c>
    </row>
    <row r="1651" spans="1:17" x14ac:dyDescent="0.25">
      <c r="A1651">
        <v>1650</v>
      </c>
      <c r="B1651">
        <v>24951110</v>
      </c>
      <c r="C1651" t="s">
        <v>1666</v>
      </c>
      <c r="E1651" s="15">
        <v>1651</v>
      </c>
      <c r="F1651" s="16">
        <v>24951120</v>
      </c>
      <c r="G1651" s="17" t="s">
        <v>1667</v>
      </c>
      <c r="Q1651" t="str">
        <f t="shared" si="25"/>
        <v>24951120-Silikonska mast</v>
      </c>
    </row>
    <row r="1652" spans="1:17" x14ac:dyDescent="0.25">
      <c r="A1652">
        <v>1651</v>
      </c>
      <c r="B1652">
        <v>24951120</v>
      </c>
      <c r="C1652" t="s">
        <v>1667</v>
      </c>
      <c r="E1652" s="12">
        <v>1652</v>
      </c>
      <c r="F1652" s="13">
        <v>24951130</v>
      </c>
      <c r="G1652" s="14" t="s">
        <v>1668</v>
      </c>
      <c r="Q1652" t="str">
        <f t="shared" si="25"/>
        <v>24951130-Tečnosti za bušotine</v>
      </c>
    </row>
    <row r="1653" spans="1:17" x14ac:dyDescent="0.25">
      <c r="A1653">
        <v>1652</v>
      </c>
      <c r="B1653">
        <v>24951130</v>
      </c>
      <c r="C1653" t="s">
        <v>1668</v>
      </c>
      <c r="E1653" s="15">
        <v>1653</v>
      </c>
      <c r="F1653" s="16">
        <v>24951200</v>
      </c>
      <c r="G1653" s="17" t="s">
        <v>1669</v>
      </c>
      <c r="Q1653" t="str">
        <f t="shared" si="25"/>
        <v>24951200-Aditivi za ulja</v>
      </c>
    </row>
    <row r="1654" spans="1:17" x14ac:dyDescent="0.25">
      <c r="A1654">
        <v>1653</v>
      </c>
      <c r="B1654">
        <v>24951200</v>
      </c>
      <c r="C1654" t="s">
        <v>1669</v>
      </c>
      <c r="E1654" s="12">
        <v>1654</v>
      </c>
      <c r="F1654" s="13">
        <v>24951210</v>
      </c>
      <c r="G1654" s="14" t="s">
        <v>1670</v>
      </c>
      <c r="Q1654" t="str">
        <f t="shared" si="25"/>
        <v>24951210-Prah za aparate za gašenje požara</v>
      </c>
    </row>
    <row r="1655" spans="1:17" x14ac:dyDescent="0.25">
      <c r="A1655">
        <v>1654</v>
      </c>
      <c r="B1655">
        <v>24951210</v>
      </c>
      <c r="C1655" t="s">
        <v>1670</v>
      </c>
      <c r="E1655" s="15">
        <v>1655</v>
      </c>
      <c r="F1655" s="16">
        <v>24951220</v>
      </c>
      <c r="G1655" s="17" t="s">
        <v>1671</v>
      </c>
      <c r="Q1655" t="str">
        <f t="shared" si="25"/>
        <v>24951220-Sredstva za aparate za gašenje požara</v>
      </c>
    </row>
    <row r="1656" spans="1:17" x14ac:dyDescent="0.25">
      <c r="A1656">
        <v>1655</v>
      </c>
      <c r="B1656">
        <v>24951220</v>
      </c>
      <c r="C1656" t="s">
        <v>1671</v>
      </c>
      <c r="E1656" s="12">
        <v>1656</v>
      </c>
      <c r="F1656" s="13">
        <v>24951230</v>
      </c>
      <c r="G1656" s="14" t="s">
        <v>1672</v>
      </c>
      <c r="Q1656" t="str">
        <f t="shared" si="25"/>
        <v>24951230-Punjenja za aparate za gašenje požara</v>
      </c>
    </row>
    <row r="1657" spans="1:17" x14ac:dyDescent="0.25">
      <c r="A1657">
        <v>1656</v>
      </c>
      <c r="B1657">
        <v>24951230</v>
      </c>
      <c r="C1657" t="s">
        <v>1672</v>
      </c>
      <c r="E1657" s="15">
        <v>1657</v>
      </c>
      <c r="F1657" s="16">
        <v>24951300</v>
      </c>
      <c r="G1657" s="17" t="s">
        <v>1673</v>
      </c>
      <c r="Q1657" t="str">
        <f t="shared" si="25"/>
        <v>24951300-Hidraulične tečnosti</v>
      </c>
    </row>
    <row r="1658" spans="1:17" x14ac:dyDescent="0.25">
      <c r="A1658">
        <v>1657</v>
      </c>
      <c r="B1658">
        <v>24951300</v>
      </c>
      <c r="C1658" t="s">
        <v>1673</v>
      </c>
      <c r="E1658" s="12">
        <v>1658</v>
      </c>
      <c r="F1658" s="13">
        <v>24951310</v>
      </c>
      <c r="G1658" s="14" t="s">
        <v>1674</v>
      </c>
      <c r="Q1658" t="str">
        <f t="shared" si="25"/>
        <v>24951310-Sredstva za odleđivanje</v>
      </c>
    </row>
    <row r="1659" spans="1:17" x14ac:dyDescent="0.25">
      <c r="A1659">
        <v>1658</v>
      </c>
      <c r="B1659">
        <v>24951310</v>
      </c>
      <c r="C1659" t="s">
        <v>1674</v>
      </c>
      <c r="E1659" s="15">
        <v>1659</v>
      </c>
      <c r="F1659" s="16">
        <v>24951311</v>
      </c>
      <c r="G1659" s="17" t="s">
        <v>1675</v>
      </c>
      <c r="Q1659" t="str">
        <f t="shared" si="25"/>
        <v>24951311-Preparati protiv zamrzavanja</v>
      </c>
    </row>
    <row r="1660" spans="1:17" x14ac:dyDescent="0.25">
      <c r="A1660">
        <v>1659</v>
      </c>
      <c r="B1660">
        <v>24951311</v>
      </c>
      <c r="C1660" t="s">
        <v>1675</v>
      </c>
      <c r="E1660" s="12">
        <v>1660</v>
      </c>
      <c r="F1660" s="13">
        <v>24951400</v>
      </c>
      <c r="G1660" s="14" t="s">
        <v>1676</v>
      </c>
      <c r="Q1660" t="str">
        <f t="shared" si="25"/>
        <v>24951400-Hemijski modifikovane  masti i ulja</v>
      </c>
    </row>
    <row r="1661" spans="1:17" x14ac:dyDescent="0.25">
      <c r="A1661">
        <v>1660</v>
      </c>
      <c r="B1661">
        <v>24951400</v>
      </c>
      <c r="C1661" t="s">
        <v>1676</v>
      </c>
      <c r="E1661" s="15">
        <v>1661</v>
      </c>
      <c r="F1661" s="16">
        <v>24952000</v>
      </c>
      <c r="G1661" s="17" t="s">
        <v>1677</v>
      </c>
      <c r="Q1661" t="str">
        <f t="shared" si="25"/>
        <v>24952000-Mase za modeliranje</v>
      </c>
    </row>
    <row r="1662" spans="1:17" x14ac:dyDescent="0.25">
      <c r="A1662">
        <v>1661</v>
      </c>
      <c r="B1662">
        <v>24952000</v>
      </c>
      <c r="C1662" t="s">
        <v>1677</v>
      </c>
      <c r="E1662" s="12">
        <v>1662</v>
      </c>
      <c r="F1662" s="13">
        <v>24952100</v>
      </c>
      <c r="G1662" s="14" t="s">
        <v>1678</v>
      </c>
      <c r="Q1662" t="str">
        <f t="shared" si="25"/>
        <v>24952100-Stomatološki vosak</v>
      </c>
    </row>
    <row r="1663" spans="1:17" x14ac:dyDescent="0.25">
      <c r="A1663">
        <v>1662</v>
      </c>
      <c r="B1663">
        <v>24952100</v>
      </c>
      <c r="C1663" t="s">
        <v>1678</v>
      </c>
      <c r="E1663" s="15">
        <v>1663</v>
      </c>
      <c r="F1663" s="16">
        <v>24953000</v>
      </c>
      <c r="G1663" s="17" t="s">
        <v>1679</v>
      </c>
      <c r="Q1663" t="str">
        <f t="shared" si="25"/>
        <v>24953000-Sredstva za završnu obradu</v>
      </c>
    </row>
    <row r="1664" spans="1:17" x14ac:dyDescent="0.25">
      <c r="A1664">
        <v>1663</v>
      </c>
      <c r="B1664">
        <v>24953000</v>
      </c>
      <c r="C1664" t="s">
        <v>1679</v>
      </c>
      <c r="E1664" s="12">
        <v>1664</v>
      </c>
      <c r="F1664" s="13">
        <v>24954000</v>
      </c>
      <c r="G1664" s="14" t="s">
        <v>1680</v>
      </c>
      <c r="Q1664" t="str">
        <f t="shared" si="25"/>
        <v>24954000-Aktivni ugalj</v>
      </c>
    </row>
    <row r="1665" spans="1:17" x14ac:dyDescent="0.25">
      <c r="A1665">
        <v>1664</v>
      </c>
      <c r="B1665">
        <v>24954000</v>
      </c>
      <c r="C1665" t="s">
        <v>1680</v>
      </c>
      <c r="E1665" s="15">
        <v>1665</v>
      </c>
      <c r="F1665" s="16">
        <v>24954100</v>
      </c>
      <c r="G1665" s="17" t="s">
        <v>1681</v>
      </c>
      <c r="Q1665" t="str">
        <f t="shared" si="25"/>
        <v>24954100-Novi aktivni ugalj</v>
      </c>
    </row>
    <row r="1666" spans="1:17" x14ac:dyDescent="0.25">
      <c r="A1666">
        <v>1665</v>
      </c>
      <c r="B1666">
        <v>24954100</v>
      </c>
      <c r="C1666" t="s">
        <v>1681</v>
      </c>
      <c r="E1666" s="12">
        <v>1666</v>
      </c>
      <c r="F1666" s="13">
        <v>24954200</v>
      </c>
      <c r="G1666" s="14" t="s">
        <v>1682</v>
      </c>
      <c r="Q1666" t="str">
        <f t="shared" ref="Q1666:Q1729" si="26">F1666&amp; "-" &amp;G1666</f>
        <v>24954200-Regenerisani aktivni ugalj</v>
      </c>
    </row>
    <row r="1667" spans="1:17" x14ac:dyDescent="0.25">
      <c r="A1667">
        <v>1666</v>
      </c>
      <c r="B1667">
        <v>24954200</v>
      </c>
      <c r="C1667" t="s">
        <v>1682</v>
      </c>
      <c r="E1667" s="15">
        <v>1667</v>
      </c>
      <c r="F1667" s="16">
        <v>24955000</v>
      </c>
      <c r="G1667" s="17" t="s">
        <v>1683</v>
      </c>
      <c r="Q1667" t="str">
        <f t="shared" si="26"/>
        <v>24955000-Hemijski toaleti</v>
      </c>
    </row>
    <row r="1668" spans="1:17" x14ac:dyDescent="0.25">
      <c r="A1668">
        <v>1667</v>
      </c>
      <c r="B1668">
        <v>24955000</v>
      </c>
      <c r="C1668" t="s">
        <v>1683</v>
      </c>
      <c r="E1668" s="12">
        <v>1668</v>
      </c>
      <c r="F1668" s="13">
        <v>24956000</v>
      </c>
      <c r="G1668" s="14" t="s">
        <v>1684</v>
      </c>
      <c r="Q1668" t="str">
        <f t="shared" si="26"/>
        <v>24956000-Peptoni i belančevinaste materije</v>
      </c>
    </row>
    <row r="1669" spans="1:17" x14ac:dyDescent="0.25">
      <c r="A1669">
        <v>1668</v>
      </c>
      <c r="B1669">
        <v>24956000</v>
      </c>
      <c r="C1669" t="s">
        <v>1684</v>
      </c>
      <c r="E1669" s="15">
        <v>1669</v>
      </c>
      <c r="F1669" s="16">
        <v>24957000</v>
      </c>
      <c r="G1669" s="17" t="s">
        <v>1685</v>
      </c>
      <c r="Q1669" t="str">
        <f t="shared" si="26"/>
        <v>24957000-Hemijski aditivi</v>
      </c>
    </row>
    <row r="1670" spans="1:17" x14ac:dyDescent="0.25">
      <c r="A1670">
        <v>1669</v>
      </c>
      <c r="B1670">
        <v>24957000</v>
      </c>
      <c r="C1670" t="s">
        <v>1685</v>
      </c>
      <c r="E1670" s="12">
        <v>1670</v>
      </c>
      <c r="F1670" s="13">
        <v>24957100</v>
      </c>
      <c r="G1670" s="14" t="s">
        <v>1686</v>
      </c>
      <c r="Q1670" t="str">
        <f t="shared" si="26"/>
        <v>24957100-Pripremljena vezivna sredstva za livačke kalupe ili livačka jezgra</v>
      </c>
    </row>
    <row r="1671" spans="1:17" x14ac:dyDescent="0.25">
      <c r="A1671">
        <v>1670</v>
      </c>
      <c r="B1671">
        <v>24957100</v>
      </c>
      <c r="C1671" t="s">
        <v>1686</v>
      </c>
      <c r="E1671" s="15">
        <v>1671</v>
      </c>
      <c r="F1671" s="16">
        <v>24957200</v>
      </c>
      <c r="G1671" s="17" t="s">
        <v>1687</v>
      </c>
      <c r="Q1671" t="str">
        <f t="shared" si="26"/>
        <v>24957200-Aditivi za cement, malter ili beton</v>
      </c>
    </row>
    <row r="1672" spans="1:17" x14ac:dyDescent="0.25">
      <c r="A1672">
        <v>1671</v>
      </c>
      <c r="B1672">
        <v>24957200</v>
      </c>
      <c r="C1672" t="s">
        <v>1687</v>
      </c>
      <c r="E1672" s="12">
        <v>1672</v>
      </c>
      <c r="F1672" s="13">
        <v>24958000</v>
      </c>
      <c r="G1672" s="14" t="s">
        <v>1688</v>
      </c>
      <c r="Q1672" t="str">
        <f t="shared" si="26"/>
        <v>24958000-Hemijski proizvodi za naftnu i gasnu industriju</v>
      </c>
    </row>
    <row r="1673" spans="1:17" x14ac:dyDescent="0.25">
      <c r="A1673">
        <v>1672</v>
      </c>
      <c r="B1673">
        <v>24958000</v>
      </c>
      <c r="C1673" t="s">
        <v>1688</v>
      </c>
      <c r="E1673" s="15">
        <v>1673</v>
      </c>
      <c r="F1673" s="16">
        <v>24958100</v>
      </c>
      <c r="G1673" s="17" t="s">
        <v>1689</v>
      </c>
      <c r="Q1673" t="str">
        <f t="shared" si="26"/>
        <v>24958100-Hemikalije za bušotine</v>
      </c>
    </row>
    <row r="1674" spans="1:17" x14ac:dyDescent="0.25">
      <c r="A1674">
        <v>1673</v>
      </c>
      <c r="B1674">
        <v>24958100</v>
      </c>
      <c r="C1674" t="s">
        <v>1689</v>
      </c>
      <c r="E1674" s="12">
        <v>1674</v>
      </c>
      <c r="F1674" s="13">
        <v>24958200</v>
      </c>
      <c r="G1674" s="14" t="s">
        <v>1690</v>
      </c>
      <c r="Q1674" t="str">
        <f t="shared" si="26"/>
        <v>24958200-Flokulanti</v>
      </c>
    </row>
    <row r="1675" spans="1:17" x14ac:dyDescent="0.25">
      <c r="A1675">
        <v>1674</v>
      </c>
      <c r="B1675">
        <v>24958200</v>
      </c>
      <c r="C1675" t="s">
        <v>1690</v>
      </c>
      <c r="E1675" s="15">
        <v>1675</v>
      </c>
      <c r="F1675" s="16">
        <v>24958300</v>
      </c>
      <c r="G1675" s="17" t="s">
        <v>1691</v>
      </c>
      <c r="Q1675" t="str">
        <f t="shared" si="26"/>
        <v>24958300-Hemikalije za mulj za bušotine</v>
      </c>
    </row>
    <row r="1676" spans="1:17" x14ac:dyDescent="0.25">
      <c r="A1676">
        <v>1675</v>
      </c>
      <c r="B1676">
        <v>24958300</v>
      </c>
      <c r="C1676" t="s">
        <v>1691</v>
      </c>
      <c r="E1676" s="12">
        <v>1676</v>
      </c>
      <c r="F1676" s="13">
        <v>24958400</v>
      </c>
      <c r="G1676" s="14" t="s">
        <v>1692</v>
      </c>
      <c r="Q1676" t="str">
        <f t="shared" si="26"/>
        <v>24958400-Ampule gela za prigušivanje eksplozije</v>
      </c>
    </row>
    <row r="1677" spans="1:17" x14ac:dyDescent="0.25">
      <c r="A1677">
        <v>1676</v>
      </c>
      <c r="B1677">
        <v>24958400</v>
      </c>
      <c r="C1677" t="s">
        <v>1692</v>
      </c>
      <c r="E1677" s="15">
        <v>1677</v>
      </c>
      <c r="F1677" s="16">
        <v>24959000</v>
      </c>
      <c r="G1677" s="17" t="s">
        <v>1693</v>
      </c>
      <c r="Q1677" t="str">
        <f t="shared" si="26"/>
        <v>24959000-Aerosoli i hemikalije u obliku diska</v>
      </c>
    </row>
    <row r="1678" spans="1:17" x14ac:dyDescent="0.25">
      <c r="A1678">
        <v>1677</v>
      </c>
      <c r="B1678">
        <v>24959000</v>
      </c>
      <c r="C1678" t="s">
        <v>1693</v>
      </c>
      <c r="E1678" s="12">
        <v>1678</v>
      </c>
      <c r="F1678" s="13">
        <v>24959100</v>
      </c>
      <c r="G1678" s="14" t="s">
        <v>1694</v>
      </c>
      <c r="Q1678" t="str">
        <f t="shared" si="26"/>
        <v>24959100-Aerosoli</v>
      </c>
    </row>
    <row r="1679" spans="1:17" x14ac:dyDescent="0.25">
      <c r="A1679">
        <v>1678</v>
      </c>
      <c r="B1679">
        <v>24959100</v>
      </c>
      <c r="C1679" t="s">
        <v>1694</v>
      </c>
      <c r="E1679" s="15">
        <v>1679</v>
      </c>
      <c r="F1679" s="16">
        <v>24959200</v>
      </c>
      <c r="G1679" s="17" t="s">
        <v>1695</v>
      </c>
      <c r="Q1679" t="str">
        <f t="shared" si="26"/>
        <v>24959200-Hemijski elementi u obliku diska</v>
      </c>
    </row>
    <row r="1680" spans="1:17" x14ac:dyDescent="0.25">
      <c r="A1680">
        <v>1679</v>
      </c>
      <c r="B1680">
        <v>24959200</v>
      </c>
      <c r="C1680" t="s">
        <v>1695</v>
      </c>
      <c r="E1680" s="12">
        <v>1680</v>
      </c>
      <c r="F1680" s="13">
        <v>24960000</v>
      </c>
      <c r="G1680" s="14" t="s">
        <v>1696</v>
      </c>
      <c r="Q1680" t="str">
        <f t="shared" si="26"/>
        <v>24960000-Razni hemijski proizvodi</v>
      </c>
    </row>
    <row r="1681" spans="1:17" x14ac:dyDescent="0.25">
      <c r="A1681">
        <v>1680</v>
      </c>
      <c r="B1681">
        <v>24960000</v>
      </c>
      <c r="C1681" t="s">
        <v>1696</v>
      </c>
      <c r="E1681" s="15">
        <v>1681</v>
      </c>
      <c r="F1681" s="16">
        <v>24961000</v>
      </c>
      <c r="G1681" s="17" t="s">
        <v>1697</v>
      </c>
      <c r="Q1681" t="str">
        <f t="shared" si="26"/>
        <v>24961000-Tečnosti za hladnjake</v>
      </c>
    </row>
    <row r="1682" spans="1:17" x14ac:dyDescent="0.25">
      <c r="A1682">
        <v>1681</v>
      </c>
      <c r="B1682">
        <v>24961000</v>
      </c>
      <c r="C1682" t="s">
        <v>1697</v>
      </c>
      <c r="E1682" s="12">
        <v>1682</v>
      </c>
      <c r="F1682" s="13">
        <v>24962000</v>
      </c>
      <c r="G1682" s="14" t="s">
        <v>1698</v>
      </c>
      <c r="Q1682" t="str">
        <f t="shared" si="26"/>
        <v>24962000-Hemikalije za obradu vode</v>
      </c>
    </row>
    <row r="1683" spans="1:17" x14ac:dyDescent="0.25">
      <c r="A1683">
        <v>1682</v>
      </c>
      <c r="B1683">
        <v>24962000</v>
      </c>
      <c r="C1683" t="s">
        <v>1698</v>
      </c>
      <c r="E1683" s="15">
        <v>1683</v>
      </c>
      <c r="F1683" s="16">
        <v>24963000</v>
      </c>
      <c r="G1683" s="17" t="s">
        <v>1699</v>
      </c>
      <c r="Q1683" t="str">
        <f t="shared" si="26"/>
        <v>24963000-Sredstva za sprečavanje korozije</v>
      </c>
    </row>
    <row r="1684" spans="1:17" x14ac:dyDescent="0.25">
      <c r="A1684">
        <v>1683</v>
      </c>
      <c r="B1684">
        <v>24963000</v>
      </c>
      <c r="C1684" t="s">
        <v>1699</v>
      </c>
      <c r="E1684" s="12">
        <v>1684</v>
      </c>
      <c r="F1684" s="13">
        <v>24964000</v>
      </c>
      <c r="G1684" s="14" t="s">
        <v>1700</v>
      </c>
      <c r="Q1684" t="str">
        <f t="shared" si="26"/>
        <v>24964000-Glicerol</v>
      </c>
    </row>
    <row r="1685" spans="1:17" x14ac:dyDescent="0.25">
      <c r="A1685">
        <v>1684</v>
      </c>
      <c r="B1685">
        <v>24964000</v>
      </c>
      <c r="C1685" t="s">
        <v>1700</v>
      </c>
      <c r="E1685" s="15">
        <v>1685</v>
      </c>
      <c r="F1685" s="16">
        <v>24965000</v>
      </c>
      <c r="G1685" s="17" t="s">
        <v>1701</v>
      </c>
      <c r="Q1685" t="str">
        <f t="shared" si="26"/>
        <v>24965000-Enzimi</v>
      </c>
    </row>
    <row r="1686" spans="1:17" x14ac:dyDescent="0.25">
      <c r="A1686">
        <v>1685</v>
      </c>
      <c r="B1686">
        <v>24965000</v>
      </c>
      <c r="C1686" t="s">
        <v>1701</v>
      </c>
      <c r="E1686" s="12">
        <v>1686</v>
      </c>
      <c r="F1686" s="13">
        <v>30000000</v>
      </c>
      <c r="G1686" s="14" t="s">
        <v>1702</v>
      </c>
      <c r="Q1686" t="str">
        <f t="shared" si="26"/>
        <v>30000000-Kancelarijske i računarske mašine, oprema i zalihe osim nameštaja i paketa programske podrške</v>
      </c>
    </row>
    <row r="1687" spans="1:17" x14ac:dyDescent="0.25">
      <c r="A1687">
        <v>1686</v>
      </c>
      <c r="B1687">
        <v>30000000</v>
      </c>
      <c r="C1687" t="s">
        <v>1702</v>
      </c>
      <c r="E1687" s="15">
        <v>1687</v>
      </c>
      <c r="F1687" s="16">
        <v>30100000</v>
      </c>
      <c r="G1687" s="17" t="s">
        <v>1703</v>
      </c>
      <c r="Q1687" t="str">
        <f t="shared" si="26"/>
        <v>30100000-Kancelarijske mašine, oprema i zalihe osim računara, štampača i nameštaja</v>
      </c>
    </row>
    <row r="1688" spans="1:17" x14ac:dyDescent="0.25">
      <c r="A1688">
        <v>1687</v>
      </c>
      <c r="B1688">
        <v>30100000</v>
      </c>
      <c r="C1688" t="s">
        <v>1703</v>
      </c>
      <c r="E1688" s="12">
        <v>1688</v>
      </c>
      <c r="F1688" s="13">
        <v>30110000</v>
      </c>
      <c r="G1688" s="14" t="s">
        <v>1704</v>
      </c>
      <c r="Q1688" t="str">
        <f t="shared" si="26"/>
        <v>30110000-Mašine za obradu teksta</v>
      </c>
    </row>
    <row r="1689" spans="1:17" x14ac:dyDescent="0.25">
      <c r="A1689">
        <v>1688</v>
      </c>
      <c r="B1689">
        <v>30110000</v>
      </c>
      <c r="C1689" t="s">
        <v>1704</v>
      </c>
      <c r="E1689" s="15">
        <v>1689</v>
      </c>
      <c r="F1689" s="16">
        <v>30111000</v>
      </c>
      <c r="G1689" s="17" t="s">
        <v>1705</v>
      </c>
      <c r="Q1689" t="str">
        <f t="shared" si="26"/>
        <v>30111000-Procesori za obradu teksta</v>
      </c>
    </row>
    <row r="1690" spans="1:17" x14ac:dyDescent="0.25">
      <c r="A1690">
        <v>1689</v>
      </c>
      <c r="B1690">
        <v>30111000</v>
      </c>
      <c r="C1690" t="s">
        <v>1705</v>
      </c>
      <c r="E1690" s="12">
        <v>1690</v>
      </c>
      <c r="F1690" s="13">
        <v>30120000</v>
      </c>
      <c r="G1690" s="14" t="s">
        <v>1706</v>
      </c>
      <c r="Q1690" t="str">
        <f t="shared" si="26"/>
        <v>30120000-Oprema za fotokopiranje i ofset štampu</v>
      </c>
    </row>
    <row r="1691" spans="1:17" x14ac:dyDescent="0.25">
      <c r="A1691">
        <v>1690</v>
      </c>
      <c r="B1691">
        <v>30120000</v>
      </c>
      <c r="C1691" t="s">
        <v>1706</v>
      </c>
      <c r="E1691" s="15">
        <v>1691</v>
      </c>
      <c r="F1691" s="16">
        <v>30121000</v>
      </c>
      <c r="G1691" s="17" t="s">
        <v>1707</v>
      </c>
      <c r="Q1691" t="str">
        <f t="shared" si="26"/>
        <v>30121000-Oprema za fotokopiranje i termičko kopiranje</v>
      </c>
    </row>
    <row r="1692" spans="1:17" x14ac:dyDescent="0.25">
      <c r="A1692">
        <v>1691</v>
      </c>
      <c r="B1692">
        <v>30121000</v>
      </c>
      <c r="C1692" t="s">
        <v>1707</v>
      </c>
      <c r="E1692" s="12">
        <v>1692</v>
      </c>
      <c r="F1692" s="13">
        <v>30121100</v>
      </c>
      <c r="G1692" s="14" t="s">
        <v>1708</v>
      </c>
      <c r="Q1692" t="str">
        <f t="shared" si="26"/>
        <v>30121100-Fotokopir aparati</v>
      </c>
    </row>
    <row r="1693" spans="1:17" x14ac:dyDescent="0.25">
      <c r="A1693">
        <v>1692</v>
      </c>
      <c r="B1693">
        <v>30121100</v>
      </c>
      <c r="C1693" t="s">
        <v>1708</v>
      </c>
      <c r="E1693" s="15">
        <v>1693</v>
      </c>
      <c r="F1693" s="16">
        <v>30121200</v>
      </c>
      <c r="G1693" s="17" t="s">
        <v>1709</v>
      </c>
      <c r="Q1693" t="str">
        <f t="shared" si="26"/>
        <v>30121200-Oprema za fotokopiranje</v>
      </c>
    </row>
    <row r="1694" spans="1:17" x14ac:dyDescent="0.25">
      <c r="A1694">
        <v>1693</v>
      </c>
      <c r="B1694">
        <v>30121200</v>
      </c>
      <c r="C1694" t="s">
        <v>1709</v>
      </c>
      <c r="E1694" s="12">
        <v>1694</v>
      </c>
      <c r="F1694" s="13">
        <v>30121300</v>
      </c>
      <c r="G1694" s="14" t="s">
        <v>1710</v>
      </c>
      <c r="Q1694" t="str">
        <f t="shared" si="26"/>
        <v>30121300-Oprema za reprodukovanje</v>
      </c>
    </row>
    <row r="1695" spans="1:17" x14ac:dyDescent="0.25">
      <c r="A1695">
        <v>1694</v>
      </c>
      <c r="B1695">
        <v>30121300</v>
      </c>
      <c r="C1695" t="s">
        <v>1710</v>
      </c>
      <c r="E1695" s="15">
        <v>1695</v>
      </c>
      <c r="F1695" s="16">
        <v>30121400</v>
      </c>
      <c r="G1695" s="17" t="s">
        <v>1711</v>
      </c>
      <c r="Q1695" t="str">
        <f t="shared" si="26"/>
        <v>30121400-Mašine za umnožavanje</v>
      </c>
    </row>
    <row r="1696" spans="1:17" x14ac:dyDescent="0.25">
      <c r="A1696">
        <v>1695</v>
      </c>
      <c r="B1696">
        <v>30121400</v>
      </c>
      <c r="C1696" t="s">
        <v>1711</v>
      </c>
      <c r="E1696" s="12">
        <v>1696</v>
      </c>
      <c r="F1696" s="13">
        <v>30121410</v>
      </c>
      <c r="G1696" s="14" t="s">
        <v>1712</v>
      </c>
      <c r="Q1696" t="str">
        <f t="shared" si="26"/>
        <v>30121410-Uređaji za usmeravanje faks signala na telefaks mašine</v>
      </c>
    </row>
    <row r="1697" spans="1:17" x14ac:dyDescent="0.25">
      <c r="A1697">
        <v>1696</v>
      </c>
      <c r="B1697">
        <v>30121410</v>
      </c>
      <c r="C1697" t="s">
        <v>1712</v>
      </c>
      <c r="E1697" s="15">
        <v>1697</v>
      </c>
      <c r="F1697" s="16">
        <v>30121420</v>
      </c>
      <c r="G1697" s="17" t="s">
        <v>1713</v>
      </c>
      <c r="Q1697" t="str">
        <f t="shared" si="26"/>
        <v>30121420-Digitalni uređaj za slanje</v>
      </c>
    </row>
    <row r="1698" spans="1:17" x14ac:dyDescent="0.25">
      <c r="A1698">
        <v>1697</v>
      </c>
      <c r="B1698">
        <v>30121420</v>
      </c>
      <c r="C1698" t="s">
        <v>1713</v>
      </c>
      <c r="E1698" s="12">
        <v>1698</v>
      </c>
      <c r="F1698" s="13">
        <v>30121430</v>
      </c>
      <c r="G1698" s="14" t="s">
        <v>1714</v>
      </c>
      <c r="Q1698" t="str">
        <f t="shared" si="26"/>
        <v>30121430-Digitalni uređaji za umnožavanje</v>
      </c>
    </row>
    <row r="1699" spans="1:17" x14ac:dyDescent="0.25">
      <c r="A1699">
        <v>1698</v>
      </c>
      <c r="B1699">
        <v>30121430</v>
      </c>
      <c r="C1699" t="s">
        <v>1714</v>
      </c>
      <c r="E1699" s="15">
        <v>1699</v>
      </c>
      <c r="F1699" s="16">
        <v>30122000</v>
      </c>
      <c r="G1699" s="17" t="s">
        <v>1715</v>
      </c>
      <c r="Q1699" t="str">
        <f t="shared" si="26"/>
        <v>30122000-Kancelarijske mašine za ofset štampu</v>
      </c>
    </row>
    <row r="1700" spans="1:17" x14ac:dyDescent="0.25">
      <c r="A1700">
        <v>1699</v>
      </c>
      <c r="B1700">
        <v>30122000</v>
      </c>
      <c r="C1700" t="s">
        <v>1715</v>
      </c>
      <c r="E1700" s="12">
        <v>1700</v>
      </c>
      <c r="F1700" s="13">
        <v>30122100</v>
      </c>
      <c r="G1700" s="14" t="s">
        <v>1716</v>
      </c>
      <c r="Q1700" t="str">
        <f t="shared" si="26"/>
        <v>30122100-Digitalni ofset sistemi</v>
      </c>
    </row>
    <row r="1701" spans="1:17" x14ac:dyDescent="0.25">
      <c r="A1701">
        <v>1700</v>
      </c>
      <c r="B1701">
        <v>30122100</v>
      </c>
      <c r="C1701" t="s">
        <v>1716</v>
      </c>
      <c r="E1701" s="15">
        <v>1701</v>
      </c>
      <c r="F1701" s="16">
        <v>30122200</v>
      </c>
      <c r="G1701" s="17" t="s">
        <v>1717</v>
      </c>
      <c r="Q1701" t="str">
        <f t="shared" si="26"/>
        <v>30122200-Digitalna ofset oprema</v>
      </c>
    </row>
    <row r="1702" spans="1:17" x14ac:dyDescent="0.25">
      <c r="A1702">
        <v>1701</v>
      </c>
      <c r="B1702">
        <v>30122200</v>
      </c>
      <c r="C1702" t="s">
        <v>1717</v>
      </c>
      <c r="E1702" s="12">
        <v>1702</v>
      </c>
      <c r="F1702" s="13">
        <v>30123000</v>
      </c>
      <c r="G1702" s="14" t="s">
        <v>1718</v>
      </c>
      <c r="Q1702" t="str">
        <f t="shared" si="26"/>
        <v>30123000-Kancelarijske i poslovne mašine</v>
      </c>
    </row>
    <row r="1703" spans="1:17" x14ac:dyDescent="0.25">
      <c r="A1703">
        <v>1702</v>
      </c>
      <c r="B1703">
        <v>30123000</v>
      </c>
      <c r="C1703" t="s">
        <v>1718</v>
      </c>
      <c r="E1703" s="15">
        <v>1703</v>
      </c>
      <c r="F1703" s="16">
        <v>30123100</v>
      </c>
      <c r="G1703" s="17" t="s">
        <v>1719</v>
      </c>
      <c r="Q1703" t="str">
        <f t="shared" si="26"/>
        <v>30123100-Mašine za poništavanje karata</v>
      </c>
    </row>
    <row r="1704" spans="1:17" x14ac:dyDescent="0.25">
      <c r="A1704">
        <v>1703</v>
      </c>
      <c r="B1704">
        <v>30123100</v>
      </c>
      <c r="C1704" t="s">
        <v>1719</v>
      </c>
      <c r="E1704" s="12">
        <v>1704</v>
      </c>
      <c r="F1704" s="13">
        <v>30123200</v>
      </c>
      <c r="G1704" s="14" t="s">
        <v>1720</v>
      </c>
      <c r="Q1704" t="str">
        <f t="shared" si="26"/>
        <v>30123200-Automati za izdavanje novčanica</v>
      </c>
    </row>
    <row r="1705" spans="1:17" x14ac:dyDescent="0.25">
      <c r="A1705">
        <v>1704</v>
      </c>
      <c r="B1705">
        <v>30123200</v>
      </c>
      <c r="C1705" t="s">
        <v>1720</v>
      </c>
      <c r="E1705" s="15">
        <v>1705</v>
      </c>
      <c r="F1705" s="16">
        <v>30123300</v>
      </c>
      <c r="G1705" s="17" t="s">
        <v>1721</v>
      </c>
      <c r="Q1705" t="str">
        <f t="shared" si="26"/>
        <v>30123300-Mašine za umnožavanje sa matrica</v>
      </c>
    </row>
    <row r="1706" spans="1:17" x14ac:dyDescent="0.25">
      <c r="A1706">
        <v>1705</v>
      </c>
      <c r="B1706">
        <v>30123300</v>
      </c>
      <c r="C1706" t="s">
        <v>1721</v>
      </c>
      <c r="E1706" s="12">
        <v>1706</v>
      </c>
      <c r="F1706" s="13">
        <v>30123400</v>
      </c>
      <c r="G1706" s="14" t="s">
        <v>1722</v>
      </c>
      <c r="Q1706" t="str">
        <f t="shared" si="26"/>
        <v>30123400-Mašine za presavijanje</v>
      </c>
    </row>
    <row r="1707" spans="1:17" x14ac:dyDescent="0.25">
      <c r="A1707">
        <v>1706</v>
      </c>
      <c r="B1707">
        <v>30123400</v>
      </c>
      <c r="C1707" t="s">
        <v>1722</v>
      </c>
      <c r="E1707" s="15">
        <v>1707</v>
      </c>
      <c r="F1707" s="16">
        <v>30123500</v>
      </c>
      <c r="G1707" s="17" t="s">
        <v>1723</v>
      </c>
      <c r="Q1707" t="str">
        <f t="shared" si="26"/>
        <v>30123500-Mašine za perforiranje</v>
      </c>
    </row>
    <row r="1708" spans="1:17" x14ac:dyDescent="0.25">
      <c r="A1708">
        <v>1707</v>
      </c>
      <c r="B1708">
        <v>30123500</v>
      </c>
      <c r="C1708" t="s">
        <v>1723</v>
      </c>
      <c r="E1708" s="12">
        <v>1708</v>
      </c>
      <c r="F1708" s="13">
        <v>30123600</v>
      </c>
      <c r="G1708" s="14" t="s">
        <v>1724</v>
      </c>
      <c r="Q1708" t="str">
        <f t="shared" si="26"/>
        <v>30123600-Mašine za rukovanje metalnim novcem</v>
      </c>
    </row>
    <row r="1709" spans="1:17" x14ac:dyDescent="0.25">
      <c r="A1709">
        <v>1708</v>
      </c>
      <c r="B1709">
        <v>30123600</v>
      </c>
      <c r="C1709" t="s">
        <v>1724</v>
      </c>
      <c r="E1709" s="15">
        <v>1709</v>
      </c>
      <c r="F1709" s="16">
        <v>30123610</v>
      </c>
      <c r="G1709" s="17" t="s">
        <v>1725</v>
      </c>
      <c r="Q1709" t="str">
        <f t="shared" si="26"/>
        <v>30123610-Mašine za razvrstavanje metalnog novca</v>
      </c>
    </row>
    <row r="1710" spans="1:17" x14ac:dyDescent="0.25">
      <c r="A1710">
        <v>1709</v>
      </c>
      <c r="B1710">
        <v>30123610</v>
      </c>
      <c r="C1710" t="s">
        <v>1725</v>
      </c>
      <c r="E1710" s="12">
        <v>1710</v>
      </c>
      <c r="F1710" s="13">
        <v>30123620</v>
      </c>
      <c r="G1710" s="14" t="s">
        <v>1726</v>
      </c>
      <c r="Q1710" t="str">
        <f t="shared" si="26"/>
        <v>30123620-Mašine za brojanje metalnog novca</v>
      </c>
    </row>
    <row r="1711" spans="1:17" x14ac:dyDescent="0.25">
      <c r="A1711">
        <v>1710</v>
      </c>
      <c r="B1711">
        <v>30123620</v>
      </c>
      <c r="C1711" t="s">
        <v>1726</v>
      </c>
      <c r="E1711" s="15">
        <v>1711</v>
      </c>
      <c r="F1711" s="16">
        <v>30123630</v>
      </c>
      <c r="G1711" s="17" t="s">
        <v>1727</v>
      </c>
      <c r="Q1711" t="str">
        <f t="shared" si="26"/>
        <v>30123630-Mašine za pakovanje metalnog novca</v>
      </c>
    </row>
    <row r="1712" spans="1:17" x14ac:dyDescent="0.25">
      <c r="A1712">
        <v>1711</v>
      </c>
      <c r="B1712">
        <v>30123630</v>
      </c>
      <c r="C1712" t="s">
        <v>1727</v>
      </c>
      <c r="E1712" s="12">
        <v>1712</v>
      </c>
      <c r="F1712" s="13">
        <v>30124000</v>
      </c>
      <c r="G1712" s="14" t="s">
        <v>1728</v>
      </c>
      <c r="Q1712" t="str">
        <f t="shared" si="26"/>
        <v>30124000-Delovi i pribor za kancelarijske mašine</v>
      </c>
    </row>
    <row r="1713" spans="1:17" x14ac:dyDescent="0.25">
      <c r="A1713">
        <v>1712</v>
      </c>
      <c r="B1713">
        <v>30124000</v>
      </c>
      <c r="C1713" t="s">
        <v>1728</v>
      </c>
      <c r="E1713" s="15">
        <v>1713</v>
      </c>
      <c r="F1713" s="16">
        <v>30124100</v>
      </c>
      <c r="G1713" s="17" t="s">
        <v>1729</v>
      </c>
      <c r="Q1713" t="str">
        <f t="shared" si="26"/>
        <v>30124100-Uređaj za fiksiranje tonera (fjuzer)</v>
      </c>
    </row>
    <row r="1714" spans="1:17" x14ac:dyDescent="0.25">
      <c r="A1714">
        <v>1713</v>
      </c>
      <c r="B1714">
        <v>30124100</v>
      </c>
      <c r="C1714" t="s">
        <v>1729</v>
      </c>
      <c r="E1714" s="12">
        <v>1714</v>
      </c>
      <c r="F1714" s="13">
        <v>30124110</v>
      </c>
      <c r="G1714" s="14" t="s">
        <v>1730</v>
      </c>
      <c r="Q1714" t="str">
        <f t="shared" si="26"/>
        <v>30124110-Ulje za uređaj za fiksiranje tonera (fjuzera)</v>
      </c>
    </row>
    <row r="1715" spans="1:17" x14ac:dyDescent="0.25">
      <c r="A1715">
        <v>1714</v>
      </c>
      <c r="B1715">
        <v>30124110</v>
      </c>
      <c r="C1715" t="s">
        <v>1730</v>
      </c>
      <c r="E1715" s="15">
        <v>1715</v>
      </c>
      <c r="F1715" s="16">
        <v>30124120</v>
      </c>
      <c r="G1715" s="17" t="s">
        <v>1731</v>
      </c>
      <c r="Q1715" t="str">
        <f t="shared" si="26"/>
        <v>30124120-Brisač za uređaj za fiksiranje tonera (fjuzera)</v>
      </c>
    </row>
    <row r="1716" spans="1:17" x14ac:dyDescent="0.25">
      <c r="A1716">
        <v>1715</v>
      </c>
      <c r="B1716">
        <v>30124120</v>
      </c>
      <c r="C1716" t="s">
        <v>1731</v>
      </c>
      <c r="E1716" s="12">
        <v>1716</v>
      </c>
      <c r="F1716" s="13">
        <v>30124130</v>
      </c>
      <c r="G1716" s="14" t="s">
        <v>1732</v>
      </c>
      <c r="Q1716" t="str">
        <f t="shared" si="26"/>
        <v>30124130-Lampice za uređaj za fiksiranje tonera (fjuzera)</v>
      </c>
    </row>
    <row r="1717" spans="1:17" x14ac:dyDescent="0.25">
      <c r="A1717">
        <v>1716</v>
      </c>
      <c r="B1717">
        <v>30124130</v>
      </c>
      <c r="C1717" t="s">
        <v>1732</v>
      </c>
      <c r="E1717" s="15">
        <v>1717</v>
      </c>
      <c r="F1717" s="16">
        <v>30124140</v>
      </c>
      <c r="G1717" s="17" t="s">
        <v>1733</v>
      </c>
      <c r="Q1717" t="str">
        <f t="shared" si="26"/>
        <v>30124140-Jastučić za čišćenje uređaja za fiksiranje tonera (fjuzera)</v>
      </c>
    </row>
    <row r="1718" spans="1:17" x14ac:dyDescent="0.25">
      <c r="A1718">
        <v>1717</v>
      </c>
      <c r="B1718">
        <v>30124140</v>
      </c>
      <c r="C1718" t="s">
        <v>1733</v>
      </c>
      <c r="E1718" s="12">
        <v>1718</v>
      </c>
      <c r="F1718" s="13">
        <v>30124150</v>
      </c>
      <c r="G1718" s="14" t="s">
        <v>1734</v>
      </c>
      <c r="Q1718" t="str">
        <f t="shared" si="26"/>
        <v>30124150-Filteri za uređaj za fiksiranje tonera (fjuzera)</v>
      </c>
    </row>
    <row r="1719" spans="1:17" x14ac:dyDescent="0.25">
      <c r="A1719">
        <v>1718</v>
      </c>
      <c r="B1719">
        <v>30124150</v>
      </c>
      <c r="C1719" t="s">
        <v>1734</v>
      </c>
      <c r="E1719" s="15">
        <v>1719</v>
      </c>
      <c r="F1719" s="16">
        <v>30124200</v>
      </c>
      <c r="G1719" s="17" t="s">
        <v>1735</v>
      </c>
      <c r="Q1719" t="str">
        <f t="shared" si="26"/>
        <v>30124200-Pribor za uređaj za fiksiranje tonera (fjuzera)</v>
      </c>
    </row>
    <row r="1720" spans="1:17" x14ac:dyDescent="0.25">
      <c r="A1720">
        <v>1719</v>
      </c>
      <c r="B1720">
        <v>30124200</v>
      </c>
      <c r="C1720" t="s">
        <v>1735</v>
      </c>
      <c r="E1720" s="12">
        <v>1720</v>
      </c>
      <c r="F1720" s="13">
        <v>30124300</v>
      </c>
      <c r="G1720" s="14" t="s">
        <v>1736</v>
      </c>
      <c r="Q1720" t="str">
        <f t="shared" si="26"/>
        <v>30124300-Valjci za kancelarijske uređaje</v>
      </c>
    </row>
    <row r="1721" spans="1:17" x14ac:dyDescent="0.25">
      <c r="A1721">
        <v>1720</v>
      </c>
      <c r="B1721">
        <v>30124300</v>
      </c>
      <c r="C1721" t="s">
        <v>1736</v>
      </c>
      <c r="E1721" s="15">
        <v>1721</v>
      </c>
      <c r="F1721" s="16">
        <v>30124400</v>
      </c>
      <c r="G1721" s="17" t="s">
        <v>1737</v>
      </c>
      <c r="Q1721" t="str">
        <f t="shared" si="26"/>
        <v>30124400-Ulošci za heftalice</v>
      </c>
    </row>
    <row r="1722" spans="1:17" x14ac:dyDescent="0.25">
      <c r="A1722">
        <v>1721</v>
      </c>
      <c r="B1722">
        <v>30124400</v>
      </c>
      <c r="C1722" t="s">
        <v>1737</v>
      </c>
      <c r="E1722" s="12">
        <v>1722</v>
      </c>
      <c r="F1722" s="13">
        <v>30124500</v>
      </c>
      <c r="G1722" s="14" t="s">
        <v>1738</v>
      </c>
      <c r="Q1722" t="str">
        <f t="shared" si="26"/>
        <v>30124500-Dodatna oprema za skenere</v>
      </c>
    </row>
    <row r="1723" spans="1:17" x14ac:dyDescent="0.25">
      <c r="A1723">
        <v>1722</v>
      </c>
      <c r="B1723">
        <v>30124500</v>
      </c>
      <c r="C1723" t="s">
        <v>1738</v>
      </c>
      <c r="E1723" s="15">
        <v>1723</v>
      </c>
      <c r="F1723" s="16">
        <v>30124510</v>
      </c>
      <c r="G1723" s="17" t="s">
        <v>1739</v>
      </c>
      <c r="Q1723" t="str">
        <f t="shared" si="26"/>
        <v>30124510-Uređaji za potvrđivanje</v>
      </c>
    </row>
    <row r="1724" spans="1:17" x14ac:dyDescent="0.25">
      <c r="A1724">
        <v>1723</v>
      </c>
      <c r="B1724">
        <v>30124510</v>
      </c>
      <c r="C1724" t="s">
        <v>1739</v>
      </c>
      <c r="E1724" s="12">
        <v>1724</v>
      </c>
      <c r="F1724" s="13">
        <v>30124520</v>
      </c>
      <c r="G1724" s="14" t="s">
        <v>1740</v>
      </c>
      <c r="Q1724" t="str">
        <f t="shared" si="26"/>
        <v>30124520-Mehanizam za uvlačenje dokumenata u skener</v>
      </c>
    </row>
    <row r="1725" spans="1:17" x14ac:dyDescent="0.25">
      <c r="A1725">
        <v>1724</v>
      </c>
      <c r="B1725">
        <v>30124520</v>
      </c>
      <c r="C1725" t="s">
        <v>1740</v>
      </c>
      <c r="E1725" s="15">
        <v>1725</v>
      </c>
      <c r="F1725" s="16">
        <v>30124530</v>
      </c>
      <c r="G1725" s="17" t="s">
        <v>1741</v>
      </c>
      <c r="Q1725" t="str">
        <f t="shared" si="26"/>
        <v>30124530-Podešivači prozirnosti skenera</v>
      </c>
    </row>
    <row r="1726" spans="1:17" x14ac:dyDescent="0.25">
      <c r="A1726">
        <v>1725</v>
      </c>
      <c r="B1726">
        <v>30124530</v>
      </c>
      <c r="C1726" t="s">
        <v>1741</v>
      </c>
      <c r="E1726" s="12">
        <v>1726</v>
      </c>
      <c r="F1726" s="13">
        <v>30125000</v>
      </c>
      <c r="G1726" s="14" t="s">
        <v>1742</v>
      </c>
      <c r="Q1726" t="str">
        <f t="shared" si="26"/>
        <v>30125000-Delovi i pribor fotokopirnih aparata</v>
      </c>
    </row>
    <row r="1727" spans="1:17" x14ac:dyDescent="0.25">
      <c r="A1727">
        <v>1726</v>
      </c>
      <c r="B1727">
        <v>30125000</v>
      </c>
      <c r="C1727" t="s">
        <v>1742</v>
      </c>
      <c r="E1727" s="15">
        <v>1727</v>
      </c>
      <c r="F1727" s="16">
        <v>30125100</v>
      </c>
      <c r="G1727" s="17" t="s">
        <v>1743</v>
      </c>
      <c r="Q1727" t="str">
        <f t="shared" si="26"/>
        <v>30125100-Patrone sa tonerom</v>
      </c>
    </row>
    <row r="1728" spans="1:17" x14ac:dyDescent="0.25">
      <c r="A1728">
        <v>1727</v>
      </c>
      <c r="B1728">
        <v>30125100</v>
      </c>
      <c r="C1728" t="s">
        <v>1743</v>
      </c>
      <c r="E1728" s="12">
        <v>1728</v>
      </c>
      <c r="F1728" s="13">
        <v>30125110</v>
      </c>
      <c r="G1728" s="14" t="s">
        <v>1744</v>
      </c>
      <c r="Q1728" t="str">
        <f t="shared" si="26"/>
        <v>30125110-Toner za laserske štampače i telefaks mašine</v>
      </c>
    </row>
    <row r="1729" spans="1:17" x14ac:dyDescent="0.25">
      <c r="A1729">
        <v>1728</v>
      </c>
      <c r="B1729">
        <v>30125110</v>
      </c>
      <c r="C1729" t="s">
        <v>1744</v>
      </c>
      <c r="E1729" s="15">
        <v>1729</v>
      </c>
      <c r="F1729" s="16">
        <v>30125120</v>
      </c>
      <c r="G1729" s="17" t="s">
        <v>1745</v>
      </c>
      <c r="Q1729" t="str">
        <f t="shared" si="26"/>
        <v>30125120-Toner za fotokopir aparate</v>
      </c>
    </row>
    <row r="1730" spans="1:17" x14ac:dyDescent="0.25">
      <c r="A1730">
        <v>1729</v>
      </c>
      <c r="B1730">
        <v>30125120</v>
      </c>
      <c r="C1730" t="s">
        <v>1745</v>
      </c>
      <c r="E1730" s="12">
        <v>1730</v>
      </c>
      <c r="F1730" s="13">
        <v>30125130</v>
      </c>
      <c r="G1730" s="14" t="s">
        <v>1746</v>
      </c>
      <c r="Q1730" t="str">
        <f t="shared" ref="Q1730:Q1793" si="27">F1730&amp; "-" &amp;G1730</f>
        <v>30125130-Toner za centre za obradu podataka istraživanje i dokumentaciju</v>
      </c>
    </row>
    <row r="1731" spans="1:17" x14ac:dyDescent="0.25">
      <c r="A1731">
        <v>1730</v>
      </c>
      <c r="B1731">
        <v>30125130</v>
      </c>
      <c r="C1731" t="s">
        <v>1746</v>
      </c>
      <c r="E1731" s="15">
        <v>1731</v>
      </c>
      <c r="F1731" s="16">
        <v>30130000</v>
      </c>
      <c r="G1731" s="17" t="s">
        <v>1747</v>
      </c>
      <c r="Q1731" t="str">
        <f t="shared" si="27"/>
        <v>30130000-Oprema za poštanske kancelarije</v>
      </c>
    </row>
    <row r="1732" spans="1:17" x14ac:dyDescent="0.25">
      <c r="A1732">
        <v>1731</v>
      </c>
      <c r="B1732">
        <v>30130000</v>
      </c>
      <c r="C1732" t="s">
        <v>1747</v>
      </c>
      <c r="E1732" s="12">
        <v>1732</v>
      </c>
      <c r="F1732" s="13">
        <v>30131000</v>
      </c>
      <c r="G1732" s="14" t="s">
        <v>1748</v>
      </c>
      <c r="Q1732" t="str">
        <f t="shared" si="27"/>
        <v>30131000-Oprema za prostoriju za razvrstavanje i otpremanje pošte</v>
      </c>
    </row>
    <row r="1733" spans="1:17" x14ac:dyDescent="0.25">
      <c r="A1733">
        <v>1732</v>
      </c>
      <c r="B1733">
        <v>30131000</v>
      </c>
      <c r="C1733" t="s">
        <v>1748</v>
      </c>
      <c r="E1733" s="15">
        <v>1733</v>
      </c>
      <c r="F1733" s="16">
        <v>30131100</v>
      </c>
      <c r="G1733" s="17" t="s">
        <v>1749</v>
      </c>
      <c r="Q1733" t="str">
        <f t="shared" si="27"/>
        <v>30131100-Uređaj za presavijanje hartije ili koverti</v>
      </c>
    </row>
    <row r="1734" spans="1:17" x14ac:dyDescent="0.25">
      <c r="A1734">
        <v>1733</v>
      </c>
      <c r="B1734">
        <v>30131100</v>
      </c>
      <c r="C1734" t="s">
        <v>1749</v>
      </c>
      <c r="E1734" s="12">
        <v>1734</v>
      </c>
      <c r="F1734" s="13">
        <v>30131200</v>
      </c>
      <c r="G1734" s="14" t="s">
        <v>1750</v>
      </c>
      <c r="Q1734" t="str">
        <f t="shared" si="27"/>
        <v>30131200-Mašine za ubacivanje u koverte</v>
      </c>
    </row>
    <row r="1735" spans="1:17" x14ac:dyDescent="0.25">
      <c r="A1735">
        <v>1734</v>
      </c>
      <c r="B1735">
        <v>30131200</v>
      </c>
      <c r="C1735" t="s">
        <v>1750</v>
      </c>
      <c r="E1735" s="15">
        <v>1735</v>
      </c>
      <c r="F1735" s="16">
        <v>30131300</v>
      </c>
      <c r="G1735" s="17" t="s">
        <v>1751</v>
      </c>
      <c r="Q1735" t="str">
        <f t="shared" si="27"/>
        <v>30131300-Mašine za adresiranje</v>
      </c>
    </row>
    <row r="1736" spans="1:17" x14ac:dyDescent="0.25">
      <c r="A1736">
        <v>1735</v>
      </c>
      <c r="B1736">
        <v>30131300</v>
      </c>
      <c r="C1736" t="s">
        <v>1751</v>
      </c>
      <c r="E1736" s="12">
        <v>1736</v>
      </c>
      <c r="F1736" s="13">
        <v>30131400</v>
      </c>
      <c r="G1736" s="14" t="s">
        <v>1752</v>
      </c>
      <c r="Q1736" t="str">
        <f t="shared" si="27"/>
        <v>30131400-Mašine za poštanske marke</v>
      </c>
    </row>
    <row r="1737" spans="1:17" x14ac:dyDescent="0.25">
      <c r="A1737">
        <v>1736</v>
      </c>
      <c r="B1737">
        <v>30131400</v>
      </c>
      <c r="C1737" t="s">
        <v>1752</v>
      </c>
      <c r="E1737" s="15">
        <v>1737</v>
      </c>
      <c r="F1737" s="16">
        <v>30131500</v>
      </c>
      <c r="G1737" s="17" t="s">
        <v>1753</v>
      </c>
      <c r="Q1737" t="str">
        <f t="shared" si="27"/>
        <v>30131500-Mašine za otvaranje pošte</v>
      </c>
    </row>
    <row r="1738" spans="1:17" x14ac:dyDescent="0.25">
      <c r="A1738">
        <v>1737</v>
      </c>
      <c r="B1738">
        <v>30131500</v>
      </c>
      <c r="C1738" t="s">
        <v>1753</v>
      </c>
      <c r="E1738" s="12">
        <v>1738</v>
      </c>
      <c r="F1738" s="13">
        <v>30131600</v>
      </c>
      <c r="G1738" s="14" t="s">
        <v>1754</v>
      </c>
      <c r="Q1738" t="str">
        <f t="shared" si="27"/>
        <v>30131600-Mašine za zatvaranje (lepljenje) pošte</v>
      </c>
    </row>
    <row r="1739" spans="1:17" x14ac:dyDescent="0.25">
      <c r="A1739">
        <v>1738</v>
      </c>
      <c r="B1739">
        <v>30131600</v>
      </c>
      <c r="C1739" t="s">
        <v>1754</v>
      </c>
      <c r="E1739" s="15">
        <v>1739</v>
      </c>
      <c r="F1739" s="16">
        <v>30131700</v>
      </c>
      <c r="G1739" s="17" t="s">
        <v>1755</v>
      </c>
      <c r="Q1739" t="str">
        <f t="shared" si="27"/>
        <v>30131700-Mašine za poništavanje poštanskih maraka</v>
      </c>
    </row>
    <row r="1740" spans="1:17" x14ac:dyDescent="0.25">
      <c r="A1740">
        <v>1739</v>
      </c>
      <c r="B1740">
        <v>30131700</v>
      </c>
      <c r="C1740" t="s">
        <v>1755</v>
      </c>
      <c r="E1740" s="12">
        <v>1740</v>
      </c>
      <c r="F1740" s="13">
        <v>30131800</v>
      </c>
      <c r="G1740" s="14" t="s">
        <v>1756</v>
      </c>
      <c r="Q1740" t="str">
        <f t="shared" si="27"/>
        <v>30131800-Uređaji za lepljenje poštanskih maraka</v>
      </c>
    </row>
    <row r="1741" spans="1:17" x14ac:dyDescent="0.25">
      <c r="A1741">
        <v>1740</v>
      </c>
      <c r="B1741">
        <v>30131800</v>
      </c>
      <c r="C1741" t="s">
        <v>1756</v>
      </c>
      <c r="E1741" s="15">
        <v>1741</v>
      </c>
      <c r="F1741" s="16">
        <v>30132000</v>
      </c>
      <c r="G1741" s="17" t="s">
        <v>1757</v>
      </c>
      <c r="Q1741" t="str">
        <f t="shared" si="27"/>
        <v>30132000-Oprema za razvrstavanje</v>
      </c>
    </row>
    <row r="1742" spans="1:17" x14ac:dyDescent="0.25">
      <c r="A1742">
        <v>1741</v>
      </c>
      <c r="B1742">
        <v>30132000</v>
      </c>
      <c r="C1742" t="s">
        <v>1757</v>
      </c>
      <c r="E1742" s="12">
        <v>1742</v>
      </c>
      <c r="F1742" s="13">
        <v>30132100</v>
      </c>
      <c r="G1742" s="14" t="s">
        <v>1758</v>
      </c>
      <c r="Q1742" t="str">
        <f t="shared" si="27"/>
        <v>30132100-Oprema za razvrstavanje pošte</v>
      </c>
    </row>
    <row r="1743" spans="1:17" x14ac:dyDescent="0.25">
      <c r="A1743">
        <v>1742</v>
      </c>
      <c r="B1743">
        <v>30132100</v>
      </c>
      <c r="C1743" t="s">
        <v>1758</v>
      </c>
      <c r="E1743" s="15">
        <v>1743</v>
      </c>
      <c r="F1743" s="16">
        <v>30132200</v>
      </c>
      <c r="G1743" s="17" t="s">
        <v>1759</v>
      </c>
      <c r="Q1743" t="str">
        <f t="shared" si="27"/>
        <v>30132200-Mašina za brojanje novčanica</v>
      </c>
    </row>
    <row r="1744" spans="1:17" x14ac:dyDescent="0.25">
      <c r="A1744">
        <v>1743</v>
      </c>
      <c r="B1744">
        <v>30132200</v>
      </c>
      <c r="C1744" t="s">
        <v>1759</v>
      </c>
      <c r="E1744" s="12">
        <v>1744</v>
      </c>
      <c r="F1744" s="13">
        <v>30132300</v>
      </c>
      <c r="G1744" s="14" t="s">
        <v>1760</v>
      </c>
      <c r="Q1744" t="str">
        <f t="shared" si="27"/>
        <v>30132300-Sortirke</v>
      </c>
    </row>
    <row r="1745" spans="1:17" x14ac:dyDescent="0.25">
      <c r="A1745">
        <v>1744</v>
      </c>
      <c r="B1745">
        <v>30132300</v>
      </c>
      <c r="C1745" t="s">
        <v>1760</v>
      </c>
      <c r="E1745" s="15">
        <v>1745</v>
      </c>
      <c r="F1745" s="16">
        <v>30133000</v>
      </c>
      <c r="G1745" s="17" t="s">
        <v>1761</v>
      </c>
      <c r="Q1745" t="str">
        <f t="shared" si="27"/>
        <v>30133000-Oprema za slanje pošte</v>
      </c>
    </row>
    <row r="1746" spans="1:17" x14ac:dyDescent="0.25">
      <c r="A1746">
        <v>1745</v>
      </c>
      <c r="B1746">
        <v>30133000</v>
      </c>
      <c r="C1746" t="s">
        <v>1761</v>
      </c>
      <c r="E1746" s="12">
        <v>1746</v>
      </c>
      <c r="F1746" s="13">
        <v>30133100</v>
      </c>
      <c r="G1746" s="14" t="s">
        <v>1762</v>
      </c>
      <c r="Q1746" t="str">
        <f t="shared" si="27"/>
        <v>30133100-Oprema za masovno slanje pošte</v>
      </c>
    </row>
    <row r="1747" spans="1:17" x14ac:dyDescent="0.25">
      <c r="A1747">
        <v>1746</v>
      </c>
      <c r="B1747">
        <v>30133100</v>
      </c>
      <c r="C1747" t="s">
        <v>1762</v>
      </c>
      <c r="E1747" s="15">
        <v>1747</v>
      </c>
      <c r="F1747" s="16">
        <v>30140000</v>
      </c>
      <c r="G1747" s="17" t="s">
        <v>1763</v>
      </c>
      <c r="Q1747" t="str">
        <f t="shared" si="27"/>
        <v>30140000-Mašine za računanje i za računovodstvo</v>
      </c>
    </row>
    <row r="1748" spans="1:17" x14ac:dyDescent="0.25">
      <c r="A1748">
        <v>1747</v>
      </c>
      <c r="B1748">
        <v>30140000</v>
      </c>
      <c r="C1748" t="s">
        <v>1763</v>
      </c>
      <c r="E1748" s="12">
        <v>1748</v>
      </c>
      <c r="F1748" s="13">
        <v>30141000</v>
      </c>
      <c r="G1748" s="14" t="s">
        <v>1764</v>
      </c>
      <c r="Q1748" t="str">
        <f t="shared" si="27"/>
        <v>30141000-Mašine za računanje</v>
      </c>
    </row>
    <row r="1749" spans="1:17" x14ac:dyDescent="0.25">
      <c r="A1749">
        <v>1748</v>
      </c>
      <c r="B1749">
        <v>30141000</v>
      </c>
      <c r="C1749" t="s">
        <v>1764</v>
      </c>
      <c r="E1749" s="15">
        <v>1749</v>
      </c>
      <c r="F1749" s="16">
        <v>30141100</v>
      </c>
      <c r="G1749" s="17" t="s">
        <v>1765</v>
      </c>
      <c r="Q1749" t="str">
        <f t="shared" si="27"/>
        <v>30141100-Džepni kalkulatori</v>
      </c>
    </row>
    <row r="1750" spans="1:17" x14ac:dyDescent="0.25">
      <c r="A1750">
        <v>1749</v>
      </c>
      <c r="B1750">
        <v>30141100</v>
      </c>
      <c r="C1750" t="s">
        <v>1765</v>
      </c>
      <c r="E1750" s="12">
        <v>1750</v>
      </c>
      <c r="F1750" s="13">
        <v>30141200</v>
      </c>
      <c r="G1750" s="14" t="s">
        <v>1766</v>
      </c>
      <c r="Q1750" t="str">
        <f t="shared" si="27"/>
        <v>30141200-Stoni kalkulatori</v>
      </c>
    </row>
    <row r="1751" spans="1:17" x14ac:dyDescent="0.25">
      <c r="A1751">
        <v>1750</v>
      </c>
      <c r="B1751">
        <v>30141200</v>
      </c>
      <c r="C1751" t="s">
        <v>1766</v>
      </c>
      <c r="E1751" s="15">
        <v>1751</v>
      </c>
      <c r="F1751" s="16">
        <v>30141300</v>
      </c>
      <c r="G1751" s="17" t="s">
        <v>1767</v>
      </c>
      <c r="Q1751" t="str">
        <f t="shared" si="27"/>
        <v>30141300-Kalkulatori sa štampačem za ispise</v>
      </c>
    </row>
    <row r="1752" spans="1:17" x14ac:dyDescent="0.25">
      <c r="A1752">
        <v>1751</v>
      </c>
      <c r="B1752">
        <v>30141300</v>
      </c>
      <c r="C1752" t="s">
        <v>1767</v>
      </c>
      <c r="E1752" s="12">
        <v>1752</v>
      </c>
      <c r="F1752" s="13">
        <v>30141400</v>
      </c>
      <c r="G1752" s="14" t="s">
        <v>1768</v>
      </c>
      <c r="Q1752" t="str">
        <f t="shared" si="27"/>
        <v>30141400-Mašine za sabiranje</v>
      </c>
    </row>
    <row r="1753" spans="1:17" x14ac:dyDescent="0.25">
      <c r="A1753">
        <v>1752</v>
      </c>
      <c r="B1753">
        <v>30141400</v>
      </c>
      <c r="C1753" t="s">
        <v>1768</v>
      </c>
      <c r="E1753" s="15">
        <v>1753</v>
      </c>
      <c r="F1753" s="16">
        <v>30142000</v>
      </c>
      <c r="G1753" s="17" t="s">
        <v>1769</v>
      </c>
      <c r="Q1753" t="str">
        <f t="shared" si="27"/>
        <v>30142000-Mašine za računovodstvo i registar kase</v>
      </c>
    </row>
    <row r="1754" spans="1:17" x14ac:dyDescent="0.25">
      <c r="A1754">
        <v>1753</v>
      </c>
      <c r="B1754">
        <v>30142000</v>
      </c>
      <c r="C1754" t="s">
        <v>1769</v>
      </c>
      <c r="E1754" s="12">
        <v>1754</v>
      </c>
      <c r="F1754" s="13">
        <v>30142100</v>
      </c>
      <c r="G1754" s="14" t="s">
        <v>1770</v>
      </c>
      <c r="Q1754" t="str">
        <f t="shared" si="27"/>
        <v>30142100-Mašine za računovodstvo</v>
      </c>
    </row>
    <row r="1755" spans="1:17" x14ac:dyDescent="0.25">
      <c r="A1755">
        <v>1754</v>
      </c>
      <c r="B1755">
        <v>30142100</v>
      </c>
      <c r="C1755" t="s">
        <v>1770</v>
      </c>
      <c r="E1755" s="15">
        <v>1755</v>
      </c>
      <c r="F1755" s="16">
        <v>30142200</v>
      </c>
      <c r="G1755" s="17" t="s">
        <v>1771</v>
      </c>
      <c r="Q1755" t="str">
        <f t="shared" si="27"/>
        <v>30142200-Registar kase</v>
      </c>
    </row>
    <row r="1756" spans="1:17" x14ac:dyDescent="0.25">
      <c r="A1756">
        <v>1755</v>
      </c>
      <c r="B1756">
        <v>30142200</v>
      </c>
      <c r="C1756" t="s">
        <v>1771</v>
      </c>
      <c r="E1756" s="12">
        <v>1756</v>
      </c>
      <c r="F1756" s="13">
        <v>30144000</v>
      </c>
      <c r="G1756" s="14" t="s">
        <v>1764</v>
      </c>
      <c r="Q1756" t="str">
        <f t="shared" si="27"/>
        <v>30144000-Mašine za računanje</v>
      </c>
    </row>
    <row r="1757" spans="1:17" x14ac:dyDescent="0.25">
      <c r="A1757">
        <v>1756</v>
      </c>
      <c r="B1757">
        <v>30144000</v>
      </c>
      <c r="C1757" t="s">
        <v>1764</v>
      </c>
      <c r="E1757" s="15">
        <v>1757</v>
      </c>
      <c r="F1757" s="16">
        <v>30144100</v>
      </c>
      <c r="G1757" s="17" t="s">
        <v>1772</v>
      </c>
      <c r="Q1757" t="str">
        <f t="shared" si="27"/>
        <v>30144100-Mašine za naplatu poštarine (frankiranje)</v>
      </c>
    </row>
    <row r="1758" spans="1:17" x14ac:dyDescent="0.25">
      <c r="A1758">
        <v>1757</v>
      </c>
      <c r="B1758">
        <v>30144100</v>
      </c>
      <c r="C1758" t="s">
        <v>1772</v>
      </c>
      <c r="E1758" s="12">
        <v>1758</v>
      </c>
      <c r="F1758" s="13">
        <v>30144200</v>
      </c>
      <c r="G1758" s="14" t="s">
        <v>1773</v>
      </c>
      <c r="Q1758" t="str">
        <f t="shared" si="27"/>
        <v>30144200-Mašine za izdavanje karata</v>
      </c>
    </row>
    <row r="1759" spans="1:17" x14ac:dyDescent="0.25">
      <c r="A1759">
        <v>1758</v>
      </c>
      <c r="B1759">
        <v>30144200</v>
      </c>
      <c r="C1759" t="s">
        <v>1773</v>
      </c>
      <c r="E1759" s="15">
        <v>1759</v>
      </c>
      <c r="F1759" s="16">
        <v>30144300</v>
      </c>
      <c r="G1759" s="17" t="s">
        <v>1774</v>
      </c>
      <c r="Q1759" t="str">
        <f t="shared" si="27"/>
        <v>30144300-Mašine za brojanje vozila</v>
      </c>
    </row>
    <row r="1760" spans="1:17" x14ac:dyDescent="0.25">
      <c r="A1760">
        <v>1759</v>
      </c>
      <c r="B1760">
        <v>30144300</v>
      </c>
      <c r="C1760" t="s">
        <v>1774</v>
      </c>
      <c r="E1760" s="12">
        <v>1760</v>
      </c>
      <c r="F1760" s="13">
        <v>30144400</v>
      </c>
      <c r="G1760" s="14" t="s">
        <v>1775</v>
      </c>
      <c r="Q1760" t="str">
        <f t="shared" si="27"/>
        <v>30144400-Automatska naplata putarine</v>
      </c>
    </row>
    <row r="1761" spans="1:17" x14ac:dyDescent="0.25">
      <c r="A1761">
        <v>1760</v>
      </c>
      <c r="B1761">
        <v>30144400</v>
      </c>
      <c r="C1761" t="s">
        <v>1775</v>
      </c>
      <c r="E1761" s="15">
        <v>1761</v>
      </c>
      <c r="F1761" s="16">
        <v>30145000</v>
      </c>
      <c r="G1761" s="17" t="s">
        <v>1776</v>
      </c>
      <c r="Q1761" t="str">
        <f t="shared" si="27"/>
        <v>30145000-Delovi i pribor mašina za računanje</v>
      </c>
    </row>
    <row r="1762" spans="1:17" x14ac:dyDescent="0.25">
      <c r="A1762">
        <v>1761</v>
      </c>
      <c r="B1762">
        <v>30145000</v>
      </c>
      <c r="C1762" t="s">
        <v>1776</v>
      </c>
      <c r="E1762" s="12">
        <v>1762</v>
      </c>
      <c r="F1762" s="13">
        <v>30145100</v>
      </c>
      <c r="G1762" s="14" t="s">
        <v>1777</v>
      </c>
      <c r="Q1762" t="str">
        <f t="shared" si="27"/>
        <v>30145100-Valjci za mašine za računanje</v>
      </c>
    </row>
    <row r="1763" spans="1:17" x14ac:dyDescent="0.25">
      <c r="A1763">
        <v>1762</v>
      </c>
      <c r="B1763">
        <v>30145100</v>
      </c>
      <c r="C1763" t="s">
        <v>1777</v>
      </c>
      <c r="E1763" s="15">
        <v>1763</v>
      </c>
      <c r="F1763" s="16">
        <v>30150000</v>
      </c>
      <c r="G1763" s="17" t="s">
        <v>1778</v>
      </c>
      <c r="Q1763" t="str">
        <f t="shared" si="27"/>
        <v>30150000-Pisaće mašine</v>
      </c>
    </row>
    <row r="1764" spans="1:17" x14ac:dyDescent="0.25">
      <c r="A1764">
        <v>1763</v>
      </c>
      <c r="B1764">
        <v>30150000</v>
      </c>
      <c r="C1764" t="s">
        <v>1778</v>
      </c>
      <c r="E1764" s="12">
        <v>1764</v>
      </c>
      <c r="F1764" s="13">
        <v>30151000</v>
      </c>
      <c r="G1764" s="14" t="s">
        <v>1779</v>
      </c>
      <c r="Q1764" t="str">
        <f t="shared" si="27"/>
        <v>30151000-Električne pisaće mašine</v>
      </c>
    </row>
    <row r="1765" spans="1:17" x14ac:dyDescent="0.25">
      <c r="A1765">
        <v>1764</v>
      </c>
      <c r="B1765">
        <v>30151000</v>
      </c>
      <c r="C1765" t="s">
        <v>1779</v>
      </c>
      <c r="E1765" s="15">
        <v>1765</v>
      </c>
      <c r="F1765" s="16">
        <v>30152000</v>
      </c>
      <c r="G1765" s="17" t="s">
        <v>1780</v>
      </c>
      <c r="Q1765" t="str">
        <f t="shared" si="27"/>
        <v>30152000-Delovi i pribor za pisaće mašine</v>
      </c>
    </row>
    <row r="1766" spans="1:17" x14ac:dyDescent="0.25">
      <c r="A1766">
        <v>1765</v>
      </c>
      <c r="B1766">
        <v>30152000</v>
      </c>
      <c r="C1766" t="s">
        <v>1780</v>
      </c>
      <c r="E1766" s="12">
        <v>1766</v>
      </c>
      <c r="F1766" s="13">
        <v>30160000</v>
      </c>
      <c r="G1766" s="14" t="s">
        <v>1781</v>
      </c>
      <c r="Q1766" t="str">
        <f t="shared" si="27"/>
        <v>30160000-Magnetne kartice</v>
      </c>
    </row>
    <row r="1767" spans="1:17" x14ac:dyDescent="0.25">
      <c r="A1767">
        <v>1766</v>
      </c>
      <c r="B1767">
        <v>30160000</v>
      </c>
      <c r="C1767" t="s">
        <v>1781</v>
      </c>
      <c r="E1767" s="15">
        <v>1767</v>
      </c>
      <c r="F1767" s="16">
        <v>30161000</v>
      </c>
      <c r="G1767" s="17" t="s">
        <v>1782</v>
      </c>
      <c r="Q1767" t="str">
        <f t="shared" si="27"/>
        <v>30161000-Kreditne kartice</v>
      </c>
    </row>
    <row r="1768" spans="1:17" x14ac:dyDescent="0.25">
      <c r="A1768">
        <v>1767</v>
      </c>
      <c r="B1768">
        <v>30161000</v>
      </c>
      <c r="C1768" t="s">
        <v>1782</v>
      </c>
      <c r="E1768" s="12">
        <v>1768</v>
      </c>
      <c r="F1768" s="13">
        <v>30162000</v>
      </c>
      <c r="G1768" s="14" t="s">
        <v>1783</v>
      </c>
      <c r="Q1768" t="str">
        <f t="shared" si="27"/>
        <v>30162000-Pametne (smart) kartice</v>
      </c>
    </row>
    <row r="1769" spans="1:17" x14ac:dyDescent="0.25">
      <c r="A1769">
        <v>1768</v>
      </c>
      <c r="B1769">
        <v>30162000</v>
      </c>
      <c r="C1769" t="s">
        <v>1783</v>
      </c>
      <c r="E1769" s="15">
        <v>1769</v>
      </c>
      <c r="F1769" s="16">
        <v>30163000</v>
      </c>
      <c r="G1769" s="17" t="s">
        <v>1784</v>
      </c>
      <c r="Q1769" t="str">
        <f t="shared" si="27"/>
        <v>30163000-Platne kartice</v>
      </c>
    </row>
    <row r="1770" spans="1:17" x14ac:dyDescent="0.25">
      <c r="A1770">
        <v>1769</v>
      </c>
      <c r="B1770">
        <v>30163000</v>
      </c>
      <c r="C1770" t="s">
        <v>1784</v>
      </c>
      <c r="E1770" s="12">
        <v>1770</v>
      </c>
      <c r="F1770" s="13">
        <v>30163100</v>
      </c>
      <c r="G1770" s="14" t="s">
        <v>1785</v>
      </c>
      <c r="Q1770" t="str">
        <f t="shared" si="27"/>
        <v>30163100-Kreditne kartice za gorivo</v>
      </c>
    </row>
    <row r="1771" spans="1:17" x14ac:dyDescent="0.25">
      <c r="A1771">
        <v>1770</v>
      </c>
      <c r="B1771">
        <v>30163100</v>
      </c>
      <c r="C1771" t="s">
        <v>1785</v>
      </c>
      <c r="E1771" s="15">
        <v>1771</v>
      </c>
      <c r="F1771" s="16">
        <v>30170000</v>
      </c>
      <c r="G1771" s="17" t="s">
        <v>1786</v>
      </c>
      <c r="Q1771" t="str">
        <f t="shared" si="27"/>
        <v>30170000-Mašine za stavljanje nalepnica i oznaka</v>
      </c>
    </row>
    <row r="1772" spans="1:17" x14ac:dyDescent="0.25">
      <c r="A1772">
        <v>1771</v>
      </c>
      <c r="B1772">
        <v>30170000</v>
      </c>
      <c r="C1772" t="s">
        <v>1786</v>
      </c>
      <c r="E1772" s="12">
        <v>1772</v>
      </c>
      <c r="F1772" s="13">
        <v>30171000</v>
      </c>
      <c r="G1772" s="14" t="s">
        <v>1787</v>
      </c>
      <c r="Q1772" t="str">
        <f t="shared" si="27"/>
        <v>30171000-Mašine za stavljanje datuma ili brojeva</v>
      </c>
    </row>
    <row r="1773" spans="1:17" x14ac:dyDescent="0.25">
      <c r="A1773">
        <v>1772</v>
      </c>
      <c r="B1773">
        <v>30171000</v>
      </c>
      <c r="C1773" t="s">
        <v>1787</v>
      </c>
      <c r="E1773" s="15">
        <v>1773</v>
      </c>
      <c r="F1773" s="16">
        <v>30172000</v>
      </c>
      <c r="G1773" s="17" t="s">
        <v>1788</v>
      </c>
      <c r="Q1773" t="str">
        <f t="shared" si="27"/>
        <v>30172000-Mašine za štampanje identifikacionih kartica</v>
      </c>
    </row>
    <row r="1774" spans="1:17" x14ac:dyDescent="0.25">
      <c r="A1774">
        <v>1773</v>
      </c>
      <c r="B1774">
        <v>30172000</v>
      </c>
      <c r="C1774" t="s">
        <v>1788</v>
      </c>
      <c r="E1774" s="12">
        <v>1774</v>
      </c>
      <c r="F1774" s="13">
        <v>30173000</v>
      </c>
      <c r="G1774" s="14" t="s">
        <v>1789</v>
      </c>
      <c r="Q1774" t="str">
        <f t="shared" si="27"/>
        <v>30173000-Mašine za nanošenje nalepnica i oznaka</v>
      </c>
    </row>
    <row r="1775" spans="1:17" x14ac:dyDescent="0.25">
      <c r="A1775">
        <v>1774</v>
      </c>
      <c r="B1775">
        <v>30173000</v>
      </c>
      <c r="C1775" t="s">
        <v>1789</v>
      </c>
      <c r="E1775" s="15">
        <v>1775</v>
      </c>
      <c r="F1775" s="16">
        <v>30174000</v>
      </c>
      <c r="G1775" s="17" t="s">
        <v>1790</v>
      </c>
      <c r="Q1775" t="str">
        <f t="shared" si="27"/>
        <v>30174000-Mašine za izradu nalepnica i oznaka</v>
      </c>
    </row>
    <row r="1776" spans="1:17" x14ac:dyDescent="0.25">
      <c r="A1776">
        <v>1775</v>
      </c>
      <c r="B1776">
        <v>30174000</v>
      </c>
      <c r="C1776" t="s">
        <v>1790</v>
      </c>
      <c r="E1776" s="12">
        <v>1776</v>
      </c>
      <c r="F1776" s="13">
        <v>30175000</v>
      </c>
      <c r="G1776" s="14" t="s">
        <v>1791</v>
      </c>
      <c r="Q1776" t="str">
        <f t="shared" si="27"/>
        <v>30175000-Oprema za ispisivanje ili utiskivanje slova</v>
      </c>
    </row>
    <row r="1777" spans="1:17" x14ac:dyDescent="0.25">
      <c r="A1777">
        <v>1776</v>
      </c>
      <c r="B1777">
        <v>30175000</v>
      </c>
      <c r="C1777" t="s">
        <v>1791</v>
      </c>
      <c r="E1777" s="15">
        <v>1777</v>
      </c>
      <c r="F1777" s="16">
        <v>30176000</v>
      </c>
      <c r="G1777" s="17" t="s">
        <v>1792</v>
      </c>
      <c r="Q1777" t="str">
        <f t="shared" si="27"/>
        <v>30176000-Uređaj za reljefno ispisivanje trake (reljefiranje traka)</v>
      </c>
    </row>
    <row r="1778" spans="1:17" x14ac:dyDescent="0.25">
      <c r="A1778">
        <v>1777</v>
      </c>
      <c r="B1778">
        <v>30176000</v>
      </c>
      <c r="C1778" t="s">
        <v>1792</v>
      </c>
      <c r="E1778" s="12">
        <v>1778</v>
      </c>
      <c r="F1778" s="13">
        <v>30177000</v>
      </c>
      <c r="G1778" s="14" t="s">
        <v>1793</v>
      </c>
      <c r="Q1778" t="str">
        <f t="shared" si="27"/>
        <v>30177000-Sistemi za automatsko stavljanje nalepnica i oznaka</v>
      </c>
    </row>
    <row r="1779" spans="1:17" x14ac:dyDescent="0.25">
      <c r="A1779">
        <v>1778</v>
      </c>
      <c r="B1779">
        <v>30177000</v>
      </c>
      <c r="C1779" t="s">
        <v>1793</v>
      </c>
      <c r="E1779" s="15">
        <v>1779</v>
      </c>
      <c r="F1779" s="16">
        <v>30178000</v>
      </c>
      <c r="G1779" s="17" t="s">
        <v>1794</v>
      </c>
      <c r="Q1779" t="str">
        <f t="shared" si="27"/>
        <v>30178000-Poluautomatski sistemi za stavljanje nalepnica i oznaka</v>
      </c>
    </row>
    <row r="1780" spans="1:17" x14ac:dyDescent="0.25">
      <c r="A1780">
        <v>1779</v>
      </c>
      <c r="B1780">
        <v>30178000</v>
      </c>
      <c r="C1780" t="s">
        <v>1794</v>
      </c>
      <c r="E1780" s="12">
        <v>1780</v>
      </c>
      <c r="F1780" s="13">
        <v>30179000</v>
      </c>
      <c r="G1780" s="14" t="s">
        <v>1795</v>
      </c>
      <c r="Q1780" t="str">
        <f t="shared" si="27"/>
        <v>30179000-Automati za stavljanje nalepnica i oznaka</v>
      </c>
    </row>
    <row r="1781" spans="1:17" x14ac:dyDescent="0.25">
      <c r="A1781">
        <v>1780</v>
      </c>
      <c r="B1781">
        <v>30179000</v>
      </c>
      <c r="C1781" t="s">
        <v>1795</v>
      </c>
      <c r="E1781" s="15">
        <v>1781</v>
      </c>
      <c r="F1781" s="16">
        <v>30180000</v>
      </c>
      <c r="G1781" s="17" t="s">
        <v>1796</v>
      </c>
      <c r="Q1781" t="str">
        <f t="shared" si="27"/>
        <v>30180000-Mašine za odobravanjei ispisivanje čekova</v>
      </c>
    </row>
    <row r="1782" spans="1:17" x14ac:dyDescent="0.25">
      <c r="A1782">
        <v>1781</v>
      </c>
      <c r="B1782">
        <v>30180000</v>
      </c>
      <c r="C1782" t="s">
        <v>1796</v>
      </c>
      <c r="E1782" s="12">
        <v>1782</v>
      </c>
      <c r="F1782" s="13">
        <v>30181000</v>
      </c>
      <c r="G1782" s="14" t="s">
        <v>1797</v>
      </c>
      <c r="Q1782" t="str">
        <f t="shared" si="27"/>
        <v>30181000-Mašine za odobravanje čekova</v>
      </c>
    </row>
    <row r="1783" spans="1:17" x14ac:dyDescent="0.25">
      <c r="A1783">
        <v>1782</v>
      </c>
      <c r="B1783">
        <v>30181000</v>
      </c>
      <c r="C1783" t="s">
        <v>1797</v>
      </c>
      <c r="E1783" s="15">
        <v>1783</v>
      </c>
      <c r="F1783" s="16">
        <v>30182000</v>
      </c>
      <c r="G1783" s="17" t="s">
        <v>1798</v>
      </c>
      <c r="Q1783" t="str">
        <f t="shared" si="27"/>
        <v>30182000-Mašine za ispisivanje čekova</v>
      </c>
    </row>
    <row r="1784" spans="1:17" x14ac:dyDescent="0.25">
      <c r="A1784">
        <v>1783</v>
      </c>
      <c r="B1784">
        <v>30182000</v>
      </c>
      <c r="C1784" t="s">
        <v>1798</v>
      </c>
      <c r="E1784" s="12">
        <v>1784</v>
      </c>
      <c r="F1784" s="13">
        <v>30190000</v>
      </c>
      <c r="G1784" s="14" t="s">
        <v>1799</v>
      </c>
      <c r="Q1784" t="str">
        <f t="shared" si="27"/>
        <v>30190000-Razna kancelarijska oprema i potrepštine</v>
      </c>
    </row>
    <row r="1785" spans="1:17" x14ac:dyDescent="0.25">
      <c r="A1785">
        <v>1784</v>
      </c>
      <c r="B1785">
        <v>30190000</v>
      </c>
      <c r="C1785" t="s">
        <v>1799</v>
      </c>
      <c r="E1785" s="15">
        <v>1785</v>
      </c>
      <c r="F1785" s="16">
        <v>30191000</v>
      </c>
      <c r="G1785" s="17" t="s">
        <v>1800</v>
      </c>
      <c r="Q1785" t="str">
        <f t="shared" si="27"/>
        <v>30191000-Kancelarijska oprema osim nameštaja</v>
      </c>
    </row>
    <row r="1786" spans="1:17" x14ac:dyDescent="0.25">
      <c r="A1786">
        <v>1785</v>
      </c>
      <c r="B1786">
        <v>30191000</v>
      </c>
      <c r="C1786" t="s">
        <v>1800</v>
      </c>
      <c r="E1786" s="12">
        <v>1786</v>
      </c>
      <c r="F1786" s="13">
        <v>30191100</v>
      </c>
      <c r="G1786" s="14" t="s">
        <v>1801</v>
      </c>
      <c r="Q1786" t="str">
        <f t="shared" si="27"/>
        <v>30191100-Oprema za arhiviranje</v>
      </c>
    </row>
    <row r="1787" spans="1:17" x14ac:dyDescent="0.25">
      <c r="A1787">
        <v>1786</v>
      </c>
      <c r="B1787">
        <v>30191100</v>
      </c>
      <c r="C1787" t="s">
        <v>1801</v>
      </c>
      <c r="E1787" s="15">
        <v>1787</v>
      </c>
      <c r="F1787" s="16">
        <v>30191110</v>
      </c>
      <c r="G1787" s="17" t="s">
        <v>1802</v>
      </c>
      <c r="Q1787" t="str">
        <f t="shared" si="27"/>
        <v>30191110-Obrtni sistem držanja kartica</v>
      </c>
    </row>
    <row r="1788" spans="1:17" x14ac:dyDescent="0.25">
      <c r="A1788">
        <v>1787</v>
      </c>
      <c r="B1788">
        <v>30191110</v>
      </c>
      <c r="C1788" t="s">
        <v>1802</v>
      </c>
      <c r="E1788" s="12">
        <v>1788</v>
      </c>
      <c r="F1788" s="13">
        <v>30191120</v>
      </c>
      <c r="G1788" s="14" t="s">
        <v>1803</v>
      </c>
      <c r="Q1788" t="str">
        <f t="shared" si="27"/>
        <v>30191120-Stalci za časopise</v>
      </c>
    </row>
    <row r="1789" spans="1:17" x14ac:dyDescent="0.25">
      <c r="A1789">
        <v>1788</v>
      </c>
      <c r="B1789">
        <v>30191120</v>
      </c>
      <c r="C1789" t="s">
        <v>1803</v>
      </c>
      <c r="E1789" s="15">
        <v>1789</v>
      </c>
      <c r="F1789" s="16">
        <v>30191130</v>
      </c>
      <c r="G1789" s="17" t="s">
        <v>1804</v>
      </c>
      <c r="Q1789" t="str">
        <f t="shared" si="27"/>
        <v>30191130-Podloge za pisanje sa držačem za papir</v>
      </c>
    </row>
    <row r="1790" spans="1:17" x14ac:dyDescent="0.25">
      <c r="A1790">
        <v>1789</v>
      </c>
      <c r="B1790">
        <v>30191130</v>
      </c>
      <c r="C1790" t="s">
        <v>1804</v>
      </c>
      <c r="E1790" s="12">
        <v>1790</v>
      </c>
      <c r="F1790" s="13">
        <v>30191140</v>
      </c>
      <c r="G1790" s="14" t="s">
        <v>1805</v>
      </c>
      <c r="Q1790" t="str">
        <f t="shared" si="27"/>
        <v>30191140-Pribor za držanje i nošenje lične identifikacije</v>
      </c>
    </row>
    <row r="1791" spans="1:17" x14ac:dyDescent="0.25">
      <c r="A1791">
        <v>1790</v>
      </c>
      <c r="B1791">
        <v>30191140</v>
      </c>
      <c r="C1791" t="s">
        <v>1805</v>
      </c>
      <c r="E1791" s="15">
        <v>1791</v>
      </c>
      <c r="F1791" s="16">
        <v>30191200</v>
      </c>
      <c r="G1791" s="17" t="s">
        <v>1806</v>
      </c>
      <c r="Q1791" t="str">
        <f t="shared" si="27"/>
        <v>30191200-Grafoskopi</v>
      </c>
    </row>
    <row r="1792" spans="1:17" x14ac:dyDescent="0.25">
      <c r="A1792">
        <v>1791</v>
      </c>
      <c r="B1792">
        <v>30191200</v>
      </c>
      <c r="C1792" t="s">
        <v>1806</v>
      </c>
      <c r="E1792" s="12">
        <v>1792</v>
      </c>
      <c r="F1792" s="13">
        <v>30191400</v>
      </c>
      <c r="G1792" s="14" t="s">
        <v>1807</v>
      </c>
      <c r="Q1792" t="str">
        <f t="shared" si="27"/>
        <v>30191400-Rezači za uništavanje hartije</v>
      </c>
    </row>
    <row r="1793" spans="1:17" x14ac:dyDescent="0.25">
      <c r="A1793">
        <v>1792</v>
      </c>
      <c r="B1793">
        <v>30191400</v>
      </c>
      <c r="C1793" t="s">
        <v>1807</v>
      </c>
      <c r="E1793" s="15">
        <v>1793</v>
      </c>
      <c r="F1793" s="16">
        <v>30192000</v>
      </c>
      <c r="G1793" s="17" t="s">
        <v>1808</v>
      </c>
      <c r="Q1793" t="str">
        <f t="shared" si="27"/>
        <v>30192000-Kancelarijski materijal</v>
      </c>
    </row>
    <row r="1794" spans="1:17" x14ac:dyDescent="0.25">
      <c r="A1794">
        <v>1793</v>
      </c>
      <c r="B1794">
        <v>30192000</v>
      </c>
      <c r="C1794" t="s">
        <v>1808</v>
      </c>
      <c r="E1794" s="12">
        <v>1794</v>
      </c>
      <c r="F1794" s="13">
        <v>30192100</v>
      </c>
      <c r="G1794" s="14" t="s">
        <v>1809</v>
      </c>
      <c r="Q1794" t="str">
        <f t="shared" ref="Q1794:Q1857" si="28">F1794&amp; "-" &amp;G1794</f>
        <v>30192100-Gumice za brisanje</v>
      </c>
    </row>
    <row r="1795" spans="1:17" x14ac:dyDescent="0.25">
      <c r="A1795">
        <v>1794</v>
      </c>
      <c r="B1795">
        <v>30192100</v>
      </c>
      <c r="C1795" t="s">
        <v>1809</v>
      </c>
      <c r="E1795" s="15">
        <v>1795</v>
      </c>
      <c r="F1795" s="16">
        <v>30192110</v>
      </c>
      <c r="G1795" s="17" t="s">
        <v>1810</v>
      </c>
      <c r="Q1795" t="str">
        <f t="shared" si="28"/>
        <v>30192110-Proizvodi sa mastilom</v>
      </c>
    </row>
    <row r="1796" spans="1:17" x14ac:dyDescent="0.25">
      <c r="A1796">
        <v>1795</v>
      </c>
      <c r="B1796">
        <v>30192110</v>
      </c>
      <c r="C1796" t="s">
        <v>1810</v>
      </c>
      <c r="E1796" s="12">
        <v>1796</v>
      </c>
      <c r="F1796" s="13">
        <v>30192111</v>
      </c>
      <c r="G1796" s="14" t="s">
        <v>1811</v>
      </c>
      <c r="Q1796" t="str">
        <f t="shared" si="28"/>
        <v>30192111-Jastučići za pečat</v>
      </c>
    </row>
    <row r="1797" spans="1:17" x14ac:dyDescent="0.25">
      <c r="A1797">
        <v>1796</v>
      </c>
      <c r="B1797">
        <v>30192111</v>
      </c>
      <c r="C1797" t="s">
        <v>1811</v>
      </c>
      <c r="E1797" s="15">
        <v>1797</v>
      </c>
      <c r="F1797" s="16">
        <v>30192112</v>
      </c>
      <c r="G1797" s="17" t="s">
        <v>1812</v>
      </c>
      <c r="Q1797" t="str">
        <f t="shared" si="28"/>
        <v>30192112-Izvori mastila za mašine za štampanje</v>
      </c>
    </row>
    <row r="1798" spans="1:17" x14ac:dyDescent="0.25">
      <c r="A1798">
        <v>1797</v>
      </c>
      <c r="B1798">
        <v>30192112</v>
      </c>
      <c r="C1798" t="s">
        <v>1812</v>
      </c>
      <c r="E1798" s="12">
        <v>1798</v>
      </c>
      <c r="F1798" s="13">
        <v>30192113</v>
      </c>
      <c r="G1798" s="14" t="s">
        <v>1813</v>
      </c>
      <c r="Q1798" t="str">
        <f t="shared" si="28"/>
        <v>30192113-Patrone sa mastilom</v>
      </c>
    </row>
    <row r="1799" spans="1:17" x14ac:dyDescent="0.25">
      <c r="A1799">
        <v>1798</v>
      </c>
      <c r="B1799">
        <v>30192113</v>
      </c>
      <c r="C1799" t="s">
        <v>1813</v>
      </c>
      <c r="E1799" s="15">
        <v>1799</v>
      </c>
      <c r="F1799" s="16">
        <v>30192121</v>
      </c>
      <c r="G1799" s="17" t="s">
        <v>1814</v>
      </c>
      <c r="Q1799" t="str">
        <f t="shared" si="28"/>
        <v>30192121-Hemijske olovke</v>
      </c>
    </row>
    <row r="1800" spans="1:17" x14ac:dyDescent="0.25">
      <c r="A1800">
        <v>1799</v>
      </c>
      <c r="B1800">
        <v>30192121</v>
      </c>
      <c r="C1800" t="s">
        <v>1814</v>
      </c>
      <c r="E1800" s="12">
        <v>1800</v>
      </c>
      <c r="F1800" s="13">
        <v>30192122</v>
      </c>
      <c r="G1800" s="14" t="s">
        <v>1815</v>
      </c>
      <c r="Q1800" t="str">
        <f t="shared" si="28"/>
        <v>30192122-Naliv-pera</v>
      </c>
    </row>
    <row r="1801" spans="1:17" x14ac:dyDescent="0.25">
      <c r="A1801">
        <v>1800</v>
      </c>
      <c r="B1801">
        <v>30192122</v>
      </c>
      <c r="C1801" t="s">
        <v>1815</v>
      </c>
      <c r="E1801" s="15">
        <v>1801</v>
      </c>
      <c r="F1801" s="16">
        <v>30192123</v>
      </c>
      <c r="G1801" s="17" t="s">
        <v>1816</v>
      </c>
      <c r="Q1801" t="str">
        <f t="shared" si="28"/>
        <v>30192123-Tanki flomasteri</v>
      </c>
    </row>
    <row r="1802" spans="1:17" x14ac:dyDescent="0.25">
      <c r="A1802">
        <v>1801</v>
      </c>
      <c r="B1802">
        <v>30192123</v>
      </c>
      <c r="C1802" t="s">
        <v>1816</v>
      </c>
      <c r="E1802" s="12">
        <v>1802</v>
      </c>
      <c r="F1802" s="13">
        <v>30192124</v>
      </c>
      <c r="G1802" s="14" t="s">
        <v>1817</v>
      </c>
      <c r="Q1802" t="str">
        <f t="shared" si="28"/>
        <v>30192124-Flomasteri sa vrhom od filca</v>
      </c>
    </row>
    <row r="1803" spans="1:17" x14ac:dyDescent="0.25">
      <c r="A1803">
        <v>1802</v>
      </c>
      <c r="B1803">
        <v>30192124</v>
      </c>
      <c r="C1803" t="s">
        <v>1817</v>
      </c>
      <c r="E1803" s="15">
        <v>1803</v>
      </c>
      <c r="F1803" s="16">
        <v>30192125</v>
      </c>
      <c r="G1803" s="17" t="s">
        <v>1818</v>
      </c>
      <c r="Q1803" t="str">
        <f t="shared" si="28"/>
        <v>30192125-Markeri</v>
      </c>
    </row>
    <row r="1804" spans="1:17" x14ac:dyDescent="0.25">
      <c r="A1804">
        <v>1803</v>
      </c>
      <c r="B1804">
        <v>30192125</v>
      </c>
      <c r="C1804" t="s">
        <v>1818</v>
      </c>
      <c r="E1804" s="12">
        <v>1804</v>
      </c>
      <c r="F1804" s="13">
        <v>30192126</v>
      </c>
      <c r="G1804" s="14" t="s">
        <v>1819</v>
      </c>
      <c r="Q1804" t="str">
        <f t="shared" si="28"/>
        <v>30192126-Tehničke olovke</v>
      </c>
    </row>
    <row r="1805" spans="1:17" x14ac:dyDescent="0.25">
      <c r="A1805">
        <v>1804</v>
      </c>
      <c r="B1805">
        <v>30192126</v>
      </c>
      <c r="C1805" t="s">
        <v>1819</v>
      </c>
      <c r="E1805" s="15">
        <v>1805</v>
      </c>
      <c r="F1805" s="16">
        <v>30192127</v>
      </c>
      <c r="G1805" s="17" t="s">
        <v>1820</v>
      </c>
      <c r="Q1805" t="str">
        <f t="shared" si="28"/>
        <v>30192127-Držači za olovke</v>
      </c>
    </row>
    <row r="1806" spans="1:17" x14ac:dyDescent="0.25">
      <c r="A1806">
        <v>1805</v>
      </c>
      <c r="B1806">
        <v>30192127</v>
      </c>
      <c r="C1806" t="s">
        <v>1820</v>
      </c>
      <c r="E1806" s="12">
        <v>1806</v>
      </c>
      <c r="F1806" s="13">
        <v>30192130</v>
      </c>
      <c r="G1806" s="14" t="s">
        <v>1821</v>
      </c>
      <c r="Q1806" t="str">
        <f t="shared" si="28"/>
        <v>30192130-Grafitne olovke</v>
      </c>
    </row>
    <row r="1807" spans="1:17" x14ac:dyDescent="0.25">
      <c r="A1807">
        <v>1806</v>
      </c>
      <c r="B1807">
        <v>30192130</v>
      </c>
      <c r="C1807" t="s">
        <v>1821</v>
      </c>
      <c r="E1807" s="15">
        <v>1807</v>
      </c>
      <c r="F1807" s="16">
        <v>30192131</v>
      </c>
      <c r="G1807" s="17" t="s">
        <v>1822</v>
      </c>
      <c r="Q1807" t="str">
        <f t="shared" si="28"/>
        <v>30192131-Patent olovke</v>
      </c>
    </row>
    <row r="1808" spans="1:17" x14ac:dyDescent="0.25">
      <c r="A1808">
        <v>1807</v>
      </c>
      <c r="B1808">
        <v>30192131</v>
      </c>
      <c r="C1808" t="s">
        <v>1822</v>
      </c>
      <c r="E1808" s="12">
        <v>1808</v>
      </c>
      <c r="F1808" s="13">
        <v>30192132</v>
      </c>
      <c r="G1808" s="14" t="s">
        <v>1823</v>
      </c>
      <c r="Q1808" t="str">
        <f t="shared" si="28"/>
        <v>30192132-Grafitne mine za tehničke olovke</v>
      </c>
    </row>
    <row r="1809" spans="1:17" x14ac:dyDescent="0.25">
      <c r="A1809">
        <v>1808</v>
      </c>
      <c r="B1809">
        <v>30192132</v>
      </c>
      <c r="C1809" t="s">
        <v>1823</v>
      </c>
      <c r="E1809" s="15">
        <v>1809</v>
      </c>
      <c r="F1809" s="16">
        <v>30192133</v>
      </c>
      <c r="G1809" s="17" t="s">
        <v>1824</v>
      </c>
      <c r="Q1809" t="str">
        <f t="shared" si="28"/>
        <v>30192133-Rezači za olovke</v>
      </c>
    </row>
    <row r="1810" spans="1:17" x14ac:dyDescent="0.25">
      <c r="A1810">
        <v>1809</v>
      </c>
      <c r="B1810">
        <v>30192133</v>
      </c>
      <c r="C1810" t="s">
        <v>1824</v>
      </c>
      <c r="E1810" s="12">
        <v>1810</v>
      </c>
      <c r="F1810" s="13">
        <v>30192134</v>
      </c>
      <c r="G1810" s="14" t="s">
        <v>1825</v>
      </c>
      <c r="Q1810" t="str">
        <f t="shared" si="28"/>
        <v>30192134-Držači za grafitne olovke</v>
      </c>
    </row>
    <row r="1811" spans="1:17" x14ac:dyDescent="0.25">
      <c r="A1811">
        <v>1810</v>
      </c>
      <c r="B1811">
        <v>30192134</v>
      </c>
      <c r="C1811" t="s">
        <v>1825</v>
      </c>
      <c r="E1811" s="15">
        <v>1811</v>
      </c>
      <c r="F1811" s="16">
        <v>30192150</v>
      </c>
      <c r="G1811" s="17" t="s">
        <v>1826</v>
      </c>
      <c r="Q1811" t="str">
        <f t="shared" si="28"/>
        <v>30192150-Datumar</v>
      </c>
    </row>
    <row r="1812" spans="1:17" x14ac:dyDescent="0.25">
      <c r="A1812">
        <v>1811</v>
      </c>
      <c r="B1812">
        <v>30192150</v>
      </c>
      <c r="C1812" t="s">
        <v>1826</v>
      </c>
      <c r="E1812" s="12">
        <v>1812</v>
      </c>
      <c r="F1812" s="13">
        <v>30192151</v>
      </c>
      <c r="G1812" s="14" t="s">
        <v>1827</v>
      </c>
      <c r="Q1812" t="str">
        <f t="shared" si="28"/>
        <v>30192151-Žigovi i pečati</v>
      </c>
    </row>
    <row r="1813" spans="1:17" x14ac:dyDescent="0.25">
      <c r="A1813">
        <v>1812</v>
      </c>
      <c r="B1813">
        <v>30192151</v>
      </c>
      <c r="C1813" t="s">
        <v>1827</v>
      </c>
      <c r="E1813" s="15">
        <v>1813</v>
      </c>
      <c r="F1813" s="16">
        <v>30192152</v>
      </c>
      <c r="G1813" s="17" t="s">
        <v>1828</v>
      </c>
      <c r="Q1813" t="str">
        <f t="shared" si="28"/>
        <v>30192152-Numeratori</v>
      </c>
    </row>
    <row r="1814" spans="1:17" x14ac:dyDescent="0.25">
      <c r="A1814">
        <v>1813</v>
      </c>
      <c r="B1814">
        <v>30192152</v>
      </c>
      <c r="C1814" t="s">
        <v>1828</v>
      </c>
      <c r="E1814" s="12">
        <v>1814</v>
      </c>
      <c r="F1814" s="13">
        <v>30192153</v>
      </c>
      <c r="G1814" s="14" t="s">
        <v>1829</v>
      </c>
      <c r="Q1814" t="str">
        <f t="shared" si="28"/>
        <v>30192153-Štambilj</v>
      </c>
    </row>
    <row r="1815" spans="1:17" x14ac:dyDescent="0.25">
      <c r="A1815">
        <v>1814</v>
      </c>
      <c r="B1815">
        <v>30192153</v>
      </c>
      <c r="C1815" t="s">
        <v>1829</v>
      </c>
      <c r="E1815" s="15">
        <v>1815</v>
      </c>
      <c r="F1815" s="16">
        <v>30192154</v>
      </c>
      <c r="G1815" s="17" t="s">
        <v>1830</v>
      </c>
      <c r="Q1815" t="str">
        <f t="shared" si="28"/>
        <v>30192154-Zamenljivi jastučići za pečate</v>
      </c>
    </row>
    <row r="1816" spans="1:17" x14ac:dyDescent="0.25">
      <c r="A1816">
        <v>1815</v>
      </c>
      <c r="B1816">
        <v>30192154</v>
      </c>
      <c r="C1816" t="s">
        <v>1830</v>
      </c>
      <c r="E1816" s="12">
        <v>1816</v>
      </c>
      <c r="F1816" s="13">
        <v>30192155</v>
      </c>
      <c r="G1816" s="14" t="s">
        <v>1831</v>
      </c>
      <c r="Q1816" t="str">
        <f t="shared" si="28"/>
        <v>30192155-Kancelarijski držači za pečate</v>
      </c>
    </row>
    <row r="1817" spans="1:17" x14ac:dyDescent="0.25">
      <c r="A1817">
        <v>1816</v>
      </c>
      <c r="B1817">
        <v>30192155</v>
      </c>
      <c r="C1817" t="s">
        <v>1831</v>
      </c>
      <c r="E1817" s="15">
        <v>1817</v>
      </c>
      <c r="F1817" s="16">
        <v>30192160</v>
      </c>
      <c r="G1817" s="17" t="s">
        <v>1832</v>
      </c>
      <c r="Q1817" t="str">
        <f t="shared" si="28"/>
        <v>30192160-Korektori</v>
      </c>
    </row>
    <row r="1818" spans="1:17" x14ac:dyDescent="0.25">
      <c r="A1818">
        <v>1817</v>
      </c>
      <c r="B1818">
        <v>30192160</v>
      </c>
      <c r="C1818" t="s">
        <v>1832</v>
      </c>
      <c r="E1818" s="12">
        <v>1818</v>
      </c>
      <c r="F1818" s="13">
        <v>30192170</v>
      </c>
      <c r="G1818" s="14" t="s">
        <v>1833</v>
      </c>
      <c r="Q1818" t="str">
        <f t="shared" si="28"/>
        <v>30192170-Oglasne table</v>
      </c>
    </row>
    <row r="1819" spans="1:17" x14ac:dyDescent="0.25">
      <c r="A1819">
        <v>1818</v>
      </c>
      <c r="B1819">
        <v>30192170</v>
      </c>
      <c r="C1819" t="s">
        <v>1833</v>
      </c>
      <c r="E1819" s="15">
        <v>1819</v>
      </c>
      <c r="F1819" s="16">
        <v>30192200</v>
      </c>
      <c r="G1819" s="17" t="s">
        <v>1834</v>
      </c>
      <c r="Q1819" t="str">
        <f t="shared" si="28"/>
        <v>30192200-Trakasti metri za merenje</v>
      </c>
    </row>
    <row r="1820" spans="1:17" x14ac:dyDescent="0.25">
      <c r="A1820">
        <v>1819</v>
      </c>
      <c r="B1820">
        <v>30192200</v>
      </c>
      <c r="C1820" t="s">
        <v>1834</v>
      </c>
      <c r="E1820" s="12">
        <v>1820</v>
      </c>
      <c r="F1820" s="13">
        <v>30192300</v>
      </c>
      <c r="G1820" s="14" t="s">
        <v>1835</v>
      </c>
      <c r="Q1820" t="str">
        <f t="shared" si="28"/>
        <v>30192300-Trake natopljene štamparskom bojom</v>
      </c>
    </row>
    <row r="1821" spans="1:17" x14ac:dyDescent="0.25">
      <c r="A1821">
        <v>1820</v>
      </c>
      <c r="B1821">
        <v>30192300</v>
      </c>
      <c r="C1821" t="s">
        <v>1835</v>
      </c>
      <c r="E1821" s="15">
        <v>1821</v>
      </c>
      <c r="F1821" s="16">
        <v>30192310</v>
      </c>
      <c r="G1821" s="17" t="s">
        <v>1836</v>
      </c>
      <c r="Q1821" t="str">
        <f t="shared" si="28"/>
        <v>30192310-Trake za pisaće mašine</v>
      </c>
    </row>
    <row r="1822" spans="1:17" x14ac:dyDescent="0.25">
      <c r="A1822">
        <v>1821</v>
      </c>
      <c r="B1822">
        <v>30192310</v>
      </c>
      <c r="C1822" t="s">
        <v>1836</v>
      </c>
      <c r="E1822" s="12">
        <v>1822</v>
      </c>
      <c r="F1822" s="13">
        <v>30192320</v>
      </c>
      <c r="G1822" s="14" t="s">
        <v>1837</v>
      </c>
      <c r="Q1822" t="str">
        <f t="shared" si="28"/>
        <v>30192320-Trake za štampače</v>
      </c>
    </row>
    <row r="1823" spans="1:17" x14ac:dyDescent="0.25">
      <c r="A1823">
        <v>1822</v>
      </c>
      <c r="B1823">
        <v>30192320</v>
      </c>
      <c r="C1823" t="s">
        <v>1837</v>
      </c>
      <c r="E1823" s="15">
        <v>1823</v>
      </c>
      <c r="F1823" s="16">
        <v>30192330</v>
      </c>
      <c r="G1823" s="17" t="s">
        <v>1838</v>
      </c>
      <c r="Q1823" t="str">
        <f t="shared" si="28"/>
        <v>30192330-Trake i valjci za kalkulatore</v>
      </c>
    </row>
    <row r="1824" spans="1:17" x14ac:dyDescent="0.25">
      <c r="A1824">
        <v>1823</v>
      </c>
      <c r="B1824">
        <v>30192330</v>
      </c>
      <c r="C1824" t="s">
        <v>1838</v>
      </c>
      <c r="E1824" s="12">
        <v>1824</v>
      </c>
      <c r="F1824" s="13">
        <v>30192340</v>
      </c>
      <c r="G1824" s="14" t="s">
        <v>1839</v>
      </c>
      <c r="Q1824" t="str">
        <f t="shared" si="28"/>
        <v>30192340-Trake za telefaks</v>
      </c>
    </row>
    <row r="1825" spans="1:17" x14ac:dyDescent="0.25">
      <c r="A1825">
        <v>1824</v>
      </c>
      <c r="B1825">
        <v>30192340</v>
      </c>
      <c r="C1825" t="s">
        <v>1839</v>
      </c>
      <c r="E1825" s="15">
        <v>1825</v>
      </c>
      <c r="F1825" s="16">
        <v>30192350</v>
      </c>
      <c r="G1825" s="17" t="s">
        <v>1840</v>
      </c>
      <c r="Q1825" t="str">
        <f t="shared" si="28"/>
        <v>30192350-Trake za registar kase</v>
      </c>
    </row>
    <row r="1826" spans="1:17" x14ac:dyDescent="0.25">
      <c r="A1826">
        <v>1825</v>
      </c>
      <c r="B1826">
        <v>30192350</v>
      </c>
      <c r="C1826" t="s">
        <v>1840</v>
      </c>
      <c r="E1826" s="12">
        <v>1826</v>
      </c>
      <c r="F1826" s="13">
        <v>30192400</v>
      </c>
      <c r="G1826" s="14" t="s">
        <v>1841</v>
      </c>
      <c r="Q1826" t="str">
        <f t="shared" si="28"/>
        <v>30192400-Reprografski materijal</v>
      </c>
    </row>
    <row r="1827" spans="1:17" x14ac:dyDescent="0.25">
      <c r="A1827">
        <v>1826</v>
      </c>
      <c r="B1827">
        <v>30192400</v>
      </c>
      <c r="C1827" t="s">
        <v>1841</v>
      </c>
      <c r="E1827" s="15">
        <v>1827</v>
      </c>
      <c r="F1827" s="16">
        <v>30192500</v>
      </c>
      <c r="G1827" s="17" t="s">
        <v>1842</v>
      </c>
      <c r="Q1827" t="str">
        <f t="shared" si="28"/>
        <v>30192500-Folije za grafoskop</v>
      </c>
    </row>
    <row r="1828" spans="1:17" x14ac:dyDescent="0.25">
      <c r="A1828">
        <v>1827</v>
      </c>
      <c r="B1828">
        <v>30192500</v>
      </c>
      <c r="C1828" t="s">
        <v>1842</v>
      </c>
      <c r="E1828" s="12">
        <v>1828</v>
      </c>
      <c r="F1828" s="13">
        <v>30192600</v>
      </c>
      <c r="G1828" s="14" t="s">
        <v>1843</v>
      </c>
      <c r="Q1828" t="str">
        <f t="shared" si="28"/>
        <v>30192600-Table za crtanje</v>
      </c>
    </row>
    <row r="1829" spans="1:17" x14ac:dyDescent="0.25">
      <c r="A1829">
        <v>1828</v>
      </c>
      <c r="B1829">
        <v>30192600</v>
      </c>
      <c r="C1829" t="s">
        <v>1843</v>
      </c>
      <c r="E1829" s="15">
        <v>1829</v>
      </c>
      <c r="F1829" s="16">
        <v>30192700</v>
      </c>
      <c r="G1829" s="17" t="s">
        <v>1844</v>
      </c>
      <c r="Q1829" t="str">
        <f t="shared" si="28"/>
        <v>30192700-Razni pribor za pisanje</v>
      </c>
    </row>
    <row r="1830" spans="1:17" x14ac:dyDescent="0.25">
      <c r="A1830">
        <v>1829</v>
      </c>
      <c r="B1830">
        <v>30192700</v>
      </c>
      <c r="C1830" t="s">
        <v>1844</v>
      </c>
      <c r="E1830" s="12">
        <v>1830</v>
      </c>
      <c r="F1830" s="13">
        <v>30192800</v>
      </c>
      <c r="G1830" s="14" t="s">
        <v>1845</v>
      </c>
      <c r="Q1830" t="str">
        <f t="shared" si="28"/>
        <v>30192800-Samolepljive etikete</v>
      </c>
    </row>
    <row r="1831" spans="1:17" x14ac:dyDescent="0.25">
      <c r="A1831">
        <v>1830</v>
      </c>
      <c r="B1831">
        <v>30192800</v>
      </c>
      <c r="C1831" t="s">
        <v>1845</v>
      </c>
      <c r="E1831" s="15">
        <v>1831</v>
      </c>
      <c r="F1831" s="16">
        <v>30192900</v>
      </c>
      <c r="G1831" s="17" t="s">
        <v>1846</v>
      </c>
      <c r="Q1831" t="str">
        <f t="shared" si="28"/>
        <v>30192900-Sredstva za korekciju grešaka u tekstu</v>
      </c>
    </row>
    <row r="1832" spans="1:17" x14ac:dyDescent="0.25">
      <c r="A1832">
        <v>1831</v>
      </c>
      <c r="B1832">
        <v>30192900</v>
      </c>
      <c r="C1832" t="s">
        <v>1846</v>
      </c>
      <c r="E1832" s="12">
        <v>1832</v>
      </c>
      <c r="F1832" s="13">
        <v>30192910</v>
      </c>
      <c r="G1832" s="14" t="s">
        <v>1847</v>
      </c>
      <c r="Q1832" t="str">
        <f t="shared" si="28"/>
        <v>30192910-Trakasta folija ili traka za korekciju</v>
      </c>
    </row>
    <row r="1833" spans="1:17" x14ac:dyDescent="0.25">
      <c r="A1833">
        <v>1832</v>
      </c>
      <c r="B1833">
        <v>30192910</v>
      </c>
      <c r="C1833" t="s">
        <v>1847</v>
      </c>
      <c r="E1833" s="15">
        <v>1833</v>
      </c>
      <c r="F1833" s="16">
        <v>30192920</v>
      </c>
      <c r="G1833" s="17" t="s">
        <v>1848</v>
      </c>
      <c r="Q1833" t="str">
        <f t="shared" si="28"/>
        <v>30192920-Tečnost za korekciju</v>
      </c>
    </row>
    <row r="1834" spans="1:17" x14ac:dyDescent="0.25">
      <c r="A1834">
        <v>1833</v>
      </c>
      <c r="B1834">
        <v>30192920</v>
      </c>
      <c r="C1834" t="s">
        <v>1848</v>
      </c>
      <c r="E1834" s="12">
        <v>1834</v>
      </c>
      <c r="F1834" s="13">
        <v>30192930</v>
      </c>
      <c r="G1834" s="14" t="s">
        <v>1849</v>
      </c>
      <c r="Q1834" t="str">
        <f t="shared" si="28"/>
        <v>30192930-Olovke za korekciju</v>
      </c>
    </row>
    <row r="1835" spans="1:17" x14ac:dyDescent="0.25">
      <c r="A1835">
        <v>1834</v>
      </c>
      <c r="B1835">
        <v>30192930</v>
      </c>
      <c r="C1835" t="s">
        <v>1849</v>
      </c>
      <c r="E1835" s="15">
        <v>1835</v>
      </c>
      <c r="F1835" s="16">
        <v>30192940</v>
      </c>
      <c r="G1835" s="17" t="s">
        <v>1850</v>
      </c>
      <c r="Q1835" t="str">
        <f t="shared" si="28"/>
        <v>30192940-Ulošci za olovke za korekciju</v>
      </c>
    </row>
    <row r="1836" spans="1:17" x14ac:dyDescent="0.25">
      <c r="A1836">
        <v>1835</v>
      </c>
      <c r="B1836">
        <v>30192940</v>
      </c>
      <c r="C1836" t="s">
        <v>1850</v>
      </c>
      <c r="E1836" s="12">
        <v>1836</v>
      </c>
      <c r="F1836" s="13">
        <v>30192950</v>
      </c>
      <c r="G1836" s="14" t="s">
        <v>1851</v>
      </c>
      <c r="Q1836" t="str">
        <f t="shared" si="28"/>
        <v>30192950-Električni brisači</v>
      </c>
    </row>
    <row r="1837" spans="1:17" x14ac:dyDescent="0.25">
      <c r="A1837">
        <v>1836</v>
      </c>
      <c r="B1837">
        <v>30192950</v>
      </c>
      <c r="C1837" t="s">
        <v>1851</v>
      </c>
      <c r="E1837" s="15">
        <v>1837</v>
      </c>
      <c r="F1837" s="16">
        <v>30193000</v>
      </c>
      <c r="G1837" s="17" t="s">
        <v>1852</v>
      </c>
      <c r="Q1837" t="str">
        <f t="shared" si="28"/>
        <v>30193000-Planeri i pribor</v>
      </c>
    </row>
    <row r="1838" spans="1:17" x14ac:dyDescent="0.25">
      <c r="A1838">
        <v>1837</v>
      </c>
      <c r="B1838">
        <v>30193000</v>
      </c>
      <c r="C1838" t="s">
        <v>1852</v>
      </c>
      <c r="E1838" s="12">
        <v>1838</v>
      </c>
      <c r="F1838" s="13">
        <v>30193100</v>
      </c>
      <c r="G1838" s="14" t="s">
        <v>1853</v>
      </c>
      <c r="Q1838" t="str">
        <f t="shared" si="28"/>
        <v>30193100-Držači za pisaći pribor sa pregradama, za fioke</v>
      </c>
    </row>
    <row r="1839" spans="1:17" x14ac:dyDescent="0.25">
      <c r="A1839">
        <v>1838</v>
      </c>
      <c r="B1839">
        <v>30193100</v>
      </c>
      <c r="C1839" t="s">
        <v>1853</v>
      </c>
      <c r="E1839" s="15">
        <v>1839</v>
      </c>
      <c r="F1839" s="16">
        <v>30193200</v>
      </c>
      <c r="G1839" s="17" t="s">
        <v>1854</v>
      </c>
      <c r="Q1839" t="str">
        <f t="shared" si="28"/>
        <v>30193200-Držači za pribor ili organizatori za radni sto</v>
      </c>
    </row>
    <row r="1840" spans="1:17" x14ac:dyDescent="0.25">
      <c r="A1840">
        <v>1839</v>
      </c>
      <c r="B1840">
        <v>30193200</v>
      </c>
      <c r="C1840" t="s">
        <v>1854</v>
      </c>
      <c r="E1840" s="12">
        <v>1840</v>
      </c>
      <c r="F1840" s="13">
        <v>30193300</v>
      </c>
      <c r="G1840" s="14" t="s">
        <v>1855</v>
      </c>
      <c r="Q1840" t="str">
        <f t="shared" si="28"/>
        <v>30193300-Viseći organizatori za pribor</v>
      </c>
    </row>
    <row r="1841" spans="1:17" x14ac:dyDescent="0.25">
      <c r="A1841">
        <v>1840</v>
      </c>
      <c r="B1841">
        <v>30193300</v>
      </c>
      <c r="C1841" t="s">
        <v>1855</v>
      </c>
      <c r="E1841" s="15">
        <v>1841</v>
      </c>
      <c r="F1841" s="16">
        <v>30193400</v>
      </c>
      <c r="G1841" s="17" t="s">
        <v>1856</v>
      </c>
      <c r="Q1841" t="str">
        <f t="shared" si="28"/>
        <v>30193400-Podupirači za knjige</v>
      </c>
    </row>
    <row r="1842" spans="1:17" x14ac:dyDescent="0.25">
      <c r="A1842">
        <v>1841</v>
      </c>
      <c r="B1842">
        <v>30193400</v>
      </c>
      <c r="C1842" t="s">
        <v>1856</v>
      </c>
      <c r="E1842" s="12">
        <v>1842</v>
      </c>
      <c r="F1842" s="13">
        <v>30193500</v>
      </c>
      <c r="G1842" s="14" t="s">
        <v>1857</v>
      </c>
      <c r="Q1842" t="str">
        <f t="shared" si="28"/>
        <v>30193500-Držači za literaturu</v>
      </c>
    </row>
    <row r="1843" spans="1:17" x14ac:dyDescent="0.25">
      <c r="A1843">
        <v>1842</v>
      </c>
      <c r="B1843">
        <v>30193500</v>
      </c>
      <c r="C1843" t="s">
        <v>1857</v>
      </c>
      <c r="E1843" s="15">
        <v>1843</v>
      </c>
      <c r="F1843" s="16">
        <v>30193600</v>
      </c>
      <c r="G1843" s="17" t="s">
        <v>1858</v>
      </c>
      <c r="Q1843" t="str">
        <f t="shared" si="28"/>
        <v>30193600-Držači za dnevnike ili kalendare</v>
      </c>
    </row>
    <row r="1844" spans="1:17" x14ac:dyDescent="0.25">
      <c r="A1844">
        <v>1843</v>
      </c>
      <c r="B1844">
        <v>30193600</v>
      </c>
      <c r="C1844" t="s">
        <v>1858</v>
      </c>
      <c r="E1844" s="12">
        <v>1844</v>
      </c>
      <c r="F1844" s="13">
        <v>30193700</v>
      </c>
      <c r="G1844" s="14" t="s">
        <v>1859</v>
      </c>
      <c r="Q1844" t="str">
        <f t="shared" si="28"/>
        <v>30193700-Kutija za čuvanje spisa</v>
      </c>
    </row>
    <row r="1845" spans="1:17" x14ac:dyDescent="0.25">
      <c r="A1845">
        <v>1844</v>
      </c>
      <c r="B1845">
        <v>30193700</v>
      </c>
      <c r="C1845" t="s">
        <v>1859</v>
      </c>
      <c r="E1845" s="15">
        <v>1845</v>
      </c>
      <c r="F1845" s="16">
        <v>30193800</v>
      </c>
      <c r="G1845" s="17" t="s">
        <v>1860</v>
      </c>
      <c r="Q1845" t="str">
        <f t="shared" si="28"/>
        <v>30193800-Držači za poruke</v>
      </c>
    </row>
    <row r="1846" spans="1:17" x14ac:dyDescent="0.25">
      <c r="A1846">
        <v>1845</v>
      </c>
      <c r="B1846">
        <v>30193800</v>
      </c>
      <c r="C1846" t="s">
        <v>1860</v>
      </c>
      <c r="E1846" s="12">
        <v>1846</v>
      </c>
      <c r="F1846" s="13">
        <v>30193900</v>
      </c>
      <c r="G1846" s="14" t="s">
        <v>1861</v>
      </c>
      <c r="Q1846" t="str">
        <f t="shared" si="28"/>
        <v>30193900-Nosači za uspravno držanje dokumenta pored računara</v>
      </c>
    </row>
    <row r="1847" spans="1:17" x14ac:dyDescent="0.25">
      <c r="A1847">
        <v>1846</v>
      </c>
      <c r="B1847">
        <v>30193900</v>
      </c>
      <c r="C1847" t="s">
        <v>1861</v>
      </c>
      <c r="E1847" s="15">
        <v>1847</v>
      </c>
      <c r="F1847" s="16">
        <v>30194000</v>
      </c>
      <c r="G1847" s="17" t="s">
        <v>1862</v>
      </c>
      <c r="Q1847" t="str">
        <f t="shared" si="28"/>
        <v>30194000-Pribor za crtanje</v>
      </c>
    </row>
    <row r="1848" spans="1:17" x14ac:dyDescent="0.25">
      <c r="A1848">
        <v>1847</v>
      </c>
      <c r="B1848">
        <v>30194000</v>
      </c>
      <c r="C1848" t="s">
        <v>1862</v>
      </c>
      <c r="E1848" s="12">
        <v>1848</v>
      </c>
      <c r="F1848" s="13">
        <v>30194100</v>
      </c>
      <c r="G1848" s="14" t="s">
        <v>1863</v>
      </c>
      <c r="Q1848" t="str">
        <f t="shared" si="28"/>
        <v>30194100-Krivuljari</v>
      </c>
    </row>
    <row r="1849" spans="1:17" x14ac:dyDescent="0.25">
      <c r="A1849">
        <v>1848</v>
      </c>
      <c r="B1849">
        <v>30194100</v>
      </c>
      <c r="C1849" t="s">
        <v>1863</v>
      </c>
      <c r="E1849" s="15">
        <v>1849</v>
      </c>
      <c r="F1849" s="16">
        <v>30194200</v>
      </c>
      <c r="G1849" s="17" t="s">
        <v>1864</v>
      </c>
      <c r="Q1849" t="str">
        <f t="shared" si="28"/>
        <v>30194200-Nalepnice, trake i folije za crtanje</v>
      </c>
    </row>
    <row r="1850" spans="1:17" x14ac:dyDescent="0.25">
      <c r="A1850">
        <v>1849</v>
      </c>
      <c r="B1850">
        <v>30194200</v>
      </c>
      <c r="C1850" t="s">
        <v>1864</v>
      </c>
      <c r="E1850" s="12">
        <v>1850</v>
      </c>
      <c r="F1850" s="13">
        <v>30194210</v>
      </c>
      <c r="G1850" s="14" t="s">
        <v>1865</v>
      </c>
      <c r="Q1850" t="str">
        <f t="shared" si="28"/>
        <v>30194210-Nalepnice ili trake za crtanje</v>
      </c>
    </row>
    <row r="1851" spans="1:17" x14ac:dyDescent="0.25">
      <c r="A1851">
        <v>1850</v>
      </c>
      <c r="B1851">
        <v>30194210</v>
      </c>
      <c r="C1851" t="s">
        <v>1865</v>
      </c>
      <c r="E1851" s="15">
        <v>1851</v>
      </c>
      <c r="F1851" s="16">
        <v>30194220</v>
      </c>
      <c r="G1851" s="17" t="s">
        <v>1866</v>
      </c>
      <c r="Q1851" t="str">
        <f t="shared" si="28"/>
        <v>30194220-Folije za crtanje</v>
      </c>
    </row>
    <row r="1852" spans="1:17" x14ac:dyDescent="0.25">
      <c r="A1852">
        <v>1851</v>
      </c>
      <c r="B1852">
        <v>30194220</v>
      </c>
      <c r="C1852" t="s">
        <v>1866</v>
      </c>
      <c r="E1852" s="12">
        <v>1852</v>
      </c>
      <c r="F1852" s="13">
        <v>30194300</v>
      </c>
      <c r="G1852" s="14" t="s">
        <v>1867</v>
      </c>
      <c r="Q1852" t="str">
        <f t="shared" si="28"/>
        <v>30194300-Pribor, kompleti i hartija za crtanje</v>
      </c>
    </row>
    <row r="1853" spans="1:17" x14ac:dyDescent="0.25">
      <c r="A1853">
        <v>1852</v>
      </c>
      <c r="B1853">
        <v>30194300</v>
      </c>
      <c r="C1853" t="s">
        <v>1867</v>
      </c>
      <c r="E1853" s="15">
        <v>1853</v>
      </c>
      <c r="F1853" s="16">
        <v>30194310</v>
      </c>
      <c r="G1853" s="17" t="s">
        <v>1868</v>
      </c>
      <c r="Q1853" t="str">
        <f t="shared" si="28"/>
        <v>30194310-Pribor i kompleti za crtanje</v>
      </c>
    </row>
    <row r="1854" spans="1:17" x14ac:dyDescent="0.25">
      <c r="A1854">
        <v>1853</v>
      </c>
      <c r="B1854">
        <v>30194310</v>
      </c>
      <c r="C1854" t="s">
        <v>1868</v>
      </c>
      <c r="E1854" s="12">
        <v>1854</v>
      </c>
      <c r="F1854" s="13">
        <v>30194320</v>
      </c>
      <c r="G1854" s="14" t="s">
        <v>1869</v>
      </c>
      <c r="Q1854" t="str">
        <f t="shared" si="28"/>
        <v>30194320-Hartija za crtanje</v>
      </c>
    </row>
    <row r="1855" spans="1:17" x14ac:dyDescent="0.25">
      <c r="A1855">
        <v>1854</v>
      </c>
      <c r="B1855">
        <v>30194320</v>
      </c>
      <c r="C1855" t="s">
        <v>1869</v>
      </c>
      <c r="E1855" s="15">
        <v>1855</v>
      </c>
      <c r="F1855" s="16">
        <v>30194400</v>
      </c>
      <c r="G1855" s="17" t="s">
        <v>1870</v>
      </c>
      <c r="Q1855" t="str">
        <f t="shared" si="28"/>
        <v>30194400-Zaštitni pokrivač za crtačke stolove</v>
      </c>
    </row>
    <row r="1856" spans="1:17" x14ac:dyDescent="0.25">
      <c r="A1856">
        <v>1855</v>
      </c>
      <c r="B1856">
        <v>30194400</v>
      </c>
      <c r="C1856" t="s">
        <v>1870</v>
      </c>
      <c r="E1856" s="12">
        <v>1856</v>
      </c>
      <c r="F1856" s="13">
        <v>30194500</v>
      </c>
      <c r="G1856" s="14" t="s">
        <v>1871</v>
      </c>
      <c r="Q1856" t="str">
        <f t="shared" si="28"/>
        <v>30194500-Pomoćna sredstva za ispisivanje slova</v>
      </c>
    </row>
    <row r="1857" spans="1:17" x14ac:dyDescent="0.25">
      <c r="A1857">
        <v>1856</v>
      </c>
      <c r="B1857">
        <v>30194500</v>
      </c>
      <c r="C1857" t="s">
        <v>1871</v>
      </c>
      <c r="E1857" s="15">
        <v>1857</v>
      </c>
      <c r="F1857" s="16">
        <v>30194600</v>
      </c>
      <c r="G1857" s="17" t="s">
        <v>1872</v>
      </c>
      <c r="Q1857" t="str">
        <f t="shared" si="28"/>
        <v>30194600-Uglomeri</v>
      </c>
    </row>
    <row r="1858" spans="1:17" x14ac:dyDescent="0.25">
      <c r="A1858">
        <v>1857</v>
      </c>
      <c r="B1858">
        <v>30194600</v>
      </c>
      <c r="C1858" t="s">
        <v>1872</v>
      </c>
      <c r="E1858" s="12">
        <v>1858</v>
      </c>
      <c r="F1858" s="13">
        <v>30194700</v>
      </c>
      <c r="G1858" s="14" t="s">
        <v>1873</v>
      </c>
      <c r="Q1858" t="str">
        <f t="shared" ref="Q1858:Q1921" si="29">F1858&amp; "-" &amp;G1858</f>
        <v>30194700-Šabloni</v>
      </c>
    </row>
    <row r="1859" spans="1:17" x14ac:dyDescent="0.25">
      <c r="A1859">
        <v>1858</v>
      </c>
      <c r="B1859">
        <v>30194700</v>
      </c>
      <c r="C1859" t="s">
        <v>1873</v>
      </c>
      <c r="E1859" s="15">
        <v>1859</v>
      </c>
      <c r="F1859" s="16">
        <v>30194800</v>
      </c>
      <c r="G1859" s="17" t="s">
        <v>1874</v>
      </c>
      <c r="Q1859" t="str">
        <f t="shared" si="29"/>
        <v>30194800-T-lenjiri i trouglovi</v>
      </c>
    </row>
    <row r="1860" spans="1:17" x14ac:dyDescent="0.25">
      <c r="A1860">
        <v>1859</v>
      </c>
      <c r="B1860">
        <v>30194800</v>
      </c>
      <c r="C1860" t="s">
        <v>1874</v>
      </c>
      <c r="E1860" s="12">
        <v>1860</v>
      </c>
      <c r="F1860" s="13">
        <v>30194810</v>
      </c>
      <c r="G1860" s="14" t="s">
        <v>1875</v>
      </c>
      <c r="Q1860" t="str">
        <f t="shared" si="29"/>
        <v>30194810-T- lenjiri</v>
      </c>
    </row>
    <row r="1861" spans="1:17" x14ac:dyDescent="0.25">
      <c r="A1861">
        <v>1860</v>
      </c>
      <c r="B1861">
        <v>30194810</v>
      </c>
      <c r="C1861" t="s">
        <v>1875</v>
      </c>
      <c r="E1861" s="15">
        <v>1861</v>
      </c>
      <c r="F1861" s="16">
        <v>30194820</v>
      </c>
      <c r="G1861" s="17" t="s">
        <v>1876</v>
      </c>
      <c r="Q1861" t="str">
        <f t="shared" si="29"/>
        <v>30194820-Trouglovi</v>
      </c>
    </row>
    <row r="1862" spans="1:17" x14ac:dyDescent="0.25">
      <c r="A1862">
        <v>1861</v>
      </c>
      <c r="B1862">
        <v>30194820</v>
      </c>
      <c r="C1862" t="s">
        <v>1876</v>
      </c>
      <c r="E1862" s="12">
        <v>1862</v>
      </c>
      <c r="F1862" s="13">
        <v>30194900</v>
      </c>
      <c r="G1862" s="14" t="s">
        <v>1877</v>
      </c>
      <c r="Q1862" t="str">
        <f t="shared" si="29"/>
        <v>30194900-Zaštitni pokrivač za radne površine</v>
      </c>
    </row>
    <row r="1863" spans="1:17" x14ac:dyDescent="0.25">
      <c r="A1863">
        <v>1862</v>
      </c>
      <c r="B1863">
        <v>30194900</v>
      </c>
      <c r="C1863" t="s">
        <v>1877</v>
      </c>
      <c r="E1863" s="15">
        <v>1863</v>
      </c>
      <c r="F1863" s="16">
        <v>30195000</v>
      </c>
      <c r="G1863" s="17" t="s">
        <v>1878</v>
      </c>
      <c r="Q1863" t="str">
        <f t="shared" si="29"/>
        <v>30195000-Table</v>
      </c>
    </row>
    <row r="1864" spans="1:17" x14ac:dyDescent="0.25">
      <c r="A1864">
        <v>1863</v>
      </c>
      <c r="B1864">
        <v>30195000</v>
      </c>
      <c r="C1864" t="s">
        <v>1878</v>
      </c>
      <c r="E1864" s="12">
        <v>1864</v>
      </c>
      <c r="F1864" s="13">
        <v>30195100</v>
      </c>
      <c r="G1864" s="14" t="s">
        <v>1879</v>
      </c>
      <c r="Q1864" t="str">
        <f t="shared" si="29"/>
        <v>30195100-Table ili pomoćni pribor za planiranje</v>
      </c>
    </row>
    <row r="1865" spans="1:17" x14ac:dyDescent="0.25">
      <c r="A1865">
        <v>1864</v>
      </c>
      <c r="B1865">
        <v>30195100</v>
      </c>
      <c r="C1865" t="s">
        <v>1879</v>
      </c>
      <c r="E1865" s="15">
        <v>1865</v>
      </c>
      <c r="F1865" s="16">
        <v>30195200</v>
      </c>
      <c r="G1865" s="17" t="s">
        <v>1880</v>
      </c>
      <c r="Q1865" t="str">
        <f t="shared" si="29"/>
        <v>30195200-Elektronske table ili pomoćni pribor</v>
      </c>
    </row>
    <row r="1866" spans="1:17" x14ac:dyDescent="0.25">
      <c r="A1866">
        <v>1865</v>
      </c>
      <c r="B1866">
        <v>30195200</v>
      </c>
      <c r="C1866" t="s">
        <v>1880</v>
      </c>
      <c r="E1866" s="12">
        <v>1866</v>
      </c>
      <c r="F1866" s="13">
        <v>30195300</v>
      </c>
      <c r="G1866" s="14" t="s">
        <v>1881</v>
      </c>
      <c r="Q1866" t="str">
        <f t="shared" si="29"/>
        <v>30195300-Table ili pomoćni pribor za magnetna slova</v>
      </c>
    </row>
    <row r="1867" spans="1:17" x14ac:dyDescent="0.25">
      <c r="A1867">
        <v>1866</v>
      </c>
      <c r="B1867">
        <v>30195300</v>
      </c>
      <c r="C1867" t="s">
        <v>1881</v>
      </c>
      <c r="E1867" s="15">
        <v>1867</v>
      </c>
      <c r="F1867" s="16">
        <v>30195400</v>
      </c>
      <c r="G1867" s="17" t="s">
        <v>1882</v>
      </c>
      <c r="Q1867" t="str">
        <f t="shared" si="29"/>
        <v>30195400-Table ili pomoćni pribor za suvo brisanje</v>
      </c>
    </row>
    <row r="1868" spans="1:17" x14ac:dyDescent="0.25">
      <c r="A1868">
        <v>1867</v>
      </c>
      <c r="B1868">
        <v>30195400</v>
      </c>
      <c r="C1868" t="s">
        <v>1882</v>
      </c>
      <c r="E1868" s="12">
        <v>1868</v>
      </c>
      <c r="F1868" s="13">
        <v>30195500</v>
      </c>
      <c r="G1868" s="14" t="s">
        <v>1883</v>
      </c>
      <c r="Q1868" t="str">
        <f t="shared" si="29"/>
        <v>30195500-Table ili pomoćni pribor za pisanje kredom</v>
      </c>
    </row>
    <row r="1869" spans="1:17" x14ac:dyDescent="0.25">
      <c r="A1869">
        <v>1868</v>
      </c>
      <c r="B1869">
        <v>30195500</v>
      </c>
      <c r="C1869" t="s">
        <v>1883</v>
      </c>
      <c r="E1869" s="15">
        <v>1869</v>
      </c>
      <c r="F1869" s="16">
        <v>30195600</v>
      </c>
      <c r="G1869" s="17" t="s">
        <v>1884</v>
      </c>
      <c r="Q1869" t="str">
        <f t="shared" si="29"/>
        <v>30195600-Oglasne table ili pomoćni pribor</v>
      </c>
    </row>
    <row r="1870" spans="1:17" x14ac:dyDescent="0.25">
      <c r="A1870">
        <v>1869</v>
      </c>
      <c r="B1870">
        <v>30195600</v>
      </c>
      <c r="C1870" t="s">
        <v>1884</v>
      </c>
      <c r="E1870" s="12">
        <v>1870</v>
      </c>
      <c r="F1870" s="13">
        <v>30195700</v>
      </c>
      <c r="G1870" s="14" t="s">
        <v>1885</v>
      </c>
      <c r="Q1870" t="str">
        <f t="shared" si="29"/>
        <v>30195700-Kompleti ili pribor za čišćenje tabli</v>
      </c>
    </row>
    <row r="1871" spans="1:17" x14ac:dyDescent="0.25">
      <c r="A1871">
        <v>1870</v>
      </c>
      <c r="B1871">
        <v>30195700</v>
      </c>
      <c r="C1871" t="s">
        <v>1885</v>
      </c>
      <c r="E1871" s="15">
        <v>1871</v>
      </c>
      <c r="F1871" s="16">
        <v>30195800</v>
      </c>
      <c r="G1871" s="17" t="s">
        <v>1886</v>
      </c>
      <c r="Q1871" t="str">
        <f t="shared" si="29"/>
        <v>30195800-Vešalice za odeću ili čiviluci</v>
      </c>
    </row>
    <row r="1872" spans="1:17" x14ac:dyDescent="0.25">
      <c r="A1872">
        <v>1871</v>
      </c>
      <c r="B1872">
        <v>30195800</v>
      </c>
      <c r="C1872" t="s">
        <v>1886</v>
      </c>
      <c r="E1872" s="12">
        <v>1872</v>
      </c>
      <c r="F1872" s="13">
        <v>30195900</v>
      </c>
      <c r="G1872" s="14" t="s">
        <v>1887</v>
      </c>
      <c r="Q1872" t="str">
        <f t="shared" si="29"/>
        <v>30195900-Bele table i magnetne table</v>
      </c>
    </row>
    <row r="1873" spans="1:17" x14ac:dyDescent="0.25">
      <c r="A1873">
        <v>1872</v>
      </c>
      <c r="B1873">
        <v>30195900</v>
      </c>
      <c r="C1873" t="s">
        <v>1887</v>
      </c>
      <c r="E1873" s="15">
        <v>1873</v>
      </c>
      <c r="F1873" s="16">
        <v>30195910</v>
      </c>
      <c r="G1873" s="17" t="s">
        <v>1888</v>
      </c>
      <c r="Q1873" t="str">
        <f t="shared" si="29"/>
        <v>30195910-Bele table</v>
      </c>
    </row>
    <row r="1874" spans="1:17" x14ac:dyDescent="0.25">
      <c r="A1874">
        <v>1873</v>
      </c>
      <c r="B1874">
        <v>30195910</v>
      </c>
      <c r="C1874" t="s">
        <v>1888</v>
      </c>
      <c r="E1874" s="12">
        <v>1874</v>
      </c>
      <c r="F1874" s="13">
        <v>30195911</v>
      </c>
      <c r="G1874" s="14" t="s">
        <v>1889</v>
      </c>
      <c r="Q1874" t="str">
        <f t="shared" si="29"/>
        <v>30195911-Pribor za bele table</v>
      </c>
    </row>
    <row r="1875" spans="1:17" x14ac:dyDescent="0.25">
      <c r="A1875">
        <v>1874</v>
      </c>
      <c r="B1875">
        <v>30195911</v>
      </c>
      <c r="C1875" t="s">
        <v>1889</v>
      </c>
      <c r="E1875" s="15">
        <v>1875</v>
      </c>
      <c r="F1875" s="16">
        <v>30195912</v>
      </c>
      <c r="G1875" s="17" t="s">
        <v>1890</v>
      </c>
      <c r="Q1875" t="str">
        <f t="shared" si="29"/>
        <v>30195912-Držači za bele table</v>
      </c>
    </row>
    <row r="1876" spans="1:17" x14ac:dyDescent="0.25">
      <c r="A1876">
        <v>1875</v>
      </c>
      <c r="B1876">
        <v>30195912</v>
      </c>
      <c r="C1876" t="s">
        <v>1890</v>
      </c>
      <c r="E1876" s="12">
        <v>1876</v>
      </c>
      <c r="F1876" s="13">
        <v>30195913</v>
      </c>
      <c r="G1876" s="14" t="s">
        <v>1891</v>
      </c>
      <c r="Q1876" t="str">
        <f t="shared" si="29"/>
        <v>30195913-Držači za table sa listovima za prevrtanje</v>
      </c>
    </row>
    <row r="1877" spans="1:17" x14ac:dyDescent="0.25">
      <c r="A1877">
        <v>1876</v>
      </c>
      <c r="B1877">
        <v>30195913</v>
      </c>
      <c r="C1877" t="s">
        <v>1891</v>
      </c>
      <c r="E1877" s="15">
        <v>1877</v>
      </c>
      <c r="F1877" s="16">
        <v>30195920</v>
      </c>
      <c r="G1877" s="17" t="s">
        <v>1892</v>
      </c>
      <c r="Q1877" t="str">
        <f t="shared" si="29"/>
        <v>30195920-Magnetne table</v>
      </c>
    </row>
    <row r="1878" spans="1:17" x14ac:dyDescent="0.25">
      <c r="A1878">
        <v>1877</v>
      </c>
      <c r="B1878">
        <v>30195920</v>
      </c>
      <c r="C1878" t="s">
        <v>1892</v>
      </c>
      <c r="E1878" s="12">
        <v>1878</v>
      </c>
      <c r="F1878" s="13">
        <v>30195921</v>
      </c>
      <c r="G1878" s="14" t="s">
        <v>1893</v>
      </c>
      <c r="Q1878" t="str">
        <f t="shared" si="29"/>
        <v>30195921-Brisači za magnetne table</v>
      </c>
    </row>
    <row r="1879" spans="1:17" x14ac:dyDescent="0.25">
      <c r="A1879">
        <v>1878</v>
      </c>
      <c r="B1879">
        <v>30195921</v>
      </c>
      <c r="C1879" t="s">
        <v>1893</v>
      </c>
      <c r="E1879" s="15">
        <v>1879</v>
      </c>
      <c r="F1879" s="16">
        <v>30196000</v>
      </c>
      <c r="G1879" s="17" t="s">
        <v>1894</v>
      </c>
      <c r="Q1879" t="str">
        <f t="shared" si="29"/>
        <v>30196000-Sistemi za planiranje</v>
      </c>
    </row>
    <row r="1880" spans="1:17" x14ac:dyDescent="0.25">
      <c r="A1880">
        <v>1879</v>
      </c>
      <c r="B1880">
        <v>30196000</v>
      </c>
      <c r="C1880" t="s">
        <v>1894</v>
      </c>
      <c r="E1880" s="12">
        <v>1880</v>
      </c>
      <c r="F1880" s="13">
        <v>30196100</v>
      </c>
      <c r="G1880" s="14" t="s">
        <v>1895</v>
      </c>
      <c r="Q1880" t="str">
        <f t="shared" si="29"/>
        <v>30196100-Planeri za sastanke</v>
      </c>
    </row>
    <row r="1881" spans="1:17" x14ac:dyDescent="0.25">
      <c r="A1881">
        <v>1880</v>
      </c>
      <c r="B1881">
        <v>30196100</v>
      </c>
      <c r="C1881" t="s">
        <v>1895</v>
      </c>
      <c r="E1881" s="15">
        <v>1881</v>
      </c>
      <c r="F1881" s="16">
        <v>30196200</v>
      </c>
      <c r="G1881" s="17" t="s">
        <v>1896</v>
      </c>
      <c r="Q1881" t="str">
        <f t="shared" si="29"/>
        <v>30196200-Rokovnici za upisivanje sastanaka ili dodatni listovi za njih</v>
      </c>
    </row>
    <row r="1882" spans="1:17" x14ac:dyDescent="0.25">
      <c r="A1882">
        <v>1881</v>
      </c>
      <c r="B1882">
        <v>30196200</v>
      </c>
      <c r="C1882" t="s">
        <v>1896</v>
      </c>
      <c r="E1882" s="12">
        <v>1882</v>
      </c>
      <c r="F1882" s="13">
        <v>30196300</v>
      </c>
      <c r="G1882" s="14" t="s">
        <v>1897</v>
      </c>
      <c r="Q1882" t="str">
        <f t="shared" si="29"/>
        <v>30196300-Kutija za predloge</v>
      </c>
    </row>
    <row r="1883" spans="1:17" x14ac:dyDescent="0.25">
      <c r="A1883">
        <v>1882</v>
      </c>
      <c r="B1883">
        <v>30196300</v>
      </c>
      <c r="C1883" t="s">
        <v>1897</v>
      </c>
      <c r="E1883" s="15">
        <v>1883</v>
      </c>
      <c r="F1883" s="16">
        <v>30197000</v>
      </c>
      <c r="G1883" s="17" t="s">
        <v>1898</v>
      </c>
      <c r="Q1883" t="str">
        <f t="shared" si="29"/>
        <v>30197000-Sitna kancelarijska oprema</v>
      </c>
    </row>
    <row r="1884" spans="1:17" x14ac:dyDescent="0.25">
      <c r="A1884">
        <v>1883</v>
      </c>
      <c r="B1884">
        <v>30197000</v>
      </c>
      <c r="C1884" t="s">
        <v>1898</v>
      </c>
      <c r="E1884" s="12">
        <v>1884</v>
      </c>
      <c r="F1884" s="13">
        <v>30197100</v>
      </c>
      <c r="G1884" s="14" t="s">
        <v>1899</v>
      </c>
      <c r="Q1884" t="str">
        <f t="shared" si="29"/>
        <v>30197100-Municija za heftalice, klinci, ekserčići za crtaće table</v>
      </c>
    </row>
    <row r="1885" spans="1:17" x14ac:dyDescent="0.25">
      <c r="A1885">
        <v>1884</v>
      </c>
      <c r="B1885">
        <v>30197100</v>
      </c>
      <c r="C1885" t="s">
        <v>1899</v>
      </c>
      <c r="E1885" s="15">
        <v>1885</v>
      </c>
      <c r="F1885" s="16">
        <v>30197110</v>
      </c>
      <c r="G1885" s="17" t="s">
        <v>1900</v>
      </c>
      <c r="Q1885" t="str">
        <f t="shared" si="29"/>
        <v>30197110-Municija za heftalice</v>
      </c>
    </row>
    <row r="1886" spans="1:17" x14ac:dyDescent="0.25">
      <c r="A1886">
        <v>1885</v>
      </c>
      <c r="B1886">
        <v>30197110</v>
      </c>
      <c r="C1886" t="s">
        <v>1900</v>
      </c>
      <c r="E1886" s="12">
        <v>1886</v>
      </c>
      <c r="F1886" s="13">
        <v>30197120</v>
      </c>
      <c r="G1886" s="14" t="s">
        <v>1901</v>
      </c>
      <c r="Q1886" t="str">
        <f t="shared" si="29"/>
        <v>30197120-Klinci</v>
      </c>
    </row>
    <row r="1887" spans="1:17" x14ac:dyDescent="0.25">
      <c r="A1887">
        <v>1886</v>
      </c>
      <c r="B1887">
        <v>30197120</v>
      </c>
      <c r="C1887" t="s">
        <v>1901</v>
      </c>
      <c r="E1887" s="15">
        <v>1887</v>
      </c>
      <c r="F1887" s="16">
        <v>30197130</v>
      </c>
      <c r="G1887" s="17" t="s">
        <v>1902</v>
      </c>
      <c r="Q1887" t="str">
        <f t="shared" si="29"/>
        <v>30197130-Ekserčići za crtaće table</v>
      </c>
    </row>
    <row r="1888" spans="1:17" x14ac:dyDescent="0.25">
      <c r="A1888">
        <v>1887</v>
      </c>
      <c r="B1888">
        <v>30197130</v>
      </c>
      <c r="C1888" t="s">
        <v>1902</v>
      </c>
      <c r="E1888" s="12">
        <v>1888</v>
      </c>
      <c r="F1888" s="13">
        <v>30197200</v>
      </c>
      <c r="G1888" s="14" t="s">
        <v>1903</v>
      </c>
      <c r="Q1888" t="str">
        <f t="shared" si="29"/>
        <v>30197200-Registratori sa mehanizmom za hartiju i spajalice za hartiju</v>
      </c>
    </row>
    <row r="1889" spans="1:17" x14ac:dyDescent="0.25">
      <c r="A1889">
        <v>1888</v>
      </c>
      <c r="B1889">
        <v>30197200</v>
      </c>
      <c r="C1889" t="s">
        <v>1903</v>
      </c>
      <c r="E1889" s="15">
        <v>1889</v>
      </c>
      <c r="F1889" s="16">
        <v>30197210</v>
      </c>
      <c r="G1889" s="17" t="s">
        <v>1904</v>
      </c>
      <c r="Q1889" t="str">
        <f t="shared" si="29"/>
        <v>30197210-Registratori sa mehanizmom za hartiju</v>
      </c>
    </row>
    <row r="1890" spans="1:17" x14ac:dyDescent="0.25">
      <c r="A1890">
        <v>1889</v>
      </c>
      <c r="B1890">
        <v>30197210</v>
      </c>
      <c r="C1890" t="s">
        <v>1904</v>
      </c>
      <c r="E1890" s="12">
        <v>1890</v>
      </c>
      <c r="F1890" s="13">
        <v>30197220</v>
      </c>
      <c r="G1890" s="14" t="s">
        <v>1905</v>
      </c>
      <c r="Q1890" t="str">
        <f t="shared" si="29"/>
        <v>30197220-Spajalice za hartiju</v>
      </c>
    </row>
    <row r="1891" spans="1:17" x14ac:dyDescent="0.25">
      <c r="A1891">
        <v>1890</v>
      </c>
      <c r="B1891">
        <v>30197220</v>
      </c>
      <c r="C1891" t="s">
        <v>1905</v>
      </c>
      <c r="E1891" s="15">
        <v>1891</v>
      </c>
      <c r="F1891" s="16">
        <v>30197221</v>
      </c>
      <c r="G1891" s="17" t="s">
        <v>1906</v>
      </c>
      <c r="Q1891" t="str">
        <f t="shared" si="29"/>
        <v>30197221-Držač za spajalice za hartiju</v>
      </c>
    </row>
    <row r="1892" spans="1:17" x14ac:dyDescent="0.25">
      <c r="A1892">
        <v>1891</v>
      </c>
      <c r="B1892">
        <v>30197221</v>
      </c>
      <c r="C1892" t="s">
        <v>1906</v>
      </c>
      <c r="E1892" s="12">
        <v>1892</v>
      </c>
      <c r="F1892" s="13">
        <v>30197300</v>
      </c>
      <c r="G1892" s="14" t="s">
        <v>1907</v>
      </c>
      <c r="Q1892" t="str">
        <f t="shared" si="29"/>
        <v>30197300-Otvarači za pisma, heftalice i zumbalice</v>
      </c>
    </row>
    <row r="1893" spans="1:17" x14ac:dyDescent="0.25">
      <c r="A1893">
        <v>1892</v>
      </c>
      <c r="B1893">
        <v>30197300</v>
      </c>
      <c r="C1893" t="s">
        <v>1907</v>
      </c>
      <c r="E1893" s="15">
        <v>1893</v>
      </c>
      <c r="F1893" s="16">
        <v>30197310</v>
      </c>
      <c r="G1893" s="17" t="s">
        <v>1908</v>
      </c>
      <c r="Q1893" t="str">
        <f t="shared" si="29"/>
        <v>30197310-Otvarači za pisma</v>
      </c>
    </row>
    <row r="1894" spans="1:17" x14ac:dyDescent="0.25">
      <c r="A1894">
        <v>1893</v>
      </c>
      <c r="B1894">
        <v>30197310</v>
      </c>
      <c r="C1894" t="s">
        <v>1908</v>
      </c>
      <c r="E1894" s="12">
        <v>1894</v>
      </c>
      <c r="F1894" s="13">
        <v>30197320</v>
      </c>
      <c r="G1894" s="14" t="s">
        <v>1909</v>
      </c>
      <c r="Q1894" t="str">
        <f t="shared" si="29"/>
        <v>30197320-Heftalice</v>
      </c>
    </row>
    <row r="1895" spans="1:17" x14ac:dyDescent="0.25">
      <c r="A1895">
        <v>1894</v>
      </c>
      <c r="B1895">
        <v>30197320</v>
      </c>
      <c r="C1895" t="s">
        <v>1909</v>
      </c>
      <c r="E1895" s="15">
        <v>1895</v>
      </c>
      <c r="F1895" s="16">
        <v>30197321</v>
      </c>
      <c r="G1895" s="17" t="s">
        <v>1910</v>
      </c>
      <c r="Q1895" t="str">
        <f t="shared" si="29"/>
        <v>30197321-Razheftivač</v>
      </c>
    </row>
    <row r="1896" spans="1:17" x14ac:dyDescent="0.25">
      <c r="A1896">
        <v>1895</v>
      </c>
      <c r="B1896">
        <v>30197321</v>
      </c>
      <c r="C1896" t="s">
        <v>1910</v>
      </c>
      <c r="E1896" s="12">
        <v>1896</v>
      </c>
      <c r="F1896" s="13">
        <v>30197330</v>
      </c>
      <c r="G1896" s="14" t="s">
        <v>1911</v>
      </c>
      <c r="Q1896" t="str">
        <f t="shared" si="29"/>
        <v>30197330-Zumbalice</v>
      </c>
    </row>
    <row r="1897" spans="1:17" x14ac:dyDescent="0.25">
      <c r="A1897">
        <v>1896</v>
      </c>
      <c r="B1897">
        <v>30197330</v>
      </c>
      <c r="C1897" t="s">
        <v>1911</v>
      </c>
      <c r="E1897" s="15">
        <v>1897</v>
      </c>
      <c r="F1897" s="16">
        <v>30197400</v>
      </c>
      <c r="G1897" s="17" t="s">
        <v>1912</v>
      </c>
      <c r="Q1897" t="str">
        <f t="shared" si="29"/>
        <v>30197400-Sunđer za marke</v>
      </c>
    </row>
    <row r="1898" spans="1:17" x14ac:dyDescent="0.25">
      <c r="A1898">
        <v>1897</v>
      </c>
      <c r="B1898">
        <v>30197400</v>
      </c>
      <c r="C1898" t="s">
        <v>1912</v>
      </c>
      <c r="E1898" s="12">
        <v>1898</v>
      </c>
      <c r="F1898" s="13">
        <v>30197500</v>
      </c>
      <c r="G1898" s="14" t="s">
        <v>1913</v>
      </c>
      <c r="Q1898" t="str">
        <f t="shared" si="29"/>
        <v>30197500-Vosak za pečaćenje</v>
      </c>
    </row>
    <row r="1899" spans="1:17" x14ac:dyDescent="0.25">
      <c r="A1899">
        <v>1898</v>
      </c>
      <c r="B1899">
        <v>30197500</v>
      </c>
      <c r="C1899" t="s">
        <v>1913</v>
      </c>
      <c r="E1899" s="15">
        <v>1899</v>
      </c>
      <c r="F1899" s="16">
        <v>30197510</v>
      </c>
      <c r="G1899" s="17" t="s">
        <v>1914</v>
      </c>
      <c r="Q1899" t="str">
        <f t="shared" si="29"/>
        <v>30197510-Pribor za vosak za pečaćenje</v>
      </c>
    </row>
    <row r="1900" spans="1:17" x14ac:dyDescent="0.25">
      <c r="A1900">
        <v>1899</v>
      </c>
      <c r="B1900">
        <v>30197510</v>
      </c>
      <c r="C1900" t="s">
        <v>1914</v>
      </c>
      <c r="E1900" s="12">
        <v>1900</v>
      </c>
      <c r="F1900" s="13">
        <v>30197600</v>
      </c>
      <c r="G1900" s="14" t="s">
        <v>1915</v>
      </c>
      <c r="Q1900" t="str">
        <f t="shared" si="29"/>
        <v>30197600-Obrađena hartija i karton</v>
      </c>
    </row>
    <row r="1901" spans="1:17" x14ac:dyDescent="0.25">
      <c r="A1901">
        <v>1900</v>
      </c>
      <c r="B1901">
        <v>30197600</v>
      </c>
      <c r="C1901" t="s">
        <v>1915</v>
      </c>
      <c r="E1901" s="15">
        <v>1901</v>
      </c>
      <c r="F1901" s="16">
        <v>30197610</v>
      </c>
      <c r="G1901" s="17" t="s">
        <v>1916</v>
      </c>
      <c r="Q1901" t="str">
        <f t="shared" si="29"/>
        <v>30197610-Složena hartija i karton</v>
      </c>
    </row>
    <row r="1902" spans="1:17" x14ac:dyDescent="0.25">
      <c r="A1902">
        <v>1901</v>
      </c>
      <c r="B1902">
        <v>30197610</v>
      </c>
      <c r="C1902" t="s">
        <v>1916</v>
      </c>
      <c r="E1902" s="12">
        <v>1902</v>
      </c>
      <c r="F1902" s="13">
        <v>30197620</v>
      </c>
      <c r="G1902" s="14" t="s">
        <v>1917</v>
      </c>
      <c r="Q1902" t="str">
        <f t="shared" si="29"/>
        <v>30197620-Hartija za pisanje</v>
      </c>
    </row>
    <row r="1903" spans="1:17" x14ac:dyDescent="0.25">
      <c r="A1903">
        <v>1902</v>
      </c>
      <c r="B1903">
        <v>30197620</v>
      </c>
      <c r="C1903" t="s">
        <v>1917</v>
      </c>
      <c r="E1903" s="15">
        <v>1903</v>
      </c>
      <c r="F1903" s="16">
        <v>30197621</v>
      </c>
      <c r="G1903" s="17" t="s">
        <v>1918</v>
      </c>
      <c r="Q1903" t="str">
        <f t="shared" si="29"/>
        <v>30197621-Podloga za blok sa listovima koji se okreću</v>
      </c>
    </row>
    <row r="1904" spans="1:17" x14ac:dyDescent="0.25">
      <c r="A1904">
        <v>1903</v>
      </c>
      <c r="B1904">
        <v>30197621</v>
      </c>
      <c r="C1904" t="s">
        <v>1918</v>
      </c>
      <c r="E1904" s="12">
        <v>1904</v>
      </c>
      <c r="F1904" s="13">
        <v>30197630</v>
      </c>
      <c r="G1904" s="14" t="s">
        <v>1919</v>
      </c>
      <c r="Q1904" t="str">
        <f t="shared" si="29"/>
        <v>30197630-Hartija za štampanje</v>
      </c>
    </row>
    <row r="1905" spans="1:17" x14ac:dyDescent="0.25">
      <c r="A1905">
        <v>1904</v>
      </c>
      <c r="B1905">
        <v>30197630</v>
      </c>
      <c r="C1905" t="s">
        <v>1919</v>
      </c>
      <c r="E1905" s="15">
        <v>1905</v>
      </c>
      <c r="F1905" s="16">
        <v>30197640</v>
      </c>
      <c r="G1905" s="17" t="s">
        <v>1920</v>
      </c>
      <c r="Q1905" t="str">
        <f t="shared" si="29"/>
        <v>30197640-Samokopirajuća ili druga hartija za kopiranje</v>
      </c>
    </row>
    <row r="1906" spans="1:17" x14ac:dyDescent="0.25">
      <c r="A1906">
        <v>1905</v>
      </c>
      <c r="B1906">
        <v>30197640</v>
      </c>
      <c r="C1906" t="s">
        <v>1920</v>
      </c>
      <c r="E1906" s="12">
        <v>1906</v>
      </c>
      <c r="F1906" s="13">
        <v>30197641</v>
      </c>
      <c r="G1906" s="14" t="s">
        <v>1921</v>
      </c>
      <c r="Q1906" t="str">
        <f t="shared" si="29"/>
        <v>30197641-Termografska hartija</v>
      </c>
    </row>
    <row r="1907" spans="1:17" x14ac:dyDescent="0.25">
      <c r="A1907">
        <v>1906</v>
      </c>
      <c r="B1907">
        <v>30197641</v>
      </c>
      <c r="C1907" t="s">
        <v>1921</v>
      </c>
      <c r="E1907" s="15">
        <v>1907</v>
      </c>
      <c r="F1907" s="16">
        <v>30197642</v>
      </c>
      <c r="G1907" s="17" t="s">
        <v>1922</v>
      </c>
      <c r="Q1907" t="str">
        <f t="shared" si="29"/>
        <v>30197642-Hartija za fotokopiranje i kserografiju</v>
      </c>
    </row>
    <row r="1908" spans="1:17" x14ac:dyDescent="0.25">
      <c r="A1908">
        <v>1907</v>
      </c>
      <c r="B1908">
        <v>30197642</v>
      </c>
      <c r="C1908" t="s">
        <v>1922</v>
      </c>
      <c r="E1908" s="12">
        <v>1908</v>
      </c>
      <c r="F1908" s="13">
        <v>30197643</v>
      </c>
      <c r="G1908" s="14" t="s">
        <v>1923</v>
      </c>
      <c r="Q1908" t="str">
        <f t="shared" si="29"/>
        <v>30197643-Hartija za fotokopiranje</v>
      </c>
    </row>
    <row r="1909" spans="1:17" x14ac:dyDescent="0.25">
      <c r="A1909">
        <v>1908</v>
      </c>
      <c r="B1909">
        <v>30197643</v>
      </c>
      <c r="C1909" t="s">
        <v>1923</v>
      </c>
      <c r="E1909" s="15">
        <v>1909</v>
      </c>
      <c r="F1909" s="16">
        <v>30197644</v>
      </c>
      <c r="G1909" s="17" t="s">
        <v>1924</v>
      </c>
      <c r="Q1909" t="str">
        <f t="shared" si="29"/>
        <v>30197644-Hartija za kserografiju</v>
      </c>
    </row>
    <row r="1910" spans="1:17" x14ac:dyDescent="0.25">
      <c r="A1910">
        <v>1909</v>
      </c>
      <c r="B1910">
        <v>30197644</v>
      </c>
      <c r="C1910" t="s">
        <v>1924</v>
      </c>
      <c r="E1910" s="12">
        <v>1910</v>
      </c>
      <c r="F1910" s="13">
        <v>30197645</v>
      </c>
      <c r="G1910" s="14" t="s">
        <v>1925</v>
      </c>
      <c r="Q1910" t="str">
        <f t="shared" si="29"/>
        <v>30197645-Kartice za štampanje</v>
      </c>
    </row>
    <row r="1911" spans="1:17" x14ac:dyDescent="0.25">
      <c r="A1911">
        <v>1910</v>
      </c>
      <c r="B1911">
        <v>30197645</v>
      </c>
      <c r="C1911" t="s">
        <v>1925</v>
      </c>
      <c r="E1911" s="15">
        <v>1911</v>
      </c>
      <c r="F1911" s="16">
        <v>30198000</v>
      </c>
      <c r="G1911" s="17" t="s">
        <v>1926</v>
      </c>
      <c r="Q1911" t="str">
        <f t="shared" si="29"/>
        <v>30198000-Mašine za igre na sreću</v>
      </c>
    </row>
    <row r="1912" spans="1:17" x14ac:dyDescent="0.25">
      <c r="A1912">
        <v>1911</v>
      </c>
      <c r="B1912">
        <v>30198000</v>
      </c>
      <c r="C1912" t="s">
        <v>1926</v>
      </c>
      <c r="E1912" s="12">
        <v>1912</v>
      </c>
      <c r="F1912" s="13">
        <v>30198100</v>
      </c>
      <c r="G1912" s="14" t="s">
        <v>1927</v>
      </c>
      <c r="Q1912" t="str">
        <f t="shared" si="29"/>
        <v>30198100-Slot mašine</v>
      </c>
    </row>
    <row r="1913" spans="1:17" x14ac:dyDescent="0.25">
      <c r="A1913">
        <v>1912</v>
      </c>
      <c r="B1913">
        <v>30198100</v>
      </c>
      <c r="C1913" t="s">
        <v>1927</v>
      </c>
      <c r="E1913" s="15">
        <v>1913</v>
      </c>
      <c r="F1913" s="16">
        <v>30199000</v>
      </c>
      <c r="G1913" s="17" t="s">
        <v>1928</v>
      </c>
      <c r="Q1913" t="str">
        <f t="shared" si="29"/>
        <v>30199000-Kancelarijski materijal od hartije i drugi artikli</v>
      </c>
    </row>
    <row r="1914" spans="1:17" x14ac:dyDescent="0.25">
      <c r="A1914">
        <v>1913</v>
      </c>
      <c r="B1914">
        <v>30199000</v>
      </c>
      <c r="C1914" t="s">
        <v>1928</v>
      </c>
      <c r="E1914" s="12">
        <v>1914</v>
      </c>
      <c r="F1914" s="13">
        <v>30199100</v>
      </c>
      <c r="G1914" s="14" t="s">
        <v>1929</v>
      </c>
      <c r="Q1914" t="str">
        <f t="shared" si="29"/>
        <v>30199100-Indigo hartija, samokopirajuća hartija, matrice za umnožavanje od hartije i nekarbonizovana hartija</v>
      </c>
    </row>
    <row r="1915" spans="1:17" x14ac:dyDescent="0.25">
      <c r="A1915">
        <v>1914</v>
      </c>
      <c r="B1915">
        <v>30199100</v>
      </c>
      <c r="C1915" t="s">
        <v>1929</v>
      </c>
      <c r="E1915" s="15">
        <v>1915</v>
      </c>
      <c r="F1915" s="16">
        <v>30199110</v>
      </c>
      <c r="G1915" s="17" t="s">
        <v>1930</v>
      </c>
      <c r="Q1915" t="str">
        <f t="shared" si="29"/>
        <v>30199110-Indigo hartija</v>
      </c>
    </row>
    <row r="1916" spans="1:17" x14ac:dyDescent="0.25">
      <c r="A1916">
        <v>1915</v>
      </c>
      <c r="B1916">
        <v>30199110</v>
      </c>
      <c r="C1916" t="s">
        <v>1930</v>
      </c>
      <c r="E1916" s="12">
        <v>1916</v>
      </c>
      <c r="F1916" s="13">
        <v>30199120</v>
      </c>
      <c r="G1916" s="14" t="s">
        <v>1931</v>
      </c>
      <c r="Q1916" t="str">
        <f t="shared" si="29"/>
        <v>30199120-Samokopirajuća hartija</v>
      </c>
    </row>
    <row r="1917" spans="1:17" x14ac:dyDescent="0.25">
      <c r="A1917">
        <v>1916</v>
      </c>
      <c r="B1917">
        <v>30199120</v>
      </c>
      <c r="C1917" t="s">
        <v>1931</v>
      </c>
      <c r="E1917" s="15">
        <v>1917</v>
      </c>
      <c r="F1917" s="16">
        <v>30199130</v>
      </c>
      <c r="G1917" s="17" t="s">
        <v>1932</v>
      </c>
      <c r="Q1917" t="str">
        <f t="shared" si="29"/>
        <v>30199130-Nekarbonizovana hartija</v>
      </c>
    </row>
    <row r="1918" spans="1:17" x14ac:dyDescent="0.25">
      <c r="A1918">
        <v>1917</v>
      </c>
      <c r="B1918">
        <v>30199130</v>
      </c>
      <c r="C1918" t="s">
        <v>1932</v>
      </c>
      <c r="E1918" s="12">
        <v>1918</v>
      </c>
      <c r="F1918" s="13">
        <v>30199140</v>
      </c>
      <c r="G1918" s="14" t="s">
        <v>1933</v>
      </c>
      <c r="Q1918" t="str">
        <f t="shared" si="29"/>
        <v>30199140-Matrice za umnožavanje od hartije</v>
      </c>
    </row>
    <row r="1919" spans="1:17" x14ac:dyDescent="0.25">
      <c r="A1919">
        <v>1918</v>
      </c>
      <c r="B1919">
        <v>30199140</v>
      </c>
      <c r="C1919" t="s">
        <v>1933</v>
      </c>
      <c r="E1919" s="15">
        <v>1919</v>
      </c>
      <c r="F1919" s="16">
        <v>30199200</v>
      </c>
      <c r="G1919" s="17" t="s">
        <v>1934</v>
      </c>
      <c r="Q1919" t="str">
        <f t="shared" si="29"/>
        <v>30199200-Koverte, pisma-koverte i dopisnice</v>
      </c>
    </row>
    <row r="1920" spans="1:17" x14ac:dyDescent="0.25">
      <c r="A1920">
        <v>1919</v>
      </c>
      <c r="B1920">
        <v>30199200</v>
      </c>
      <c r="C1920" t="s">
        <v>1934</v>
      </c>
      <c r="E1920" s="12">
        <v>1920</v>
      </c>
      <c r="F1920" s="13">
        <v>30199210</v>
      </c>
      <c r="G1920" s="14" t="s">
        <v>1935</v>
      </c>
      <c r="Q1920" t="str">
        <f t="shared" si="29"/>
        <v>30199210-Pisma-koverte</v>
      </c>
    </row>
    <row r="1921" spans="1:17" x14ac:dyDescent="0.25">
      <c r="A1921">
        <v>1920</v>
      </c>
      <c r="B1921">
        <v>30199210</v>
      </c>
      <c r="C1921" t="s">
        <v>1935</v>
      </c>
      <c r="E1921" s="15">
        <v>1921</v>
      </c>
      <c r="F1921" s="16">
        <v>30199220</v>
      </c>
      <c r="G1921" s="17" t="s">
        <v>1936</v>
      </c>
      <c r="Q1921" t="str">
        <f t="shared" si="29"/>
        <v>30199220-Dopisnice</v>
      </c>
    </row>
    <row r="1922" spans="1:17" x14ac:dyDescent="0.25">
      <c r="A1922">
        <v>1921</v>
      </c>
      <c r="B1922">
        <v>30199220</v>
      </c>
      <c r="C1922" t="s">
        <v>1936</v>
      </c>
      <c r="E1922" s="12">
        <v>1922</v>
      </c>
      <c r="F1922" s="13">
        <v>30199230</v>
      </c>
      <c r="G1922" s="14" t="s">
        <v>1937</v>
      </c>
      <c r="Q1922" t="str">
        <f t="shared" ref="Q1922:Q1985" si="30">F1922&amp; "-" &amp;G1922</f>
        <v>30199230-Koverte</v>
      </c>
    </row>
    <row r="1923" spans="1:17" x14ac:dyDescent="0.25">
      <c r="A1923">
        <v>1922</v>
      </c>
      <c r="B1923">
        <v>30199230</v>
      </c>
      <c r="C1923" t="s">
        <v>1937</v>
      </c>
      <c r="E1923" s="15">
        <v>1923</v>
      </c>
      <c r="F1923" s="16">
        <v>30199240</v>
      </c>
      <c r="G1923" s="17" t="s">
        <v>1938</v>
      </c>
      <c r="Q1923" t="str">
        <f t="shared" si="30"/>
        <v>30199240-Pribor za pisanje pisama</v>
      </c>
    </row>
    <row r="1924" spans="1:17" x14ac:dyDescent="0.25">
      <c r="A1924">
        <v>1923</v>
      </c>
      <c r="B1924">
        <v>30199240</v>
      </c>
      <c r="C1924" t="s">
        <v>1938</v>
      </c>
      <c r="E1924" s="12">
        <v>1924</v>
      </c>
      <c r="F1924" s="13">
        <v>30199300</v>
      </c>
      <c r="G1924" s="14" t="s">
        <v>1939</v>
      </c>
      <c r="Q1924" t="str">
        <f t="shared" si="30"/>
        <v>30199300-Reljefna ili bušena hartija</v>
      </c>
    </row>
    <row r="1925" spans="1:17" x14ac:dyDescent="0.25">
      <c r="A1925">
        <v>1924</v>
      </c>
      <c r="B1925">
        <v>30199300</v>
      </c>
      <c r="C1925" t="s">
        <v>1939</v>
      </c>
      <c r="E1925" s="15">
        <v>1925</v>
      </c>
      <c r="F1925" s="16">
        <v>30199310</v>
      </c>
      <c r="G1925" s="17" t="s">
        <v>1940</v>
      </c>
      <c r="Q1925" t="str">
        <f t="shared" si="30"/>
        <v>30199310-Reljefna ili bušena hartija za štampanje</v>
      </c>
    </row>
    <row r="1926" spans="1:17" x14ac:dyDescent="0.25">
      <c r="A1926">
        <v>1925</v>
      </c>
      <c r="B1926">
        <v>30199310</v>
      </c>
      <c r="C1926" t="s">
        <v>1940</v>
      </c>
      <c r="E1926" s="12">
        <v>1926</v>
      </c>
      <c r="F1926" s="13">
        <v>30199320</v>
      </c>
      <c r="G1926" s="14" t="s">
        <v>1941</v>
      </c>
      <c r="Q1926" t="str">
        <f t="shared" si="30"/>
        <v>30199320-Reljefna ili bušena hartija za pisanje</v>
      </c>
    </row>
    <row r="1927" spans="1:17" x14ac:dyDescent="0.25">
      <c r="A1927">
        <v>1926</v>
      </c>
      <c r="B1927">
        <v>30199320</v>
      </c>
      <c r="C1927" t="s">
        <v>1941</v>
      </c>
      <c r="E1927" s="15">
        <v>1927</v>
      </c>
      <c r="F1927" s="16">
        <v>30199330</v>
      </c>
      <c r="G1927" s="17" t="s">
        <v>1942</v>
      </c>
      <c r="Q1927" t="str">
        <f t="shared" si="30"/>
        <v>30199330-Neprekidna hartija  za kompjuterske štampače</v>
      </c>
    </row>
    <row r="1928" spans="1:17" x14ac:dyDescent="0.25">
      <c r="A1928">
        <v>1927</v>
      </c>
      <c r="B1928">
        <v>30199330</v>
      </c>
      <c r="C1928" t="s">
        <v>1942</v>
      </c>
      <c r="E1928" s="12">
        <v>1928</v>
      </c>
      <c r="F1928" s="13">
        <v>30199340</v>
      </c>
      <c r="G1928" s="14" t="s">
        <v>1943</v>
      </c>
      <c r="Q1928" t="str">
        <f t="shared" si="30"/>
        <v>30199340-Neprekidni obrasci</v>
      </c>
    </row>
    <row r="1929" spans="1:17" x14ac:dyDescent="0.25">
      <c r="A1929">
        <v>1928</v>
      </c>
      <c r="B1929">
        <v>30199340</v>
      </c>
      <c r="C1929" t="s">
        <v>1943</v>
      </c>
      <c r="E1929" s="15">
        <v>1929</v>
      </c>
      <c r="F1929" s="16">
        <v>30199400</v>
      </c>
      <c r="G1929" s="17" t="s">
        <v>1944</v>
      </c>
      <c r="Q1929" t="str">
        <f t="shared" si="30"/>
        <v>30199400-Gumirani ili lepljivi papir</v>
      </c>
    </row>
    <row r="1930" spans="1:17" x14ac:dyDescent="0.25">
      <c r="A1930">
        <v>1929</v>
      </c>
      <c r="B1930">
        <v>30199400</v>
      </c>
      <c r="C1930" t="s">
        <v>1944</v>
      </c>
      <c r="E1930" s="12">
        <v>1930</v>
      </c>
      <c r="F1930" s="13">
        <v>30199410</v>
      </c>
      <c r="G1930" s="14" t="s">
        <v>1945</v>
      </c>
      <c r="Q1930" t="str">
        <f t="shared" si="30"/>
        <v>30199410-Samolepljivi papir</v>
      </c>
    </row>
    <row r="1931" spans="1:17" x14ac:dyDescent="0.25">
      <c r="A1931">
        <v>1930</v>
      </c>
      <c r="B1931">
        <v>30199410</v>
      </c>
      <c r="C1931" t="s">
        <v>1945</v>
      </c>
      <c r="E1931" s="15">
        <v>1931</v>
      </c>
      <c r="F1931" s="16">
        <v>30199500</v>
      </c>
      <c r="G1931" s="17" t="s">
        <v>1946</v>
      </c>
      <c r="Q1931" t="str">
        <f t="shared" si="30"/>
        <v>30199500-Registratori, plitke kutije za pisma, kutije za čuvanje stvari i slični predmeti</v>
      </c>
    </row>
    <row r="1932" spans="1:17" x14ac:dyDescent="0.25">
      <c r="A1932">
        <v>1931</v>
      </c>
      <c r="B1932">
        <v>30199500</v>
      </c>
      <c r="C1932" t="s">
        <v>1946</v>
      </c>
      <c r="E1932" s="12">
        <v>1932</v>
      </c>
      <c r="F1932" s="13">
        <v>30199600</v>
      </c>
      <c r="G1932" s="14" t="s">
        <v>1947</v>
      </c>
      <c r="Q1932" t="str">
        <f t="shared" si="30"/>
        <v>30199600-Razdelni listovi</v>
      </c>
    </row>
    <row r="1933" spans="1:17" x14ac:dyDescent="0.25">
      <c r="A1933">
        <v>1932</v>
      </c>
      <c r="B1933">
        <v>30199600</v>
      </c>
      <c r="C1933" t="s">
        <v>1947</v>
      </c>
      <c r="E1933" s="15">
        <v>1933</v>
      </c>
      <c r="F1933" s="16">
        <v>30199700</v>
      </c>
      <c r="G1933" s="17" t="s">
        <v>1948</v>
      </c>
      <c r="Q1933" t="str">
        <f t="shared" si="30"/>
        <v>30199700-Štampani kancelarijski materijal osim obrazaca</v>
      </c>
    </row>
    <row r="1934" spans="1:17" x14ac:dyDescent="0.25">
      <c r="A1934">
        <v>1933</v>
      </c>
      <c r="B1934">
        <v>30199700</v>
      </c>
      <c r="C1934" t="s">
        <v>1948</v>
      </c>
      <c r="E1934" s="12">
        <v>1934</v>
      </c>
      <c r="F1934" s="13">
        <v>30199710</v>
      </c>
      <c r="G1934" s="14" t="s">
        <v>1949</v>
      </c>
      <c r="Q1934" t="str">
        <f t="shared" si="30"/>
        <v>30199710-Štampane koverte</v>
      </c>
    </row>
    <row r="1935" spans="1:17" x14ac:dyDescent="0.25">
      <c r="A1935">
        <v>1934</v>
      </c>
      <c r="B1935">
        <v>30199710</v>
      </c>
      <c r="C1935" t="s">
        <v>1949</v>
      </c>
      <c r="E1935" s="15">
        <v>1935</v>
      </c>
      <c r="F1935" s="16">
        <v>30199711</v>
      </c>
      <c r="G1935" s="17" t="s">
        <v>1950</v>
      </c>
      <c r="Q1935" t="str">
        <f t="shared" si="30"/>
        <v>30199711-Štampane koverte sa otvorom za adresu</v>
      </c>
    </row>
    <row r="1936" spans="1:17" x14ac:dyDescent="0.25">
      <c r="A1936">
        <v>1935</v>
      </c>
      <c r="B1936">
        <v>30199711</v>
      </c>
      <c r="C1936" t="s">
        <v>1950</v>
      </c>
      <c r="E1936" s="12">
        <v>1936</v>
      </c>
      <c r="F1936" s="13">
        <v>30199712</v>
      </c>
      <c r="G1936" s="14" t="s">
        <v>1951</v>
      </c>
      <c r="Q1936" t="str">
        <f t="shared" si="30"/>
        <v>30199712-Štampane koverte bez otvora za adresu</v>
      </c>
    </row>
    <row r="1937" spans="1:17" x14ac:dyDescent="0.25">
      <c r="A1937">
        <v>1936</v>
      </c>
      <c r="B1937">
        <v>30199712</v>
      </c>
      <c r="C1937" t="s">
        <v>1951</v>
      </c>
      <c r="E1937" s="15">
        <v>1937</v>
      </c>
      <c r="F1937" s="16">
        <v>30199713</v>
      </c>
      <c r="G1937" s="17" t="s">
        <v>1952</v>
      </c>
      <c r="Q1937" t="str">
        <f t="shared" si="30"/>
        <v>30199713-Štampane koverte za rendgenske snimke</v>
      </c>
    </row>
    <row r="1938" spans="1:17" x14ac:dyDescent="0.25">
      <c r="A1938">
        <v>1937</v>
      </c>
      <c r="B1938">
        <v>30199713</v>
      </c>
      <c r="C1938" t="s">
        <v>1952</v>
      </c>
      <c r="E1938" s="12">
        <v>1938</v>
      </c>
      <c r="F1938" s="13">
        <v>30199720</v>
      </c>
      <c r="G1938" s="14" t="s">
        <v>1953</v>
      </c>
      <c r="Q1938" t="str">
        <f t="shared" si="30"/>
        <v>30199720-Papir za beleške</v>
      </c>
    </row>
    <row r="1939" spans="1:17" x14ac:dyDescent="0.25">
      <c r="A1939">
        <v>1938</v>
      </c>
      <c r="B1939">
        <v>30199720</v>
      </c>
      <c r="C1939" t="s">
        <v>1953</v>
      </c>
      <c r="E1939" s="15">
        <v>1939</v>
      </c>
      <c r="F1939" s="16">
        <v>30199730</v>
      </c>
      <c r="G1939" s="17" t="s">
        <v>1954</v>
      </c>
      <c r="Q1939" t="str">
        <f t="shared" si="30"/>
        <v>30199730-Vizit karte</v>
      </c>
    </row>
    <row r="1940" spans="1:17" x14ac:dyDescent="0.25">
      <c r="A1940">
        <v>1939</v>
      </c>
      <c r="B1940">
        <v>30199730</v>
      </c>
      <c r="C1940" t="s">
        <v>1954</v>
      </c>
      <c r="E1940" s="12">
        <v>1940</v>
      </c>
      <c r="F1940" s="13">
        <v>30199731</v>
      </c>
      <c r="G1940" s="14" t="s">
        <v>1955</v>
      </c>
      <c r="Q1940" t="str">
        <f t="shared" si="30"/>
        <v>30199731-Kutije za vizit karte</v>
      </c>
    </row>
    <row r="1941" spans="1:17" x14ac:dyDescent="0.25">
      <c r="A1941">
        <v>1940</v>
      </c>
      <c r="B1941">
        <v>30199731</v>
      </c>
      <c r="C1941" t="s">
        <v>1955</v>
      </c>
      <c r="E1941" s="15">
        <v>1941</v>
      </c>
      <c r="F1941" s="16">
        <v>30199740</v>
      </c>
      <c r="G1941" s="17" t="s">
        <v>1956</v>
      </c>
      <c r="Q1941" t="str">
        <f t="shared" si="30"/>
        <v>30199740-Kartice sa kratkim tekstom pozdrava ili zahvaljivanja</v>
      </c>
    </row>
    <row r="1942" spans="1:17" x14ac:dyDescent="0.25">
      <c r="A1942">
        <v>1941</v>
      </c>
      <c r="B1942">
        <v>30199740</v>
      </c>
      <c r="C1942" t="s">
        <v>1956</v>
      </c>
      <c r="E1942" s="12">
        <v>1942</v>
      </c>
      <c r="F1942" s="13">
        <v>30199750</v>
      </c>
      <c r="G1942" s="14" t="s">
        <v>1957</v>
      </c>
      <c r="Q1942" t="str">
        <f t="shared" si="30"/>
        <v>30199750-Kuponi</v>
      </c>
    </row>
    <row r="1943" spans="1:17" x14ac:dyDescent="0.25">
      <c r="A1943">
        <v>1942</v>
      </c>
      <c r="B1943">
        <v>30199750</v>
      </c>
      <c r="C1943" t="s">
        <v>1957</v>
      </c>
      <c r="E1943" s="15">
        <v>1943</v>
      </c>
      <c r="F1943" s="16">
        <v>30199760</v>
      </c>
      <c r="G1943" s="17" t="s">
        <v>1958</v>
      </c>
      <c r="Q1943" t="str">
        <f t="shared" si="30"/>
        <v>30199760-Oznake i nalepnice</v>
      </c>
    </row>
    <row r="1944" spans="1:17" x14ac:dyDescent="0.25">
      <c r="A1944">
        <v>1943</v>
      </c>
      <c r="B1944">
        <v>30199760</v>
      </c>
      <c r="C1944" t="s">
        <v>1958</v>
      </c>
      <c r="E1944" s="12">
        <v>1944</v>
      </c>
      <c r="F1944" s="13">
        <v>30199761</v>
      </c>
      <c r="G1944" s="14" t="s">
        <v>1959</v>
      </c>
      <c r="Q1944" t="str">
        <f t="shared" si="30"/>
        <v>30199761-Oznake i nalepnice sa bar-kodom</v>
      </c>
    </row>
    <row r="1945" spans="1:17" x14ac:dyDescent="0.25">
      <c r="A1945">
        <v>1944</v>
      </c>
      <c r="B1945">
        <v>30199761</v>
      </c>
      <c r="C1945" t="s">
        <v>1959</v>
      </c>
      <c r="E1945" s="15">
        <v>1945</v>
      </c>
      <c r="F1945" s="16">
        <v>30199762</v>
      </c>
      <c r="G1945" s="17" t="s">
        <v>1960</v>
      </c>
      <c r="Q1945" t="str">
        <f t="shared" si="30"/>
        <v>30199762-Etikete i cedulje za prtljag</v>
      </c>
    </row>
    <row r="1946" spans="1:17" x14ac:dyDescent="0.25">
      <c r="A1946">
        <v>1945</v>
      </c>
      <c r="B1946">
        <v>30199762</v>
      </c>
      <c r="C1946" t="s">
        <v>1960</v>
      </c>
      <c r="E1946" s="12">
        <v>1946</v>
      </c>
      <c r="F1946" s="13">
        <v>30199763</v>
      </c>
      <c r="G1946" s="14" t="s">
        <v>1961</v>
      </c>
      <c r="Q1946" t="str">
        <f t="shared" si="30"/>
        <v>30199763-Oznake za zaštitu od krađe</v>
      </c>
    </row>
    <row r="1947" spans="1:17" x14ac:dyDescent="0.25">
      <c r="A1947">
        <v>1946</v>
      </c>
      <c r="B1947">
        <v>30199763</v>
      </c>
      <c r="C1947" t="s">
        <v>1961</v>
      </c>
      <c r="E1947" s="15">
        <v>1947</v>
      </c>
      <c r="F1947" s="16">
        <v>30199770</v>
      </c>
      <c r="G1947" s="17" t="s">
        <v>1962</v>
      </c>
      <c r="Q1947" t="str">
        <f t="shared" si="30"/>
        <v>30199770-Bonovi za ishranu</v>
      </c>
    </row>
    <row r="1948" spans="1:17" x14ac:dyDescent="0.25">
      <c r="A1948">
        <v>1947</v>
      </c>
      <c r="B1948">
        <v>30199770</v>
      </c>
      <c r="C1948" t="s">
        <v>1962</v>
      </c>
      <c r="E1948" s="12">
        <v>1948</v>
      </c>
      <c r="F1948" s="13">
        <v>30199780</v>
      </c>
      <c r="G1948" s="14" t="s">
        <v>1963</v>
      </c>
      <c r="Q1948" t="str">
        <f t="shared" si="30"/>
        <v>30199780-Upijajući jastučići</v>
      </c>
    </row>
    <row r="1949" spans="1:17" x14ac:dyDescent="0.25">
      <c r="A1949">
        <v>1948</v>
      </c>
      <c r="B1949">
        <v>30199780</v>
      </c>
      <c r="C1949" t="s">
        <v>1963</v>
      </c>
      <c r="E1949" s="15">
        <v>1949</v>
      </c>
      <c r="F1949" s="16">
        <v>30199790</v>
      </c>
      <c r="G1949" s="17" t="s">
        <v>1964</v>
      </c>
      <c r="Q1949" t="str">
        <f t="shared" si="30"/>
        <v>30199790-Redovi vožnje</v>
      </c>
    </row>
    <row r="1950" spans="1:17" x14ac:dyDescent="0.25">
      <c r="A1950">
        <v>1949</v>
      </c>
      <c r="B1950">
        <v>30199790</v>
      </c>
      <c r="C1950" t="s">
        <v>1964</v>
      </c>
      <c r="E1950" s="12">
        <v>1950</v>
      </c>
      <c r="F1950" s="13">
        <v>30199791</v>
      </c>
      <c r="G1950" s="14" t="s">
        <v>1965</v>
      </c>
      <c r="Q1950" t="str">
        <f t="shared" si="30"/>
        <v>30199791-Zidni planeri</v>
      </c>
    </row>
    <row r="1951" spans="1:17" x14ac:dyDescent="0.25">
      <c r="A1951">
        <v>1950</v>
      </c>
      <c r="B1951">
        <v>30199791</v>
      </c>
      <c r="C1951" t="s">
        <v>1965</v>
      </c>
      <c r="E1951" s="15">
        <v>1951</v>
      </c>
      <c r="F1951" s="16">
        <v>30199792</v>
      </c>
      <c r="G1951" s="17" t="s">
        <v>1966</v>
      </c>
      <c r="Q1951" t="str">
        <f t="shared" si="30"/>
        <v>30199792-Kalendari</v>
      </c>
    </row>
    <row r="1952" spans="1:17" x14ac:dyDescent="0.25">
      <c r="A1952">
        <v>1951</v>
      </c>
      <c r="B1952">
        <v>30199792</v>
      </c>
      <c r="C1952" t="s">
        <v>1966</v>
      </c>
      <c r="E1952" s="12">
        <v>1952</v>
      </c>
      <c r="F1952" s="13">
        <v>30199793</v>
      </c>
      <c r="G1952" s="14" t="s">
        <v>1967</v>
      </c>
      <c r="Q1952" t="str">
        <f t="shared" si="30"/>
        <v>30199793-Držači za dnevnike</v>
      </c>
    </row>
    <row r="1953" spans="1:17" x14ac:dyDescent="0.25">
      <c r="A1953">
        <v>1952</v>
      </c>
      <c r="B1953">
        <v>30199793</v>
      </c>
      <c r="C1953" t="s">
        <v>1967</v>
      </c>
      <c r="E1953" s="15">
        <v>1953</v>
      </c>
      <c r="F1953" s="16">
        <v>30200000</v>
      </c>
      <c r="G1953" s="17" t="s">
        <v>1968</v>
      </c>
      <c r="Q1953" t="str">
        <f t="shared" si="30"/>
        <v>30200000-Računarska oprema i materijal</v>
      </c>
    </row>
    <row r="1954" spans="1:17" x14ac:dyDescent="0.25">
      <c r="A1954">
        <v>1953</v>
      </c>
      <c r="B1954">
        <v>30200000</v>
      </c>
      <c r="C1954" t="s">
        <v>1968</v>
      </c>
      <c r="E1954" s="12">
        <v>1954</v>
      </c>
      <c r="F1954" s="13">
        <v>30210000</v>
      </c>
      <c r="G1954" s="14" t="s">
        <v>1969</v>
      </c>
      <c r="Q1954" t="str">
        <f t="shared" si="30"/>
        <v>30210000-Mašine za obradu podataka (hardver)</v>
      </c>
    </row>
    <row r="1955" spans="1:17" x14ac:dyDescent="0.25">
      <c r="A1955">
        <v>1954</v>
      </c>
      <c r="B1955">
        <v>30210000</v>
      </c>
      <c r="C1955" t="s">
        <v>1969</v>
      </c>
      <c r="E1955" s="15">
        <v>1955</v>
      </c>
      <c r="F1955" s="16">
        <v>30211000</v>
      </c>
      <c r="G1955" s="17" t="s">
        <v>1970</v>
      </c>
      <c r="Q1955" t="str">
        <f t="shared" si="30"/>
        <v>30211000-Centralni (mejnfrejm) računar</v>
      </c>
    </row>
    <row r="1956" spans="1:17" x14ac:dyDescent="0.25">
      <c r="A1956">
        <v>1955</v>
      </c>
      <c r="B1956">
        <v>30211000</v>
      </c>
      <c r="C1956" t="s">
        <v>1970</v>
      </c>
      <c r="E1956" s="12">
        <v>1956</v>
      </c>
      <c r="F1956" s="13">
        <v>30211100</v>
      </c>
      <c r="G1956" s="14" t="s">
        <v>1971</v>
      </c>
      <c r="Q1956" t="str">
        <f t="shared" si="30"/>
        <v>30211100-Super računar</v>
      </c>
    </row>
    <row r="1957" spans="1:17" x14ac:dyDescent="0.25">
      <c r="A1957">
        <v>1956</v>
      </c>
      <c r="B1957">
        <v>30211100</v>
      </c>
      <c r="C1957" t="s">
        <v>1971</v>
      </c>
      <c r="E1957" s="15">
        <v>1957</v>
      </c>
      <c r="F1957" s="16">
        <v>30211200</v>
      </c>
      <c r="G1957" s="17" t="s">
        <v>1972</v>
      </c>
      <c r="Q1957" t="str">
        <f t="shared" si="30"/>
        <v>30211200-Centralni (mejnfrejm) hardver</v>
      </c>
    </row>
    <row r="1958" spans="1:17" x14ac:dyDescent="0.25">
      <c r="A1958">
        <v>1957</v>
      </c>
      <c r="B1958">
        <v>30211200</v>
      </c>
      <c r="C1958" t="s">
        <v>1972</v>
      </c>
      <c r="E1958" s="12">
        <v>1958</v>
      </c>
      <c r="F1958" s="13">
        <v>30211300</v>
      </c>
      <c r="G1958" s="14" t="s">
        <v>1973</v>
      </c>
      <c r="Q1958" t="str">
        <f t="shared" si="30"/>
        <v>30211300-Računarske platforme</v>
      </c>
    </row>
    <row r="1959" spans="1:17" x14ac:dyDescent="0.25">
      <c r="A1959">
        <v>1958</v>
      </c>
      <c r="B1959">
        <v>30211300</v>
      </c>
      <c r="C1959" t="s">
        <v>1973</v>
      </c>
      <c r="E1959" s="15">
        <v>1959</v>
      </c>
      <c r="F1959" s="16">
        <v>30211400</v>
      </c>
      <c r="G1959" s="17" t="s">
        <v>1974</v>
      </c>
      <c r="Q1959" t="str">
        <f t="shared" si="30"/>
        <v>30211400-Računarske konfiguracije</v>
      </c>
    </row>
    <row r="1960" spans="1:17" x14ac:dyDescent="0.25">
      <c r="A1960">
        <v>1959</v>
      </c>
      <c r="B1960">
        <v>30211400</v>
      </c>
      <c r="C1960" t="s">
        <v>1974</v>
      </c>
      <c r="E1960" s="12">
        <v>1960</v>
      </c>
      <c r="F1960" s="13">
        <v>30211500</v>
      </c>
      <c r="G1960" s="14" t="s">
        <v>1975</v>
      </c>
      <c r="Q1960" t="str">
        <f t="shared" si="30"/>
        <v>30211500-Centralne procesorske jedinice (CPU) ili procesori</v>
      </c>
    </row>
    <row r="1961" spans="1:17" x14ac:dyDescent="0.25">
      <c r="A1961">
        <v>1960</v>
      </c>
      <c r="B1961">
        <v>30211500</v>
      </c>
      <c r="C1961" t="s">
        <v>1975</v>
      </c>
      <c r="E1961" s="15">
        <v>1961</v>
      </c>
      <c r="F1961" s="16">
        <v>30212000</v>
      </c>
      <c r="G1961" s="17" t="s">
        <v>1976</v>
      </c>
      <c r="Q1961" t="str">
        <f t="shared" si="30"/>
        <v>30212000-Hardver za mini-računare</v>
      </c>
    </row>
    <row r="1962" spans="1:17" x14ac:dyDescent="0.25">
      <c r="A1962">
        <v>1961</v>
      </c>
      <c r="B1962">
        <v>30212000</v>
      </c>
      <c r="C1962" t="s">
        <v>1976</v>
      </c>
      <c r="E1962" s="12">
        <v>1962</v>
      </c>
      <c r="F1962" s="13">
        <v>30212100</v>
      </c>
      <c r="G1962" s="14" t="s">
        <v>1977</v>
      </c>
      <c r="Q1962" t="str">
        <f t="shared" si="30"/>
        <v>30212100-Centralne  jedinice za mini-računare</v>
      </c>
    </row>
    <row r="1963" spans="1:17" x14ac:dyDescent="0.25">
      <c r="A1963">
        <v>1962</v>
      </c>
      <c r="B1963">
        <v>30212100</v>
      </c>
      <c r="C1963" t="s">
        <v>1977</v>
      </c>
      <c r="E1963" s="15">
        <v>1963</v>
      </c>
      <c r="F1963" s="16">
        <v>30213000</v>
      </c>
      <c r="G1963" s="17" t="s">
        <v>1978</v>
      </c>
      <c r="Q1963" t="str">
        <f t="shared" si="30"/>
        <v>30213000-Personalni računari</v>
      </c>
    </row>
    <row r="1964" spans="1:17" x14ac:dyDescent="0.25">
      <c r="A1964">
        <v>1963</v>
      </c>
      <c r="B1964">
        <v>30213000</v>
      </c>
      <c r="C1964" t="s">
        <v>1978</v>
      </c>
      <c r="E1964" s="12">
        <v>1964</v>
      </c>
      <c r="F1964" s="13">
        <v>30213100</v>
      </c>
      <c r="G1964" s="14" t="s">
        <v>1979</v>
      </c>
      <c r="Q1964" t="str">
        <f t="shared" si="30"/>
        <v>30213100-Prenosivi računari</v>
      </c>
    </row>
    <row r="1965" spans="1:17" x14ac:dyDescent="0.25">
      <c r="A1965">
        <v>1964</v>
      </c>
      <c r="B1965">
        <v>30213100</v>
      </c>
      <c r="C1965" t="s">
        <v>1979</v>
      </c>
      <c r="E1965" s="15">
        <v>1965</v>
      </c>
      <c r="F1965" s="16">
        <v>30213200</v>
      </c>
      <c r="G1965" s="17" t="s">
        <v>1980</v>
      </c>
      <c r="Q1965" t="str">
        <f t="shared" si="30"/>
        <v>30213200-Tablet računari</v>
      </c>
    </row>
    <row r="1966" spans="1:17" x14ac:dyDescent="0.25">
      <c r="A1966">
        <v>1965</v>
      </c>
      <c r="B1966">
        <v>30213200</v>
      </c>
      <c r="C1966" t="s">
        <v>1980</v>
      </c>
      <c r="E1966" s="12">
        <v>1966</v>
      </c>
      <c r="F1966" s="13">
        <v>30213300</v>
      </c>
      <c r="G1966" s="14" t="s">
        <v>1981</v>
      </c>
      <c r="Q1966" t="str">
        <f t="shared" si="30"/>
        <v>30213300-Stoni računari (desktop)</v>
      </c>
    </row>
    <row r="1967" spans="1:17" x14ac:dyDescent="0.25">
      <c r="A1967">
        <v>1966</v>
      </c>
      <c r="B1967">
        <v>30213300</v>
      </c>
      <c r="C1967" t="s">
        <v>1981</v>
      </c>
      <c r="E1967" s="15">
        <v>1967</v>
      </c>
      <c r="F1967" s="16">
        <v>30213400</v>
      </c>
      <c r="G1967" s="17" t="s">
        <v>1982</v>
      </c>
      <c r="Q1967" t="str">
        <f t="shared" si="30"/>
        <v>30213400-Centralne procesorske jedinice za personalne računare</v>
      </c>
    </row>
    <row r="1968" spans="1:17" x14ac:dyDescent="0.25">
      <c r="A1968">
        <v>1967</v>
      </c>
      <c r="B1968">
        <v>30213400</v>
      </c>
      <c r="C1968" t="s">
        <v>1982</v>
      </c>
      <c r="E1968" s="12">
        <v>1968</v>
      </c>
      <c r="F1968" s="13">
        <v>30213500</v>
      </c>
      <c r="G1968" s="14" t="s">
        <v>1983</v>
      </c>
      <c r="Q1968" t="str">
        <f t="shared" si="30"/>
        <v>30213500-Džepni računari</v>
      </c>
    </row>
    <row r="1969" spans="1:17" x14ac:dyDescent="0.25">
      <c r="A1969">
        <v>1968</v>
      </c>
      <c r="B1969">
        <v>30213500</v>
      </c>
      <c r="C1969" t="s">
        <v>1983</v>
      </c>
      <c r="E1969" s="15">
        <v>1969</v>
      </c>
      <c r="F1969" s="16">
        <v>30214000</v>
      </c>
      <c r="G1969" s="17" t="s">
        <v>1984</v>
      </c>
      <c r="Q1969" t="str">
        <f t="shared" si="30"/>
        <v>30214000-Radne stanice</v>
      </c>
    </row>
    <row r="1970" spans="1:17" x14ac:dyDescent="0.25">
      <c r="A1970">
        <v>1969</v>
      </c>
      <c r="B1970">
        <v>30214000</v>
      </c>
      <c r="C1970" t="s">
        <v>1984</v>
      </c>
      <c r="E1970" s="12">
        <v>1970</v>
      </c>
      <c r="F1970" s="13">
        <v>30215000</v>
      </c>
      <c r="G1970" s="14" t="s">
        <v>1985</v>
      </c>
      <c r="Q1970" t="str">
        <f t="shared" si="30"/>
        <v>30215000-Hardver za mikroračunare</v>
      </c>
    </row>
    <row r="1971" spans="1:17" x14ac:dyDescent="0.25">
      <c r="A1971">
        <v>1970</v>
      </c>
      <c r="B1971">
        <v>30215000</v>
      </c>
      <c r="C1971" t="s">
        <v>1985</v>
      </c>
      <c r="E1971" s="15">
        <v>1971</v>
      </c>
      <c r="F1971" s="16">
        <v>30215100</v>
      </c>
      <c r="G1971" s="17" t="s">
        <v>1986</v>
      </c>
      <c r="Q1971" t="str">
        <f t="shared" si="30"/>
        <v>30215100-Centralne procesorske jedinice za mikroračunare</v>
      </c>
    </row>
    <row r="1972" spans="1:17" x14ac:dyDescent="0.25">
      <c r="A1972">
        <v>1971</v>
      </c>
      <c r="B1972">
        <v>30215100</v>
      </c>
      <c r="C1972" t="s">
        <v>1986</v>
      </c>
      <c r="E1972" s="12">
        <v>1972</v>
      </c>
      <c r="F1972" s="13">
        <v>30216000</v>
      </c>
      <c r="G1972" s="14" t="s">
        <v>1987</v>
      </c>
      <c r="Q1972" t="str">
        <f t="shared" si="30"/>
        <v>30216000-Magnetni ili optički čitači</v>
      </c>
    </row>
    <row r="1973" spans="1:17" x14ac:dyDescent="0.25">
      <c r="A1973">
        <v>1972</v>
      </c>
      <c r="B1973">
        <v>30216000</v>
      </c>
      <c r="C1973" t="s">
        <v>1987</v>
      </c>
      <c r="E1973" s="15">
        <v>1973</v>
      </c>
      <c r="F1973" s="16">
        <v>30216100</v>
      </c>
      <c r="G1973" s="17" t="s">
        <v>1988</v>
      </c>
      <c r="Q1973" t="str">
        <f t="shared" si="30"/>
        <v>30216100-Optički čitači</v>
      </c>
    </row>
    <row r="1974" spans="1:17" x14ac:dyDescent="0.25">
      <c r="A1974">
        <v>1973</v>
      </c>
      <c r="B1974">
        <v>30216100</v>
      </c>
      <c r="C1974" t="s">
        <v>1988</v>
      </c>
      <c r="E1974" s="12">
        <v>1974</v>
      </c>
      <c r="F1974" s="13">
        <v>30216110</v>
      </c>
      <c r="G1974" s="14" t="s">
        <v>1989</v>
      </c>
      <c r="Q1974" t="str">
        <f t="shared" si="30"/>
        <v>30216110-Skeneri za računare</v>
      </c>
    </row>
    <row r="1975" spans="1:17" x14ac:dyDescent="0.25">
      <c r="A1975">
        <v>1974</v>
      </c>
      <c r="B1975">
        <v>30216110</v>
      </c>
      <c r="C1975" t="s">
        <v>1989</v>
      </c>
      <c r="E1975" s="15">
        <v>1975</v>
      </c>
      <c r="F1975" s="16">
        <v>30216120</v>
      </c>
      <c r="G1975" s="17" t="s">
        <v>1990</v>
      </c>
      <c r="Q1975" t="str">
        <f t="shared" si="30"/>
        <v>30216120-Oprema za optičko prepoznavanje karaktera</v>
      </c>
    </row>
    <row r="1976" spans="1:17" x14ac:dyDescent="0.25">
      <c r="A1976">
        <v>1975</v>
      </c>
      <c r="B1976">
        <v>30216120</v>
      </c>
      <c r="C1976" t="s">
        <v>1990</v>
      </c>
      <c r="E1976" s="12">
        <v>1976</v>
      </c>
      <c r="F1976" s="13">
        <v>30216130</v>
      </c>
      <c r="G1976" s="14" t="s">
        <v>1991</v>
      </c>
      <c r="Q1976" t="str">
        <f t="shared" si="30"/>
        <v>30216130-Čitači bar-kodova</v>
      </c>
    </row>
    <row r="1977" spans="1:17" x14ac:dyDescent="0.25">
      <c r="A1977">
        <v>1976</v>
      </c>
      <c r="B1977">
        <v>30216130</v>
      </c>
      <c r="C1977" t="s">
        <v>1991</v>
      </c>
      <c r="E1977" s="15">
        <v>1977</v>
      </c>
      <c r="F1977" s="16">
        <v>30216200</v>
      </c>
      <c r="G1977" s="17" t="s">
        <v>1992</v>
      </c>
      <c r="Q1977" t="str">
        <f t="shared" si="30"/>
        <v>30216200-Čitači magnetnih kartica</v>
      </c>
    </row>
    <row r="1978" spans="1:17" x14ac:dyDescent="0.25">
      <c r="A1978">
        <v>1977</v>
      </c>
      <c r="B1978">
        <v>30216200</v>
      </c>
      <c r="C1978" t="s">
        <v>1992</v>
      </c>
      <c r="E1978" s="12">
        <v>1978</v>
      </c>
      <c r="F1978" s="13">
        <v>30216300</v>
      </c>
      <c r="G1978" s="14" t="s">
        <v>1993</v>
      </c>
      <c r="Q1978" t="str">
        <f t="shared" si="30"/>
        <v>30216300-Čitači bušenih kartica</v>
      </c>
    </row>
    <row r="1979" spans="1:17" x14ac:dyDescent="0.25">
      <c r="A1979">
        <v>1978</v>
      </c>
      <c r="B1979">
        <v>30216300</v>
      </c>
      <c r="C1979" t="s">
        <v>1993</v>
      </c>
      <c r="E1979" s="15">
        <v>1979</v>
      </c>
      <c r="F1979" s="16">
        <v>30220000</v>
      </c>
      <c r="G1979" s="17" t="s">
        <v>1994</v>
      </c>
      <c r="Q1979" t="str">
        <f t="shared" si="30"/>
        <v>30220000-Oprema za digitalnu kartografiju</v>
      </c>
    </row>
    <row r="1980" spans="1:17" x14ac:dyDescent="0.25">
      <c r="A1980">
        <v>1979</v>
      </c>
      <c r="B1980">
        <v>30220000</v>
      </c>
      <c r="C1980" t="s">
        <v>1994</v>
      </c>
      <c r="E1980" s="12">
        <v>1980</v>
      </c>
      <c r="F1980" s="13">
        <v>30221000</v>
      </c>
      <c r="G1980" s="14" t="s">
        <v>1995</v>
      </c>
      <c r="Q1980" t="str">
        <f t="shared" si="30"/>
        <v>30221000-Digitalne katastarske karte</v>
      </c>
    </row>
    <row r="1981" spans="1:17" x14ac:dyDescent="0.25">
      <c r="A1981">
        <v>1980</v>
      </c>
      <c r="B1981">
        <v>30221000</v>
      </c>
      <c r="C1981" t="s">
        <v>1995</v>
      </c>
      <c r="E1981" s="15">
        <v>1981</v>
      </c>
      <c r="F1981" s="16">
        <v>30230000</v>
      </c>
      <c r="G1981" s="17" t="s">
        <v>1996</v>
      </c>
      <c r="Q1981" t="str">
        <f t="shared" si="30"/>
        <v>30230000-Računarska oprema</v>
      </c>
    </row>
    <row r="1982" spans="1:17" x14ac:dyDescent="0.25">
      <c r="A1982">
        <v>1981</v>
      </c>
      <c r="B1982">
        <v>30230000</v>
      </c>
      <c r="C1982" t="s">
        <v>1996</v>
      </c>
      <c r="E1982" s="12">
        <v>1982</v>
      </c>
      <c r="F1982" s="13">
        <v>30231000</v>
      </c>
      <c r="G1982" s="14" t="s">
        <v>1997</v>
      </c>
      <c r="Q1982" t="str">
        <f t="shared" si="30"/>
        <v>30231000-Kompjuterski ekrani i konzole</v>
      </c>
    </row>
    <row r="1983" spans="1:17" x14ac:dyDescent="0.25">
      <c r="A1983">
        <v>1982</v>
      </c>
      <c r="B1983">
        <v>30231000</v>
      </c>
      <c r="C1983" t="s">
        <v>1997</v>
      </c>
      <c r="E1983" s="15">
        <v>1983</v>
      </c>
      <c r="F1983" s="16">
        <v>30231100</v>
      </c>
      <c r="G1983" s="17" t="s">
        <v>1998</v>
      </c>
      <c r="Q1983" t="str">
        <f t="shared" si="30"/>
        <v>30231100-Kompjuterski terminali</v>
      </c>
    </row>
    <row r="1984" spans="1:17" x14ac:dyDescent="0.25">
      <c r="A1984">
        <v>1983</v>
      </c>
      <c r="B1984">
        <v>30231100</v>
      </c>
      <c r="C1984" t="s">
        <v>1998</v>
      </c>
      <c r="E1984" s="12">
        <v>1984</v>
      </c>
      <c r="F1984" s="13">
        <v>30231200</v>
      </c>
      <c r="G1984" s="14" t="s">
        <v>1999</v>
      </c>
      <c r="Q1984" t="str">
        <f t="shared" si="30"/>
        <v>30231200-Konzole</v>
      </c>
    </row>
    <row r="1985" spans="1:17" x14ac:dyDescent="0.25">
      <c r="A1985">
        <v>1984</v>
      </c>
      <c r="B1985">
        <v>30231200</v>
      </c>
      <c r="C1985" t="s">
        <v>1999</v>
      </c>
      <c r="E1985" s="15">
        <v>1985</v>
      </c>
      <c r="F1985" s="16">
        <v>30231300</v>
      </c>
      <c r="G1985" s="17" t="s">
        <v>2000</v>
      </c>
      <c r="Q1985" t="str">
        <f t="shared" si="30"/>
        <v>30231300-Ekrani</v>
      </c>
    </row>
    <row r="1986" spans="1:17" x14ac:dyDescent="0.25">
      <c r="A1986">
        <v>1985</v>
      </c>
      <c r="B1986">
        <v>30231300</v>
      </c>
      <c r="C1986" t="s">
        <v>2000</v>
      </c>
      <c r="E1986" s="12">
        <v>1986</v>
      </c>
      <c r="F1986" s="13">
        <v>30231310</v>
      </c>
      <c r="G1986" s="14" t="s">
        <v>2001</v>
      </c>
      <c r="Q1986" t="str">
        <f t="shared" ref="Q1986:Q2049" si="31">F1986&amp; "-" &amp;G1986</f>
        <v>30231310-Ravni ekrani</v>
      </c>
    </row>
    <row r="1987" spans="1:17" x14ac:dyDescent="0.25">
      <c r="A1987">
        <v>1986</v>
      </c>
      <c r="B1987">
        <v>30231310</v>
      </c>
      <c r="C1987" t="s">
        <v>2001</v>
      </c>
      <c r="E1987" s="15">
        <v>1987</v>
      </c>
      <c r="F1987" s="16">
        <v>30231320</v>
      </c>
      <c r="G1987" s="17" t="s">
        <v>2002</v>
      </c>
      <c r="Q1987" t="str">
        <f t="shared" si="31"/>
        <v>30231320-Monitori sa ekranom na dodir</v>
      </c>
    </row>
    <row r="1988" spans="1:17" x14ac:dyDescent="0.25">
      <c r="A1988">
        <v>1987</v>
      </c>
      <c r="B1988">
        <v>30231320</v>
      </c>
      <c r="C1988" t="s">
        <v>2002</v>
      </c>
      <c r="E1988" s="12">
        <v>1988</v>
      </c>
      <c r="F1988" s="13">
        <v>30232000</v>
      </c>
      <c r="G1988" s="14" t="s">
        <v>2003</v>
      </c>
      <c r="Q1988" t="str">
        <f t="shared" si="31"/>
        <v>30232000-Periferna oprema</v>
      </c>
    </row>
    <row r="1989" spans="1:17" x14ac:dyDescent="0.25">
      <c r="A1989">
        <v>1988</v>
      </c>
      <c r="B1989">
        <v>30232000</v>
      </c>
      <c r="C1989" t="s">
        <v>2003</v>
      </c>
      <c r="E1989" s="15">
        <v>1989</v>
      </c>
      <c r="F1989" s="16">
        <v>30232100</v>
      </c>
      <c r="G1989" s="17" t="s">
        <v>2004</v>
      </c>
      <c r="Q1989" t="str">
        <f t="shared" si="31"/>
        <v>30232100-Štampači i ploteri</v>
      </c>
    </row>
    <row r="1990" spans="1:17" x14ac:dyDescent="0.25">
      <c r="A1990">
        <v>1989</v>
      </c>
      <c r="B1990">
        <v>30232100</v>
      </c>
      <c r="C1990" t="s">
        <v>2004</v>
      </c>
      <c r="E1990" s="12">
        <v>1990</v>
      </c>
      <c r="F1990" s="13">
        <v>30232110</v>
      </c>
      <c r="G1990" s="14" t="s">
        <v>2005</v>
      </c>
      <c r="Q1990" t="str">
        <f t="shared" si="31"/>
        <v>30232110-Laserski štampači</v>
      </c>
    </row>
    <row r="1991" spans="1:17" x14ac:dyDescent="0.25">
      <c r="A1991">
        <v>1990</v>
      </c>
      <c r="B1991">
        <v>30232110</v>
      </c>
      <c r="C1991" t="s">
        <v>2005</v>
      </c>
      <c r="E1991" s="15">
        <v>1991</v>
      </c>
      <c r="F1991" s="16">
        <v>30232120</v>
      </c>
      <c r="G1991" s="17" t="s">
        <v>2006</v>
      </c>
      <c r="Q1991" t="str">
        <f t="shared" si="31"/>
        <v>30232120-Matrični štampači</v>
      </c>
    </row>
    <row r="1992" spans="1:17" x14ac:dyDescent="0.25">
      <c r="A1992">
        <v>1991</v>
      </c>
      <c r="B1992">
        <v>30232120</v>
      </c>
      <c r="C1992" t="s">
        <v>2006</v>
      </c>
      <c r="E1992" s="12">
        <v>1992</v>
      </c>
      <c r="F1992" s="13">
        <v>30232130</v>
      </c>
      <c r="G1992" s="14" t="s">
        <v>2007</v>
      </c>
      <c r="Q1992" t="str">
        <f t="shared" si="31"/>
        <v>30232130-Grafički kolor štampači</v>
      </c>
    </row>
    <row r="1993" spans="1:17" x14ac:dyDescent="0.25">
      <c r="A1993">
        <v>1992</v>
      </c>
      <c r="B1993">
        <v>30232130</v>
      </c>
      <c r="C1993" t="s">
        <v>2007</v>
      </c>
      <c r="E1993" s="15">
        <v>1993</v>
      </c>
      <c r="F1993" s="16">
        <v>30232140</v>
      </c>
      <c r="G1993" s="17" t="s">
        <v>2008</v>
      </c>
      <c r="Q1993" t="str">
        <f t="shared" si="31"/>
        <v>30232140-Ploteri</v>
      </c>
    </row>
    <row r="1994" spans="1:17" x14ac:dyDescent="0.25">
      <c r="A1994">
        <v>1993</v>
      </c>
      <c r="B1994">
        <v>30232140</v>
      </c>
      <c r="C1994" t="s">
        <v>2008</v>
      </c>
      <c r="E1994" s="12">
        <v>1994</v>
      </c>
      <c r="F1994" s="13">
        <v>30232150</v>
      </c>
      <c r="G1994" s="14" t="s">
        <v>2009</v>
      </c>
      <c r="Q1994" t="str">
        <f t="shared" si="31"/>
        <v>30232150-Mlazni štampači (ink-džet)</v>
      </c>
    </row>
    <row r="1995" spans="1:17" x14ac:dyDescent="0.25">
      <c r="A1995">
        <v>1994</v>
      </c>
      <c r="B1995">
        <v>30232150</v>
      </c>
      <c r="C1995" t="s">
        <v>2009</v>
      </c>
      <c r="E1995" s="15">
        <v>1995</v>
      </c>
      <c r="F1995" s="16">
        <v>30232600</v>
      </c>
      <c r="G1995" s="17" t="s">
        <v>2010</v>
      </c>
      <c r="Q1995" t="str">
        <f t="shared" si="31"/>
        <v>30232600-Enkoderi</v>
      </c>
    </row>
    <row r="1996" spans="1:17" x14ac:dyDescent="0.25">
      <c r="A1996">
        <v>1995</v>
      </c>
      <c r="B1996">
        <v>30232600</v>
      </c>
      <c r="C1996" t="s">
        <v>2010</v>
      </c>
      <c r="E1996" s="12">
        <v>1996</v>
      </c>
      <c r="F1996" s="13">
        <v>30232700</v>
      </c>
      <c r="G1996" s="14" t="s">
        <v>2011</v>
      </c>
      <c r="Q1996" t="str">
        <f t="shared" si="31"/>
        <v>30232700-Centralna kontrolna jedinica</v>
      </c>
    </row>
    <row r="1997" spans="1:17" x14ac:dyDescent="0.25">
      <c r="A1997">
        <v>1996</v>
      </c>
      <c r="B1997">
        <v>30232700</v>
      </c>
      <c r="C1997" t="s">
        <v>2011</v>
      </c>
      <c r="E1997" s="15">
        <v>1997</v>
      </c>
      <c r="F1997" s="16">
        <v>30233000</v>
      </c>
      <c r="G1997" s="17" t="s">
        <v>2012</v>
      </c>
      <c r="Q1997" t="str">
        <f t="shared" si="31"/>
        <v>30233000-Uređaji za memorisanje i čitanje medija</v>
      </c>
    </row>
    <row r="1998" spans="1:17" x14ac:dyDescent="0.25">
      <c r="A1998">
        <v>1997</v>
      </c>
      <c r="B1998">
        <v>30233000</v>
      </c>
      <c r="C1998" t="s">
        <v>2012</v>
      </c>
      <c r="E1998" s="12">
        <v>1998</v>
      </c>
      <c r="F1998" s="13">
        <v>30233100</v>
      </c>
      <c r="G1998" s="14" t="s">
        <v>2013</v>
      </c>
      <c r="Q1998" t="str">
        <f t="shared" si="31"/>
        <v>30233100-Računarske memorijske jedinice</v>
      </c>
    </row>
    <row r="1999" spans="1:17" x14ac:dyDescent="0.25">
      <c r="A1999">
        <v>1998</v>
      </c>
      <c r="B1999">
        <v>30233100</v>
      </c>
      <c r="C1999" t="s">
        <v>2013</v>
      </c>
      <c r="E1999" s="15">
        <v>1999</v>
      </c>
      <c r="F1999" s="16">
        <v>30233110</v>
      </c>
      <c r="G1999" s="17" t="s">
        <v>2014</v>
      </c>
      <c r="Q1999" t="str">
        <f t="shared" si="31"/>
        <v>30233110-Memorijske jedinice sa magnetnom karticom</v>
      </c>
    </row>
    <row r="2000" spans="1:17" x14ac:dyDescent="0.25">
      <c r="A2000">
        <v>1999</v>
      </c>
      <c r="B2000">
        <v>30233110</v>
      </c>
      <c r="C2000" t="s">
        <v>2014</v>
      </c>
      <c r="E2000" s="12">
        <v>2000</v>
      </c>
      <c r="F2000" s="13">
        <v>30233120</v>
      </c>
      <c r="G2000" s="14" t="s">
        <v>2015</v>
      </c>
      <c r="Q2000" t="str">
        <f t="shared" si="31"/>
        <v>30233120-Memorijske jedinice sa magnetnom trakom</v>
      </c>
    </row>
    <row r="2001" spans="1:17" x14ac:dyDescent="0.25">
      <c r="A2001">
        <v>2000</v>
      </c>
      <c r="B2001">
        <v>30233120</v>
      </c>
      <c r="C2001" t="s">
        <v>2015</v>
      </c>
      <c r="E2001" s="15">
        <v>2001</v>
      </c>
      <c r="F2001" s="16">
        <v>30233130</v>
      </c>
      <c r="G2001" s="17" t="s">
        <v>2016</v>
      </c>
      <c r="Q2001" t="str">
        <f t="shared" si="31"/>
        <v>30233130-Memorijske jedinice sa magnetnim diskom</v>
      </c>
    </row>
    <row r="2002" spans="1:17" x14ac:dyDescent="0.25">
      <c r="A2002">
        <v>2001</v>
      </c>
      <c r="B2002">
        <v>30233130</v>
      </c>
      <c r="C2002" t="s">
        <v>2016</v>
      </c>
      <c r="E2002" s="12">
        <v>2002</v>
      </c>
      <c r="F2002" s="13">
        <v>30233131</v>
      </c>
      <c r="G2002" s="14" t="s">
        <v>2017</v>
      </c>
      <c r="Q2002" t="str">
        <f t="shared" si="31"/>
        <v>30233131-Flopi diskovi</v>
      </c>
    </row>
    <row r="2003" spans="1:17" x14ac:dyDescent="0.25">
      <c r="A2003">
        <v>2002</v>
      </c>
      <c r="B2003">
        <v>30233131</v>
      </c>
      <c r="C2003" t="s">
        <v>2017</v>
      </c>
      <c r="E2003" s="15">
        <v>2003</v>
      </c>
      <c r="F2003" s="16">
        <v>30233132</v>
      </c>
      <c r="G2003" s="17" t="s">
        <v>2018</v>
      </c>
      <c r="Q2003" t="str">
        <f t="shared" si="31"/>
        <v>30233132-Hard diskovi</v>
      </c>
    </row>
    <row r="2004" spans="1:17" x14ac:dyDescent="0.25">
      <c r="A2004">
        <v>2003</v>
      </c>
      <c r="B2004">
        <v>30233132</v>
      </c>
      <c r="C2004" t="s">
        <v>2018</v>
      </c>
      <c r="E2004" s="12">
        <v>2004</v>
      </c>
      <c r="F2004" s="13">
        <v>30233140</v>
      </c>
      <c r="G2004" s="14" t="s">
        <v>2019</v>
      </c>
      <c r="Q2004" t="str">
        <f t="shared" si="31"/>
        <v>30233140-Memorijski uređaji sa direktnim pristupom (DASD)</v>
      </c>
    </row>
    <row r="2005" spans="1:17" x14ac:dyDescent="0.25">
      <c r="A2005">
        <v>2004</v>
      </c>
      <c r="B2005">
        <v>30233140</v>
      </c>
      <c r="C2005" t="s">
        <v>2019</v>
      </c>
      <c r="E2005" s="15">
        <v>2005</v>
      </c>
      <c r="F2005" s="16">
        <v>30233141</v>
      </c>
      <c r="G2005" s="17" t="s">
        <v>2020</v>
      </c>
      <c r="Q2005" t="str">
        <f t="shared" si="31"/>
        <v>30233141-Redundantni niz nezavisnih diskova (RAID)</v>
      </c>
    </row>
    <row r="2006" spans="1:17" x14ac:dyDescent="0.25">
      <c r="A2006">
        <v>2005</v>
      </c>
      <c r="B2006">
        <v>30233141</v>
      </c>
      <c r="C2006" t="s">
        <v>2020</v>
      </c>
      <c r="E2006" s="12">
        <v>2006</v>
      </c>
      <c r="F2006" s="13">
        <v>30233150</v>
      </c>
      <c r="G2006" s="14" t="s">
        <v>2021</v>
      </c>
      <c r="Q2006" t="str">
        <f t="shared" si="31"/>
        <v>30233150-Optički diskovi</v>
      </c>
    </row>
    <row r="2007" spans="1:17" x14ac:dyDescent="0.25">
      <c r="A2007">
        <v>2006</v>
      </c>
      <c r="B2007">
        <v>30233150</v>
      </c>
      <c r="C2007" t="s">
        <v>2021</v>
      </c>
      <c r="E2007" s="15">
        <v>2007</v>
      </c>
      <c r="F2007" s="16">
        <v>30233151</v>
      </c>
      <c r="G2007" s="17" t="s">
        <v>2022</v>
      </c>
      <c r="Q2007" t="str">
        <f t="shared" si="31"/>
        <v>30233151-Čitač i/ili rezač za kompakt disk</v>
      </c>
    </row>
    <row r="2008" spans="1:17" x14ac:dyDescent="0.25">
      <c r="A2008">
        <v>2007</v>
      </c>
      <c r="B2008">
        <v>30233151</v>
      </c>
      <c r="C2008" t="s">
        <v>2022</v>
      </c>
      <c r="E2008" s="12">
        <v>2008</v>
      </c>
      <c r="F2008" s="13">
        <v>30233152</v>
      </c>
      <c r="G2008" s="14" t="s">
        <v>2023</v>
      </c>
      <c r="Q2008" t="str">
        <f t="shared" si="31"/>
        <v>30233152-Čitač i/ili rezač za digitalni višenamenski disk (DVD)</v>
      </c>
    </row>
    <row r="2009" spans="1:17" x14ac:dyDescent="0.25">
      <c r="A2009">
        <v>2008</v>
      </c>
      <c r="B2009">
        <v>30233152</v>
      </c>
      <c r="C2009" t="s">
        <v>2023</v>
      </c>
      <c r="E2009" s="15">
        <v>2009</v>
      </c>
      <c r="F2009" s="16">
        <v>30233153</v>
      </c>
      <c r="G2009" s="17" t="s">
        <v>2024</v>
      </c>
      <c r="Q2009" t="str">
        <f t="shared" si="31"/>
        <v>30233153-Čitač i/ili rezač za kompakt disk (CD) i digitalni višenamenski disk (DVD)</v>
      </c>
    </row>
    <row r="2010" spans="1:17" x14ac:dyDescent="0.25">
      <c r="A2010">
        <v>2009</v>
      </c>
      <c r="B2010">
        <v>30233153</v>
      </c>
      <c r="C2010" t="s">
        <v>2024</v>
      </c>
      <c r="E2010" s="12">
        <v>2010</v>
      </c>
      <c r="F2010" s="13">
        <v>30233160</v>
      </c>
      <c r="G2010" s="14" t="s">
        <v>2025</v>
      </c>
      <c r="Q2010" t="str">
        <f t="shared" si="31"/>
        <v>30233160-Strujeća traka (strimeri)</v>
      </c>
    </row>
    <row r="2011" spans="1:17" x14ac:dyDescent="0.25">
      <c r="A2011">
        <v>2010</v>
      </c>
      <c r="B2011">
        <v>30233160</v>
      </c>
      <c r="C2011" t="s">
        <v>2025</v>
      </c>
      <c r="E2011" s="15">
        <v>2011</v>
      </c>
      <c r="F2011" s="16">
        <v>30233161</v>
      </c>
      <c r="G2011" s="17" t="s">
        <v>2026</v>
      </c>
      <c r="Q2011" t="str">
        <f t="shared" si="31"/>
        <v>30233161-Oprema za rukovanje kasetama</v>
      </c>
    </row>
    <row r="2012" spans="1:17" x14ac:dyDescent="0.25">
      <c r="A2012">
        <v>2011</v>
      </c>
      <c r="B2012">
        <v>30233161</v>
      </c>
      <c r="C2012" t="s">
        <v>2026</v>
      </c>
      <c r="E2012" s="12">
        <v>2012</v>
      </c>
      <c r="F2012" s="13">
        <v>30233170</v>
      </c>
      <c r="G2012" s="14" t="s">
        <v>2027</v>
      </c>
      <c r="Q2012" t="str">
        <f t="shared" si="31"/>
        <v>30233170-Kolutovi za magnetne trake</v>
      </c>
    </row>
    <row r="2013" spans="1:17" x14ac:dyDescent="0.25">
      <c r="A2013">
        <v>2012</v>
      </c>
      <c r="B2013">
        <v>30233170</v>
      </c>
      <c r="C2013" t="s">
        <v>2027</v>
      </c>
      <c r="E2013" s="15">
        <v>2013</v>
      </c>
      <c r="F2013" s="16">
        <v>30233180</v>
      </c>
      <c r="G2013" s="17" t="s">
        <v>2028</v>
      </c>
      <c r="Q2013" t="str">
        <f t="shared" si="31"/>
        <v>30233180-Uređaji za fleš memoriju</v>
      </c>
    </row>
    <row r="2014" spans="1:17" x14ac:dyDescent="0.25">
      <c r="A2014">
        <v>2013</v>
      </c>
      <c r="B2014">
        <v>30233180</v>
      </c>
      <c r="C2014" t="s">
        <v>2028</v>
      </c>
      <c r="E2014" s="12">
        <v>2014</v>
      </c>
      <c r="F2014" s="13">
        <v>30233190</v>
      </c>
      <c r="G2014" s="14" t="s">
        <v>2029</v>
      </c>
      <c r="Q2014" t="str">
        <f t="shared" si="31"/>
        <v>30233190-Jedinica za upravljanje diskom</v>
      </c>
    </row>
    <row r="2015" spans="1:17" x14ac:dyDescent="0.25">
      <c r="A2015">
        <v>2014</v>
      </c>
      <c r="B2015">
        <v>30233190</v>
      </c>
      <c r="C2015" t="s">
        <v>2029</v>
      </c>
      <c r="E2015" s="15">
        <v>2015</v>
      </c>
      <c r="F2015" s="16">
        <v>30233300</v>
      </c>
      <c r="G2015" s="17" t="s">
        <v>2030</v>
      </c>
      <c r="Q2015" t="str">
        <f t="shared" si="31"/>
        <v>30233300-Čitači pametnih kartica</v>
      </c>
    </row>
    <row r="2016" spans="1:17" x14ac:dyDescent="0.25">
      <c r="A2016">
        <v>2015</v>
      </c>
      <c r="B2016">
        <v>30233300</v>
      </c>
      <c r="C2016" t="s">
        <v>2030</v>
      </c>
      <c r="E2016" s="12">
        <v>2016</v>
      </c>
      <c r="F2016" s="13">
        <v>30233310</v>
      </c>
      <c r="G2016" s="14" t="s">
        <v>2031</v>
      </c>
      <c r="Q2016" t="str">
        <f t="shared" si="31"/>
        <v>30233310-Čitači otisaka prstiju</v>
      </c>
    </row>
    <row r="2017" spans="1:17" x14ac:dyDescent="0.25">
      <c r="A2017">
        <v>2016</v>
      </c>
      <c r="B2017">
        <v>30233310</v>
      </c>
      <c r="C2017" t="s">
        <v>2031</v>
      </c>
      <c r="E2017" s="15">
        <v>2017</v>
      </c>
      <c r="F2017" s="16">
        <v>30233320</v>
      </c>
      <c r="G2017" s="17" t="s">
        <v>2032</v>
      </c>
      <c r="Q2017" t="str">
        <f t="shared" si="31"/>
        <v>30233320-Kombinovani čitači pametnih kartica i otisaka prstiju</v>
      </c>
    </row>
    <row r="2018" spans="1:17" x14ac:dyDescent="0.25">
      <c r="A2018">
        <v>2017</v>
      </c>
      <c r="B2018">
        <v>30233320</v>
      </c>
      <c r="C2018" t="s">
        <v>2032</v>
      </c>
      <c r="E2018" s="12">
        <v>2018</v>
      </c>
      <c r="F2018" s="13">
        <v>30234000</v>
      </c>
      <c r="G2018" s="14" t="s">
        <v>2033</v>
      </c>
      <c r="Q2018" t="str">
        <f t="shared" si="31"/>
        <v>30234000-Medijumi za smeštanje podataka</v>
      </c>
    </row>
    <row r="2019" spans="1:17" x14ac:dyDescent="0.25">
      <c r="A2019">
        <v>2018</v>
      </c>
      <c r="B2019">
        <v>30234000</v>
      </c>
      <c r="C2019" t="s">
        <v>2033</v>
      </c>
      <c r="E2019" s="15">
        <v>2019</v>
      </c>
      <c r="F2019" s="16">
        <v>30234100</v>
      </c>
      <c r="G2019" s="17" t="s">
        <v>2034</v>
      </c>
      <c r="Q2019" t="str">
        <f t="shared" si="31"/>
        <v>30234100-Magnetni diskovi</v>
      </c>
    </row>
    <row r="2020" spans="1:17" x14ac:dyDescent="0.25">
      <c r="A2020">
        <v>2019</v>
      </c>
      <c r="B2020">
        <v>30234100</v>
      </c>
      <c r="C2020" t="s">
        <v>2034</v>
      </c>
      <c r="E2020" s="12">
        <v>2020</v>
      </c>
      <c r="F2020" s="13">
        <v>30234200</v>
      </c>
      <c r="G2020" s="14" t="s">
        <v>2021</v>
      </c>
      <c r="Q2020" t="str">
        <f t="shared" si="31"/>
        <v>30234200-Optički diskovi</v>
      </c>
    </row>
    <row r="2021" spans="1:17" x14ac:dyDescent="0.25">
      <c r="A2021">
        <v>2020</v>
      </c>
      <c r="B2021">
        <v>30234200</v>
      </c>
      <c r="C2021" t="s">
        <v>2021</v>
      </c>
      <c r="E2021" s="15">
        <v>2021</v>
      </c>
      <c r="F2021" s="16">
        <v>30234300</v>
      </c>
      <c r="G2021" s="17" t="s">
        <v>2035</v>
      </c>
      <c r="Q2021" t="str">
        <f t="shared" si="31"/>
        <v>30234300-Kompakt diskovi (CD)</v>
      </c>
    </row>
    <row r="2022" spans="1:17" x14ac:dyDescent="0.25">
      <c r="A2022">
        <v>2021</v>
      </c>
      <c r="B2022">
        <v>30234300</v>
      </c>
      <c r="C2022" t="s">
        <v>2035</v>
      </c>
      <c r="E2022" s="12">
        <v>2022</v>
      </c>
      <c r="F2022" s="13">
        <v>30234400</v>
      </c>
      <c r="G2022" s="14" t="s">
        <v>2036</v>
      </c>
      <c r="Q2022" t="str">
        <f t="shared" si="31"/>
        <v>30234400-Digitalni višenamenski diskovi (DVD)</v>
      </c>
    </row>
    <row r="2023" spans="1:17" x14ac:dyDescent="0.25">
      <c r="A2023">
        <v>2022</v>
      </c>
      <c r="B2023">
        <v>30234400</v>
      </c>
      <c r="C2023" t="s">
        <v>2036</v>
      </c>
      <c r="E2023" s="15">
        <v>2023</v>
      </c>
      <c r="F2023" s="16">
        <v>30234500</v>
      </c>
      <c r="G2023" s="17" t="s">
        <v>2037</v>
      </c>
      <c r="Q2023" t="str">
        <f t="shared" si="31"/>
        <v>30234500-Memorijski medijumi</v>
      </c>
    </row>
    <row r="2024" spans="1:17" x14ac:dyDescent="0.25">
      <c r="A2024">
        <v>2023</v>
      </c>
      <c r="B2024">
        <v>30234500</v>
      </c>
      <c r="C2024" t="s">
        <v>2037</v>
      </c>
      <c r="E2024" s="12">
        <v>2024</v>
      </c>
      <c r="F2024" s="13">
        <v>30234600</v>
      </c>
      <c r="G2024" s="14" t="s">
        <v>2038</v>
      </c>
      <c r="Q2024" t="str">
        <f t="shared" si="31"/>
        <v>30234600-Fleš memorija</v>
      </c>
    </row>
    <row r="2025" spans="1:17" x14ac:dyDescent="0.25">
      <c r="A2025">
        <v>2024</v>
      </c>
      <c r="B2025">
        <v>30234600</v>
      </c>
      <c r="C2025" t="s">
        <v>2038</v>
      </c>
      <c r="E2025" s="15">
        <v>2025</v>
      </c>
      <c r="F2025" s="16">
        <v>30234700</v>
      </c>
      <c r="G2025" s="17" t="s">
        <v>2039</v>
      </c>
      <c r="Q2025" t="str">
        <f t="shared" si="31"/>
        <v>30234700-Magnetne trake</v>
      </c>
    </row>
    <row r="2026" spans="1:17" x14ac:dyDescent="0.25">
      <c r="A2026">
        <v>2025</v>
      </c>
      <c r="B2026">
        <v>30234700</v>
      </c>
      <c r="C2026" t="s">
        <v>2039</v>
      </c>
      <c r="E2026" s="12">
        <v>2026</v>
      </c>
      <c r="F2026" s="13">
        <v>30236000</v>
      </c>
      <c r="G2026" s="14" t="s">
        <v>2040</v>
      </c>
      <c r="Q2026" t="str">
        <f t="shared" si="31"/>
        <v>30236000-Razna računarska oprema</v>
      </c>
    </row>
    <row r="2027" spans="1:17" x14ac:dyDescent="0.25">
      <c r="A2027">
        <v>2026</v>
      </c>
      <c r="B2027">
        <v>30236000</v>
      </c>
      <c r="C2027" t="s">
        <v>2040</v>
      </c>
      <c r="E2027" s="15">
        <v>2027</v>
      </c>
      <c r="F2027" s="16">
        <v>30236100</v>
      </c>
      <c r="G2027" s="17" t="s">
        <v>2041</v>
      </c>
      <c r="Q2027" t="str">
        <f t="shared" si="31"/>
        <v>30236100-Oprema za proširenje memorije</v>
      </c>
    </row>
    <row r="2028" spans="1:17" x14ac:dyDescent="0.25">
      <c r="A2028">
        <v>2027</v>
      </c>
      <c r="B2028">
        <v>30236100</v>
      </c>
      <c r="C2028" t="s">
        <v>2041</v>
      </c>
      <c r="E2028" s="12">
        <v>2028</v>
      </c>
      <c r="F2028" s="13">
        <v>30236110</v>
      </c>
      <c r="G2028" s="14" t="s">
        <v>2042</v>
      </c>
      <c r="Q2028" t="str">
        <f t="shared" si="31"/>
        <v>30236110-Radna memorija (RAM)</v>
      </c>
    </row>
    <row r="2029" spans="1:17" x14ac:dyDescent="0.25">
      <c r="A2029">
        <v>2028</v>
      </c>
      <c r="B2029">
        <v>30236110</v>
      </c>
      <c r="C2029" t="s">
        <v>2042</v>
      </c>
      <c r="E2029" s="15">
        <v>2029</v>
      </c>
      <c r="F2029" s="16">
        <v>30236111</v>
      </c>
      <c r="G2029" s="17" t="s">
        <v>2043</v>
      </c>
      <c r="Q2029" t="str">
        <f t="shared" si="31"/>
        <v>30236111-Dinamička radna memorija (DRAM)</v>
      </c>
    </row>
    <row r="2030" spans="1:17" x14ac:dyDescent="0.25">
      <c r="A2030">
        <v>2029</v>
      </c>
      <c r="B2030">
        <v>30236111</v>
      </c>
      <c r="C2030" t="s">
        <v>2043</v>
      </c>
      <c r="E2030" s="12">
        <v>2030</v>
      </c>
      <c r="F2030" s="13">
        <v>30236112</v>
      </c>
      <c r="G2030" s="14" t="s">
        <v>2044</v>
      </c>
      <c r="Q2030" t="str">
        <f t="shared" si="31"/>
        <v>30236112-Statična radna memorija (SRAM)</v>
      </c>
    </row>
    <row r="2031" spans="1:17" x14ac:dyDescent="0.25">
      <c r="A2031">
        <v>2030</v>
      </c>
      <c r="B2031">
        <v>30236112</v>
      </c>
      <c r="C2031" t="s">
        <v>2044</v>
      </c>
      <c r="E2031" s="15">
        <v>2031</v>
      </c>
      <c r="F2031" s="16">
        <v>30236113</v>
      </c>
      <c r="G2031" s="17" t="s">
        <v>2045</v>
      </c>
      <c r="Q2031" t="str">
        <f t="shared" si="31"/>
        <v>30236113-Sinhrona dinamička radna memorija (SDRAM)</v>
      </c>
    </row>
    <row r="2032" spans="1:17" x14ac:dyDescent="0.25">
      <c r="A2032">
        <v>2031</v>
      </c>
      <c r="B2032">
        <v>30236113</v>
      </c>
      <c r="C2032" t="s">
        <v>2045</v>
      </c>
      <c r="E2032" s="12">
        <v>2032</v>
      </c>
      <c r="F2032" s="13">
        <v>30236114</v>
      </c>
      <c r="G2032" s="14" t="s">
        <v>2046</v>
      </c>
      <c r="Q2032" t="str">
        <f t="shared" si="31"/>
        <v>30236114-Rambus dinamička radna memorija (RDRAM)</v>
      </c>
    </row>
    <row r="2033" spans="1:17" x14ac:dyDescent="0.25">
      <c r="A2033">
        <v>2032</v>
      </c>
      <c r="B2033">
        <v>30236114</v>
      </c>
      <c r="C2033" t="s">
        <v>2046</v>
      </c>
      <c r="E2033" s="15">
        <v>2033</v>
      </c>
      <c r="F2033" s="16">
        <v>30236115</v>
      </c>
      <c r="G2033" s="17" t="s">
        <v>2047</v>
      </c>
      <c r="Q2033" t="str">
        <f t="shared" si="31"/>
        <v>30236115-Sinhrona grafička radna memorija (SGRAM)</v>
      </c>
    </row>
    <row r="2034" spans="1:17" x14ac:dyDescent="0.25">
      <c r="A2034">
        <v>2033</v>
      </c>
      <c r="B2034">
        <v>30236115</v>
      </c>
      <c r="C2034" t="s">
        <v>2047</v>
      </c>
      <c r="E2034" s="12">
        <v>2034</v>
      </c>
      <c r="F2034" s="13">
        <v>30236120</v>
      </c>
      <c r="G2034" s="14" t="s">
        <v>2048</v>
      </c>
      <c r="Q2034" t="str">
        <f t="shared" si="31"/>
        <v>30236120-Pasivna memorija (ROM)</v>
      </c>
    </row>
    <row r="2035" spans="1:17" x14ac:dyDescent="0.25">
      <c r="A2035">
        <v>2034</v>
      </c>
      <c r="B2035">
        <v>30236120</v>
      </c>
      <c r="C2035" t="s">
        <v>2048</v>
      </c>
      <c r="E2035" s="15">
        <v>2035</v>
      </c>
      <c r="F2035" s="16">
        <v>30236121</v>
      </c>
      <c r="G2035" s="17" t="s">
        <v>2049</v>
      </c>
      <c r="Q2035" t="str">
        <f t="shared" si="31"/>
        <v>30236121-Programibilna pasivna memorija (PROM)</v>
      </c>
    </row>
    <row r="2036" spans="1:17" x14ac:dyDescent="0.25">
      <c r="A2036">
        <v>2035</v>
      </c>
      <c r="B2036">
        <v>30236121</v>
      </c>
      <c r="C2036" t="s">
        <v>2049</v>
      </c>
      <c r="E2036" s="12">
        <v>2036</v>
      </c>
      <c r="F2036" s="13">
        <v>30236122</v>
      </c>
      <c r="G2036" s="14" t="s">
        <v>2050</v>
      </c>
      <c r="Q2036" t="str">
        <f t="shared" si="31"/>
        <v>30236122-Izbrisiva programibilna pasivna memorija (EPROM)</v>
      </c>
    </row>
    <row r="2037" spans="1:17" x14ac:dyDescent="0.25">
      <c r="A2037">
        <v>2036</v>
      </c>
      <c r="B2037">
        <v>30236122</v>
      </c>
      <c r="C2037" t="s">
        <v>2050</v>
      </c>
      <c r="E2037" s="15">
        <v>2037</v>
      </c>
      <c r="F2037" s="16">
        <v>30236123</v>
      </c>
      <c r="G2037" s="17" t="s">
        <v>2051</v>
      </c>
      <c r="Q2037" t="str">
        <f t="shared" si="31"/>
        <v>30236123-Elektronski izbrisiva programibilna pasivna memorija (EEPROM)</v>
      </c>
    </row>
    <row r="2038" spans="1:17" x14ac:dyDescent="0.25">
      <c r="A2038">
        <v>2037</v>
      </c>
      <c r="B2038">
        <v>30236123</v>
      </c>
      <c r="C2038" t="s">
        <v>2051</v>
      </c>
      <c r="E2038" s="12">
        <v>2038</v>
      </c>
      <c r="F2038" s="13">
        <v>30236200</v>
      </c>
      <c r="G2038" s="14" t="s">
        <v>2052</v>
      </c>
      <c r="Q2038" t="str">
        <f t="shared" si="31"/>
        <v>30236200-Oprema za obradu podataka</v>
      </c>
    </row>
    <row r="2039" spans="1:17" x14ac:dyDescent="0.25">
      <c r="A2039">
        <v>2038</v>
      </c>
      <c r="B2039">
        <v>30236200</v>
      </c>
      <c r="C2039" t="s">
        <v>2052</v>
      </c>
      <c r="E2039" s="15">
        <v>2039</v>
      </c>
      <c r="F2039" s="16">
        <v>30237000</v>
      </c>
      <c r="G2039" s="17" t="s">
        <v>2053</v>
      </c>
      <c r="Q2039" t="str">
        <f t="shared" si="31"/>
        <v>30237000-Delovi, pribor i materijal za računare</v>
      </c>
    </row>
    <row r="2040" spans="1:17" x14ac:dyDescent="0.25">
      <c r="A2040">
        <v>2039</v>
      </c>
      <c r="B2040">
        <v>30237000</v>
      </c>
      <c r="C2040" t="s">
        <v>2053</v>
      </c>
      <c r="E2040" s="12">
        <v>2040</v>
      </c>
      <c r="F2040" s="13">
        <v>30237100</v>
      </c>
      <c r="G2040" s="14" t="s">
        <v>2054</v>
      </c>
      <c r="Q2040" t="str">
        <f t="shared" si="31"/>
        <v>30237100-Delovi računara</v>
      </c>
    </row>
    <row r="2041" spans="1:17" x14ac:dyDescent="0.25">
      <c r="A2041">
        <v>2040</v>
      </c>
      <c r="B2041">
        <v>30237100</v>
      </c>
      <c r="C2041" t="s">
        <v>2054</v>
      </c>
      <c r="E2041" s="15">
        <v>2041</v>
      </c>
      <c r="F2041" s="16">
        <v>30237110</v>
      </c>
      <c r="G2041" s="17" t="s">
        <v>2055</v>
      </c>
      <c r="Q2041" t="str">
        <f t="shared" si="31"/>
        <v>30237110-Mrežni interfejsi</v>
      </c>
    </row>
    <row r="2042" spans="1:17" x14ac:dyDescent="0.25">
      <c r="A2042">
        <v>2041</v>
      </c>
      <c r="B2042">
        <v>30237110</v>
      </c>
      <c r="C2042" t="s">
        <v>2055</v>
      </c>
      <c r="E2042" s="12">
        <v>2042</v>
      </c>
      <c r="F2042" s="13">
        <v>30237120</v>
      </c>
      <c r="G2042" s="14" t="s">
        <v>2056</v>
      </c>
      <c r="Q2042" t="str">
        <f t="shared" si="31"/>
        <v>30237120-Računarski ulazi (portovi)</v>
      </c>
    </row>
    <row r="2043" spans="1:17" x14ac:dyDescent="0.25">
      <c r="A2043">
        <v>2042</v>
      </c>
      <c r="B2043">
        <v>30237120</v>
      </c>
      <c r="C2043" t="s">
        <v>2056</v>
      </c>
      <c r="E2043" s="15">
        <v>2043</v>
      </c>
      <c r="F2043" s="16">
        <v>30237121</v>
      </c>
      <c r="G2043" s="17" t="s">
        <v>2057</v>
      </c>
      <c r="Q2043" t="str">
        <f t="shared" si="31"/>
        <v>30237121-Serijski infracrveni ulazi (portovi)</v>
      </c>
    </row>
    <row r="2044" spans="1:17" x14ac:dyDescent="0.25">
      <c r="A2044">
        <v>2043</v>
      </c>
      <c r="B2044">
        <v>30237121</v>
      </c>
      <c r="C2044" t="s">
        <v>2057</v>
      </c>
      <c r="E2044" s="12">
        <v>2044</v>
      </c>
      <c r="F2044" s="13">
        <v>30237130</v>
      </c>
      <c r="G2044" s="14" t="s">
        <v>2058</v>
      </c>
      <c r="Q2044" t="str">
        <f t="shared" si="31"/>
        <v>30237130-Računarske kartice</v>
      </c>
    </row>
    <row r="2045" spans="1:17" x14ac:dyDescent="0.25">
      <c r="A2045">
        <v>2044</v>
      </c>
      <c r="B2045">
        <v>30237130</v>
      </c>
      <c r="C2045" t="s">
        <v>2058</v>
      </c>
      <c r="E2045" s="15">
        <v>2045</v>
      </c>
      <c r="F2045" s="16">
        <v>30237131</v>
      </c>
      <c r="G2045" s="17" t="s">
        <v>2059</v>
      </c>
      <c r="Q2045" t="str">
        <f t="shared" si="31"/>
        <v>30237131-Elektronske kartice</v>
      </c>
    </row>
    <row r="2046" spans="1:17" x14ac:dyDescent="0.25">
      <c r="A2046">
        <v>2045</v>
      </c>
      <c r="B2046">
        <v>30237131</v>
      </c>
      <c r="C2046" t="s">
        <v>2059</v>
      </c>
      <c r="E2046" s="12">
        <v>2046</v>
      </c>
      <c r="F2046" s="13">
        <v>30237132</v>
      </c>
      <c r="G2046" s="14" t="s">
        <v>2060</v>
      </c>
      <c r="Q2046" t="str">
        <f t="shared" si="31"/>
        <v>30237132-USB  interfejsi</v>
      </c>
    </row>
    <row r="2047" spans="1:17" x14ac:dyDescent="0.25">
      <c r="A2047">
        <v>2046</v>
      </c>
      <c r="B2047">
        <v>30237132</v>
      </c>
      <c r="C2047" t="s">
        <v>2060</v>
      </c>
      <c r="E2047" s="15">
        <v>2047</v>
      </c>
      <c r="F2047" s="16">
        <v>30237133</v>
      </c>
      <c r="G2047" s="17" t="s">
        <v>2061</v>
      </c>
      <c r="Q2047" t="str">
        <f t="shared" si="31"/>
        <v>30237133-PCMCIA adapteri i interfejsi</v>
      </c>
    </row>
    <row r="2048" spans="1:17" x14ac:dyDescent="0.25">
      <c r="A2048">
        <v>2047</v>
      </c>
      <c r="B2048">
        <v>30237133</v>
      </c>
      <c r="C2048" t="s">
        <v>2061</v>
      </c>
      <c r="E2048" s="12">
        <v>2048</v>
      </c>
      <c r="F2048" s="13">
        <v>30237134</v>
      </c>
      <c r="G2048" s="14" t="s">
        <v>2062</v>
      </c>
      <c r="Q2048" t="str">
        <f t="shared" si="31"/>
        <v>30237134-Grafičke kartice</v>
      </c>
    </row>
    <row r="2049" spans="1:17" x14ac:dyDescent="0.25">
      <c r="A2049">
        <v>2048</v>
      </c>
      <c r="B2049">
        <v>30237134</v>
      </c>
      <c r="C2049" t="s">
        <v>2062</v>
      </c>
      <c r="E2049" s="15">
        <v>2049</v>
      </c>
      <c r="F2049" s="16">
        <v>30237135</v>
      </c>
      <c r="G2049" s="17" t="s">
        <v>2063</v>
      </c>
      <c r="Q2049" t="str">
        <f t="shared" si="31"/>
        <v>30237135-Kartice mrežnog interfejsa</v>
      </c>
    </row>
    <row r="2050" spans="1:17" x14ac:dyDescent="0.25">
      <c r="A2050">
        <v>2049</v>
      </c>
      <c r="B2050">
        <v>30237135</v>
      </c>
      <c r="C2050" t="s">
        <v>2063</v>
      </c>
      <c r="E2050" s="12">
        <v>2050</v>
      </c>
      <c r="F2050" s="13">
        <v>30237136</v>
      </c>
      <c r="G2050" s="14" t="s">
        <v>2064</v>
      </c>
      <c r="Q2050" t="str">
        <f t="shared" ref="Q2050:Q2113" si="32">F2050&amp; "-" &amp;G2050</f>
        <v>30237136-Audio kartice</v>
      </c>
    </row>
    <row r="2051" spans="1:17" x14ac:dyDescent="0.25">
      <c r="A2051">
        <v>2050</v>
      </c>
      <c r="B2051">
        <v>30237136</v>
      </c>
      <c r="C2051" t="s">
        <v>2064</v>
      </c>
      <c r="E2051" s="15">
        <v>2051</v>
      </c>
      <c r="F2051" s="16">
        <v>30237140</v>
      </c>
      <c r="G2051" s="17" t="s">
        <v>2065</v>
      </c>
      <c r="Q2051" t="str">
        <f t="shared" si="32"/>
        <v>30237140-Matične ploče</v>
      </c>
    </row>
    <row r="2052" spans="1:17" x14ac:dyDescent="0.25">
      <c r="A2052">
        <v>2051</v>
      </c>
      <c r="B2052">
        <v>30237140</v>
      </c>
      <c r="C2052" t="s">
        <v>2065</v>
      </c>
      <c r="E2052" s="12">
        <v>2052</v>
      </c>
      <c r="F2052" s="13">
        <v>30237200</v>
      </c>
      <c r="G2052" s="14" t="s">
        <v>2066</v>
      </c>
      <c r="Q2052" t="str">
        <f t="shared" si="32"/>
        <v>30237200-Pribor za računare</v>
      </c>
    </row>
    <row r="2053" spans="1:17" x14ac:dyDescent="0.25">
      <c r="A2053">
        <v>2052</v>
      </c>
      <c r="B2053">
        <v>30237200</v>
      </c>
      <c r="C2053" t="s">
        <v>2066</v>
      </c>
      <c r="E2053" s="15">
        <v>2053</v>
      </c>
      <c r="F2053" s="16">
        <v>30237210</v>
      </c>
      <c r="G2053" s="17" t="s">
        <v>2067</v>
      </c>
      <c r="Q2053" t="str">
        <f t="shared" si="32"/>
        <v>30237210-Antirefleksijski ekrani</v>
      </c>
    </row>
    <row r="2054" spans="1:17" x14ac:dyDescent="0.25">
      <c r="A2054">
        <v>2053</v>
      </c>
      <c r="B2054">
        <v>30237210</v>
      </c>
      <c r="C2054" t="s">
        <v>2067</v>
      </c>
      <c r="E2054" s="12">
        <v>2054</v>
      </c>
      <c r="F2054" s="13">
        <v>30237220</v>
      </c>
      <c r="G2054" s="14" t="s">
        <v>2068</v>
      </c>
      <c r="Q2054" t="str">
        <f t="shared" si="32"/>
        <v>30237220-Podloge za miša</v>
      </c>
    </row>
    <row r="2055" spans="1:17" x14ac:dyDescent="0.25">
      <c r="A2055">
        <v>2054</v>
      </c>
      <c r="B2055">
        <v>30237220</v>
      </c>
      <c r="C2055" t="s">
        <v>2068</v>
      </c>
      <c r="E2055" s="15">
        <v>2055</v>
      </c>
      <c r="F2055" s="16">
        <v>30237230</v>
      </c>
      <c r="G2055" s="17" t="s">
        <v>2069</v>
      </c>
      <c r="Q2055" t="str">
        <f t="shared" si="32"/>
        <v>30237230-Priručna memorija</v>
      </c>
    </row>
    <row r="2056" spans="1:17" x14ac:dyDescent="0.25">
      <c r="A2056">
        <v>2055</v>
      </c>
      <c r="B2056">
        <v>30237230</v>
      </c>
      <c r="C2056" t="s">
        <v>2069</v>
      </c>
      <c r="E2056" s="12">
        <v>2056</v>
      </c>
      <c r="F2056" s="13">
        <v>30237240</v>
      </c>
      <c r="G2056" s="14" t="s">
        <v>2070</v>
      </c>
      <c r="Q2056" t="str">
        <f t="shared" si="32"/>
        <v>30237240-Veb kamera</v>
      </c>
    </row>
    <row r="2057" spans="1:17" x14ac:dyDescent="0.25">
      <c r="A2057">
        <v>2056</v>
      </c>
      <c r="B2057">
        <v>30237240</v>
      </c>
      <c r="C2057" t="s">
        <v>2070</v>
      </c>
      <c r="E2057" s="15">
        <v>2057</v>
      </c>
      <c r="F2057" s="16">
        <v>30237250</v>
      </c>
      <c r="G2057" s="17" t="s">
        <v>2071</v>
      </c>
      <c r="Q2057" t="str">
        <f t="shared" si="32"/>
        <v>30237250-Pribor za čišćenje računara</v>
      </c>
    </row>
    <row r="2058" spans="1:17" x14ac:dyDescent="0.25">
      <c r="A2058">
        <v>2057</v>
      </c>
      <c r="B2058">
        <v>30237250</v>
      </c>
      <c r="C2058" t="s">
        <v>2071</v>
      </c>
      <c r="E2058" s="12">
        <v>2058</v>
      </c>
      <c r="F2058" s="13">
        <v>30237251</v>
      </c>
      <c r="G2058" s="14" t="s">
        <v>2072</v>
      </c>
      <c r="Q2058" t="str">
        <f t="shared" si="32"/>
        <v>30237251-Kompleti za čišćenje računara</v>
      </c>
    </row>
    <row r="2059" spans="1:17" x14ac:dyDescent="0.25">
      <c r="A2059">
        <v>2058</v>
      </c>
      <c r="B2059">
        <v>30237251</v>
      </c>
      <c r="C2059" t="s">
        <v>2072</v>
      </c>
      <c r="E2059" s="15">
        <v>2059</v>
      </c>
      <c r="F2059" s="16">
        <v>30237252</v>
      </c>
      <c r="G2059" s="17" t="s">
        <v>2073</v>
      </c>
      <c r="Q2059" t="str">
        <f t="shared" si="32"/>
        <v>30237252-Čistač prašine pod pritiskom</v>
      </c>
    </row>
    <row r="2060" spans="1:17" x14ac:dyDescent="0.25">
      <c r="A2060">
        <v>2059</v>
      </c>
      <c r="B2060">
        <v>30237252</v>
      </c>
      <c r="C2060" t="s">
        <v>2073</v>
      </c>
      <c r="E2060" s="12">
        <v>2060</v>
      </c>
      <c r="F2060" s="13">
        <v>30237253</v>
      </c>
      <c r="G2060" s="14" t="s">
        <v>2074</v>
      </c>
      <c r="Q2060" t="str">
        <f t="shared" si="32"/>
        <v>30237253-Pokrivači za zaštitu od prašine za računarsku opremu</v>
      </c>
    </row>
    <row r="2061" spans="1:17" x14ac:dyDescent="0.25">
      <c r="A2061">
        <v>2060</v>
      </c>
      <c r="B2061">
        <v>30237253</v>
      </c>
      <c r="C2061" t="s">
        <v>2074</v>
      </c>
      <c r="E2061" s="15">
        <v>2061</v>
      </c>
      <c r="F2061" s="16">
        <v>30237260</v>
      </c>
      <c r="G2061" s="17" t="s">
        <v>2075</v>
      </c>
      <c r="Q2061" t="str">
        <f t="shared" si="32"/>
        <v>30237260-Držači za postavljanje monitora na zid</v>
      </c>
    </row>
    <row r="2062" spans="1:17" x14ac:dyDescent="0.25">
      <c r="A2062">
        <v>2061</v>
      </c>
      <c r="B2062">
        <v>30237260</v>
      </c>
      <c r="C2062" t="s">
        <v>2075</v>
      </c>
      <c r="E2062" s="12">
        <v>2062</v>
      </c>
      <c r="F2062" s="13">
        <v>30237270</v>
      </c>
      <c r="G2062" s="14" t="s">
        <v>2076</v>
      </c>
      <c r="Q2062" t="str">
        <f t="shared" si="32"/>
        <v>30237270-Torbe za nošenje prenosnih računara</v>
      </c>
    </row>
    <row r="2063" spans="1:17" x14ac:dyDescent="0.25">
      <c r="A2063">
        <v>2062</v>
      </c>
      <c r="B2063">
        <v>30237270</v>
      </c>
      <c r="C2063" t="s">
        <v>2076</v>
      </c>
      <c r="E2063" s="15">
        <v>2063</v>
      </c>
      <c r="F2063" s="16">
        <v>30237280</v>
      </c>
      <c r="G2063" s="17" t="s">
        <v>2077</v>
      </c>
      <c r="Q2063" t="str">
        <f t="shared" si="32"/>
        <v>30237280-Pribor za napajanje električnom energijom</v>
      </c>
    </row>
    <row r="2064" spans="1:17" x14ac:dyDescent="0.25">
      <c r="A2064">
        <v>2063</v>
      </c>
      <c r="B2064">
        <v>30237280</v>
      </c>
      <c r="C2064" t="s">
        <v>2077</v>
      </c>
      <c r="E2064" s="12">
        <v>2064</v>
      </c>
      <c r="F2064" s="13">
        <v>30237290</v>
      </c>
      <c r="G2064" s="14" t="s">
        <v>2078</v>
      </c>
      <c r="Q2064" t="str">
        <f t="shared" si="32"/>
        <v>30237290-Oslonci na tastaturi za ručni zglob</v>
      </c>
    </row>
    <row r="2065" spans="1:17" x14ac:dyDescent="0.25">
      <c r="A2065">
        <v>2064</v>
      </c>
      <c r="B2065">
        <v>30237290</v>
      </c>
      <c r="C2065" t="s">
        <v>2078</v>
      </c>
      <c r="E2065" s="15">
        <v>2065</v>
      </c>
      <c r="F2065" s="16">
        <v>30237295</v>
      </c>
      <c r="G2065" s="17" t="s">
        <v>2079</v>
      </c>
      <c r="Q2065" t="str">
        <f t="shared" si="32"/>
        <v>30237295-Zaštita za tastaturu</v>
      </c>
    </row>
    <row r="2066" spans="1:17" x14ac:dyDescent="0.25">
      <c r="A2066">
        <v>2065</v>
      </c>
      <c r="B2066">
        <v>30237295</v>
      </c>
      <c r="C2066" t="s">
        <v>2079</v>
      </c>
      <c r="E2066" s="12">
        <v>2066</v>
      </c>
      <c r="F2066" s="13">
        <v>30237300</v>
      </c>
      <c r="G2066" s="14" t="s">
        <v>2080</v>
      </c>
      <c r="Q2066" t="str">
        <f t="shared" si="32"/>
        <v>30237300-Materijal za računare</v>
      </c>
    </row>
    <row r="2067" spans="1:17" x14ac:dyDescent="0.25">
      <c r="A2067">
        <v>2066</v>
      </c>
      <c r="B2067">
        <v>30237300</v>
      </c>
      <c r="C2067" t="s">
        <v>2080</v>
      </c>
      <c r="E2067" s="15">
        <v>2067</v>
      </c>
      <c r="F2067" s="16">
        <v>30237310</v>
      </c>
      <c r="G2067" s="17" t="s">
        <v>2081</v>
      </c>
      <c r="Q2067" t="str">
        <f t="shared" si="32"/>
        <v>30237310-Kasete sa vrstama slova za štampače</v>
      </c>
    </row>
    <row r="2068" spans="1:17" x14ac:dyDescent="0.25">
      <c r="A2068">
        <v>2067</v>
      </c>
      <c r="B2068">
        <v>30237310</v>
      </c>
      <c r="C2068" t="s">
        <v>2081</v>
      </c>
      <c r="E2068" s="12">
        <v>2068</v>
      </c>
      <c r="F2068" s="13">
        <v>30237320</v>
      </c>
      <c r="G2068" s="14" t="s">
        <v>2082</v>
      </c>
      <c r="Q2068" t="str">
        <f t="shared" si="32"/>
        <v>30237320-Diskete</v>
      </c>
    </row>
    <row r="2069" spans="1:17" x14ac:dyDescent="0.25">
      <c r="A2069">
        <v>2068</v>
      </c>
      <c r="B2069">
        <v>30237320</v>
      </c>
      <c r="C2069" t="s">
        <v>2082</v>
      </c>
      <c r="E2069" s="15">
        <v>2069</v>
      </c>
      <c r="F2069" s="16">
        <v>30237330</v>
      </c>
      <c r="G2069" s="17" t="s">
        <v>2083</v>
      </c>
      <c r="Q2069" t="str">
        <f t="shared" si="32"/>
        <v>30237330-Kertridži sa digitalnom audio trakom (DAT)</v>
      </c>
    </row>
    <row r="2070" spans="1:17" x14ac:dyDescent="0.25">
      <c r="A2070">
        <v>2069</v>
      </c>
      <c r="B2070">
        <v>30237330</v>
      </c>
      <c r="C2070" t="s">
        <v>2083</v>
      </c>
      <c r="E2070" s="12">
        <v>2070</v>
      </c>
      <c r="F2070" s="13">
        <v>30237340</v>
      </c>
      <c r="G2070" s="14" t="s">
        <v>2084</v>
      </c>
      <c r="Q2070" t="str">
        <f t="shared" si="32"/>
        <v>30237340-Kertriddži sa digitalnom linearnom trakom (DLT)</v>
      </c>
    </row>
    <row r="2071" spans="1:17" x14ac:dyDescent="0.25">
      <c r="A2071">
        <v>2070</v>
      </c>
      <c r="B2071">
        <v>30237340</v>
      </c>
      <c r="C2071" t="s">
        <v>2084</v>
      </c>
      <c r="E2071" s="15">
        <v>2071</v>
      </c>
      <c r="F2071" s="16">
        <v>30237350</v>
      </c>
      <c r="G2071" s="17" t="s">
        <v>2085</v>
      </c>
      <c r="Q2071" t="str">
        <f t="shared" si="32"/>
        <v>30237350-Kertridži sa podacima</v>
      </c>
    </row>
    <row r="2072" spans="1:17" x14ac:dyDescent="0.25">
      <c r="A2072">
        <v>2071</v>
      </c>
      <c r="B2072">
        <v>30237350</v>
      </c>
      <c r="C2072" t="s">
        <v>2085</v>
      </c>
      <c r="E2072" s="12">
        <v>2072</v>
      </c>
      <c r="F2072" s="13">
        <v>30237360</v>
      </c>
      <c r="G2072" s="14" t="s">
        <v>2086</v>
      </c>
      <c r="Q2072" t="str">
        <f t="shared" si="32"/>
        <v>30237360-Kertridži otvorenog tipa sa linearnom trakom (LTO)</v>
      </c>
    </row>
    <row r="2073" spans="1:17" x14ac:dyDescent="0.25">
      <c r="A2073">
        <v>2072</v>
      </c>
      <c r="B2073">
        <v>30237360</v>
      </c>
      <c r="C2073" t="s">
        <v>2086</v>
      </c>
      <c r="E2073" s="15">
        <v>2073</v>
      </c>
      <c r="F2073" s="16">
        <v>30237370</v>
      </c>
      <c r="G2073" s="17" t="s">
        <v>2087</v>
      </c>
      <c r="Q2073" t="str">
        <f t="shared" si="32"/>
        <v>30237370-Kertridži za snimanje</v>
      </c>
    </row>
    <row r="2074" spans="1:17" x14ac:dyDescent="0.25">
      <c r="A2074">
        <v>2073</v>
      </c>
      <c r="B2074">
        <v>30237370</v>
      </c>
      <c r="C2074" t="s">
        <v>2087</v>
      </c>
      <c r="E2074" s="12">
        <v>2074</v>
      </c>
      <c r="F2074" s="13">
        <v>30237380</v>
      </c>
      <c r="G2074" s="14" t="s">
        <v>2088</v>
      </c>
      <c r="Q2074" t="str">
        <f t="shared" si="32"/>
        <v>30237380-CD-ROM</v>
      </c>
    </row>
    <row r="2075" spans="1:17" x14ac:dyDescent="0.25">
      <c r="A2075">
        <v>2074</v>
      </c>
      <c r="B2075">
        <v>30237380</v>
      </c>
      <c r="C2075" t="s">
        <v>2088</v>
      </c>
      <c r="E2075" s="15">
        <v>2075</v>
      </c>
      <c r="F2075" s="16">
        <v>30237400</v>
      </c>
      <c r="G2075" s="17" t="s">
        <v>2089</v>
      </c>
      <c r="Q2075" t="str">
        <f t="shared" si="32"/>
        <v>30237400-Pribor za unošenje podataka</v>
      </c>
    </row>
    <row r="2076" spans="1:17" x14ac:dyDescent="0.25">
      <c r="A2076">
        <v>2075</v>
      </c>
      <c r="B2076">
        <v>30237400</v>
      </c>
      <c r="C2076" t="s">
        <v>2089</v>
      </c>
      <c r="E2076" s="12">
        <v>2076</v>
      </c>
      <c r="F2076" s="13">
        <v>30237410</v>
      </c>
      <c r="G2076" s="14" t="s">
        <v>2090</v>
      </c>
      <c r="Q2076" t="str">
        <f t="shared" si="32"/>
        <v>30237410-Računarski miš</v>
      </c>
    </row>
    <row r="2077" spans="1:17" x14ac:dyDescent="0.25">
      <c r="A2077">
        <v>2076</v>
      </c>
      <c r="B2077">
        <v>30237410</v>
      </c>
      <c r="C2077" t="s">
        <v>2090</v>
      </c>
      <c r="E2077" s="15">
        <v>2077</v>
      </c>
      <c r="F2077" s="16">
        <v>30237420</v>
      </c>
      <c r="G2077" s="17" t="s">
        <v>2091</v>
      </c>
      <c r="Q2077" t="str">
        <f t="shared" si="32"/>
        <v>30237420-Palice za igranje (džojstik)</v>
      </c>
    </row>
    <row r="2078" spans="1:17" x14ac:dyDescent="0.25">
      <c r="A2078">
        <v>2077</v>
      </c>
      <c r="B2078">
        <v>30237420</v>
      </c>
      <c r="C2078" t="s">
        <v>2091</v>
      </c>
      <c r="E2078" s="12">
        <v>2078</v>
      </c>
      <c r="F2078" s="13">
        <v>30237430</v>
      </c>
      <c r="G2078" s="14" t="s">
        <v>2092</v>
      </c>
      <c r="Q2078" t="str">
        <f t="shared" si="32"/>
        <v>30237430-Svetlosne olovke</v>
      </c>
    </row>
    <row r="2079" spans="1:17" x14ac:dyDescent="0.25">
      <c r="A2079">
        <v>2078</v>
      </c>
      <c r="B2079">
        <v>30237430</v>
      </c>
      <c r="C2079" t="s">
        <v>2092</v>
      </c>
      <c r="E2079" s="15">
        <v>2079</v>
      </c>
      <c r="F2079" s="16">
        <v>30237440</v>
      </c>
      <c r="G2079" s="17" t="s">
        <v>2093</v>
      </c>
      <c r="Q2079" t="str">
        <f t="shared" si="32"/>
        <v>30237440-Pokretne kuglice (trekbol)</v>
      </c>
    </row>
    <row r="2080" spans="1:17" x14ac:dyDescent="0.25">
      <c r="A2080">
        <v>2079</v>
      </c>
      <c r="B2080">
        <v>30237440</v>
      </c>
      <c r="C2080" t="s">
        <v>2093</v>
      </c>
      <c r="E2080" s="12">
        <v>2080</v>
      </c>
      <c r="F2080" s="13">
        <v>30237450</v>
      </c>
      <c r="G2080" s="14" t="s">
        <v>2094</v>
      </c>
      <c r="Q2080" t="str">
        <f t="shared" si="32"/>
        <v>30237450-Grafičke table</v>
      </c>
    </row>
    <row r="2081" spans="1:17" x14ac:dyDescent="0.25">
      <c r="A2081">
        <v>2080</v>
      </c>
      <c r="B2081">
        <v>30237450</v>
      </c>
      <c r="C2081" t="s">
        <v>2094</v>
      </c>
      <c r="E2081" s="15">
        <v>2081</v>
      </c>
      <c r="F2081" s="16">
        <v>30237460</v>
      </c>
      <c r="G2081" s="17" t="s">
        <v>2095</v>
      </c>
      <c r="Q2081" t="str">
        <f t="shared" si="32"/>
        <v>30237460-Računarske tastature</v>
      </c>
    </row>
    <row r="2082" spans="1:17" x14ac:dyDescent="0.25">
      <c r="A2082">
        <v>2081</v>
      </c>
      <c r="B2082">
        <v>30237460</v>
      </c>
      <c r="C2082" t="s">
        <v>2095</v>
      </c>
      <c r="E2082" s="12">
        <v>2082</v>
      </c>
      <c r="F2082" s="13">
        <v>30237461</v>
      </c>
      <c r="G2082" s="14" t="s">
        <v>2096</v>
      </c>
      <c r="Q2082" t="str">
        <f t="shared" si="32"/>
        <v>30237461-Tastature na programiranje (programibilne)</v>
      </c>
    </row>
    <row r="2083" spans="1:17" x14ac:dyDescent="0.25">
      <c r="A2083">
        <v>2082</v>
      </c>
      <c r="B2083">
        <v>30237461</v>
      </c>
      <c r="C2083" t="s">
        <v>2096</v>
      </c>
      <c r="E2083" s="15">
        <v>2083</v>
      </c>
      <c r="F2083" s="16">
        <v>30237470</v>
      </c>
      <c r="G2083" s="17" t="s">
        <v>2097</v>
      </c>
      <c r="Q2083" t="str">
        <f t="shared" si="32"/>
        <v>30237470-Brajove tastature</v>
      </c>
    </row>
    <row r="2084" spans="1:17" x14ac:dyDescent="0.25">
      <c r="A2084">
        <v>2083</v>
      </c>
      <c r="B2084">
        <v>30237470</v>
      </c>
      <c r="C2084" t="s">
        <v>2097</v>
      </c>
      <c r="E2084" s="12">
        <v>2084</v>
      </c>
      <c r="F2084" s="13">
        <v>30237475</v>
      </c>
      <c r="G2084" s="14" t="s">
        <v>2098</v>
      </c>
      <c r="Q2084" t="str">
        <f t="shared" si="32"/>
        <v>30237475-Električni senzori</v>
      </c>
    </row>
    <row r="2085" spans="1:17" x14ac:dyDescent="0.25">
      <c r="A2085">
        <v>2084</v>
      </c>
      <c r="B2085">
        <v>30237475</v>
      </c>
      <c r="C2085" t="s">
        <v>2098</v>
      </c>
      <c r="E2085" s="15">
        <v>2085</v>
      </c>
      <c r="F2085" s="16">
        <v>30237480</v>
      </c>
      <c r="G2085" s="17" t="s">
        <v>2099</v>
      </c>
      <c r="Q2085" t="str">
        <f t="shared" si="32"/>
        <v>30237480-Ulazne jedinice</v>
      </c>
    </row>
    <row r="2086" spans="1:17" x14ac:dyDescent="0.25">
      <c r="A2086">
        <v>2085</v>
      </c>
      <c r="B2086">
        <v>30237480</v>
      </c>
      <c r="C2086" t="s">
        <v>2099</v>
      </c>
      <c r="E2086" s="12">
        <v>2086</v>
      </c>
      <c r="F2086" s="13">
        <v>30238000</v>
      </c>
      <c r="G2086" s="14" t="s">
        <v>2100</v>
      </c>
      <c r="Q2086" t="str">
        <f t="shared" si="32"/>
        <v>30238000-Oprema za automatizaciju biblioteka</v>
      </c>
    </row>
    <row r="2087" spans="1:17" x14ac:dyDescent="0.25">
      <c r="A2087">
        <v>2086</v>
      </c>
      <c r="B2087">
        <v>30238000</v>
      </c>
      <c r="C2087" t="s">
        <v>2100</v>
      </c>
      <c r="E2087" s="15">
        <v>2087</v>
      </c>
      <c r="F2087" s="16">
        <v>31000000</v>
      </c>
      <c r="G2087" s="17" t="s">
        <v>2101</v>
      </c>
      <c r="Q2087" t="str">
        <f t="shared" si="32"/>
        <v>31000000-Električne mašine, aparati, oprema i potrošni materijal; rasveta</v>
      </c>
    </row>
    <row r="2088" spans="1:17" x14ac:dyDescent="0.25">
      <c r="A2088">
        <v>2087</v>
      </c>
      <c r="B2088">
        <v>31000000</v>
      </c>
      <c r="C2088" t="s">
        <v>2101</v>
      </c>
      <c r="E2088" s="12">
        <v>2088</v>
      </c>
      <c r="F2088" s="13">
        <v>31100000</v>
      </c>
      <c r="G2088" s="14" t="s">
        <v>2102</v>
      </c>
      <c r="Q2088" t="str">
        <f t="shared" si="32"/>
        <v>31100000-Električni motori, generatori i transformatori</v>
      </c>
    </row>
    <row r="2089" spans="1:17" x14ac:dyDescent="0.25">
      <c r="A2089">
        <v>2088</v>
      </c>
      <c r="B2089">
        <v>31100000</v>
      </c>
      <c r="C2089" t="s">
        <v>2102</v>
      </c>
      <c r="E2089" s="15">
        <v>2089</v>
      </c>
      <c r="F2089" s="16">
        <v>31110000</v>
      </c>
      <c r="G2089" s="17" t="s">
        <v>2103</v>
      </c>
      <c r="Q2089" t="str">
        <f t="shared" si="32"/>
        <v>31110000-Električni motori</v>
      </c>
    </row>
    <row r="2090" spans="1:17" x14ac:dyDescent="0.25">
      <c r="A2090">
        <v>2089</v>
      </c>
      <c r="B2090">
        <v>31110000</v>
      </c>
      <c r="C2090" t="s">
        <v>2103</v>
      </c>
      <c r="E2090" s="12">
        <v>2090</v>
      </c>
      <c r="F2090" s="13">
        <v>31111000</v>
      </c>
      <c r="G2090" s="14" t="s">
        <v>2104</v>
      </c>
      <c r="Q2090" t="str">
        <f t="shared" si="32"/>
        <v>31111000-Adapteri</v>
      </c>
    </row>
    <row r="2091" spans="1:17" x14ac:dyDescent="0.25">
      <c r="A2091">
        <v>2090</v>
      </c>
      <c r="B2091">
        <v>31111000</v>
      </c>
      <c r="C2091" t="s">
        <v>2104</v>
      </c>
      <c r="E2091" s="15">
        <v>2091</v>
      </c>
      <c r="F2091" s="16">
        <v>31120000</v>
      </c>
      <c r="G2091" s="17" t="s">
        <v>2105</v>
      </c>
      <c r="Q2091" t="str">
        <f t="shared" si="32"/>
        <v>31120000-Generatori</v>
      </c>
    </row>
    <row r="2092" spans="1:17" x14ac:dyDescent="0.25">
      <c r="A2092">
        <v>2091</v>
      </c>
      <c r="B2092">
        <v>31120000</v>
      </c>
      <c r="C2092" t="s">
        <v>2105</v>
      </c>
      <c r="E2092" s="12">
        <v>2092</v>
      </c>
      <c r="F2092" s="13">
        <v>31121000</v>
      </c>
      <c r="G2092" s="14" t="s">
        <v>2106</v>
      </c>
      <c r="Q2092" t="str">
        <f t="shared" si="32"/>
        <v>31121000-Generatorski agregati</v>
      </c>
    </row>
    <row r="2093" spans="1:17" x14ac:dyDescent="0.25">
      <c r="A2093">
        <v>2092</v>
      </c>
      <c r="B2093">
        <v>31121000</v>
      </c>
      <c r="C2093" t="s">
        <v>2106</v>
      </c>
      <c r="E2093" s="15">
        <v>2093</v>
      </c>
      <c r="F2093" s="16">
        <v>31121100</v>
      </c>
      <c r="G2093" s="17" t="s">
        <v>2107</v>
      </c>
      <c r="Q2093" t="str">
        <f t="shared" si="32"/>
        <v>31121100-Generatorski agregati sa motorima na paljenje pomoću kompresije</v>
      </c>
    </row>
    <row r="2094" spans="1:17" x14ac:dyDescent="0.25">
      <c r="A2094">
        <v>2093</v>
      </c>
      <c r="B2094">
        <v>31121100</v>
      </c>
      <c r="C2094" t="s">
        <v>2107</v>
      </c>
      <c r="E2094" s="12">
        <v>2094</v>
      </c>
      <c r="F2094" s="13">
        <v>31121110</v>
      </c>
      <c r="G2094" s="14" t="s">
        <v>2108</v>
      </c>
      <c r="Q2094" t="str">
        <f t="shared" si="32"/>
        <v>31121110-Električni pretvarači</v>
      </c>
    </row>
    <row r="2095" spans="1:17" x14ac:dyDescent="0.25">
      <c r="A2095">
        <v>2094</v>
      </c>
      <c r="B2095">
        <v>31121110</v>
      </c>
      <c r="C2095" t="s">
        <v>2108</v>
      </c>
      <c r="E2095" s="15">
        <v>2095</v>
      </c>
      <c r="F2095" s="16">
        <v>31121111</v>
      </c>
      <c r="G2095" s="17" t="s">
        <v>2109</v>
      </c>
      <c r="Q2095" t="str">
        <f t="shared" si="32"/>
        <v>31121111-Električni rotacioni pretvarači (konvertori)</v>
      </c>
    </row>
    <row r="2096" spans="1:17" x14ac:dyDescent="0.25">
      <c r="A2096">
        <v>2095</v>
      </c>
      <c r="B2096">
        <v>31121111</v>
      </c>
      <c r="C2096" t="s">
        <v>2109</v>
      </c>
      <c r="E2096" s="12">
        <v>2096</v>
      </c>
      <c r="F2096" s="13">
        <v>31121200</v>
      </c>
      <c r="G2096" s="14" t="s">
        <v>2110</v>
      </c>
      <c r="Q2096" t="str">
        <f t="shared" si="32"/>
        <v>31121200-Generatorski agregati sa motorima na paljenje pomoću svećice</v>
      </c>
    </row>
    <row r="2097" spans="1:17" x14ac:dyDescent="0.25">
      <c r="A2097">
        <v>2096</v>
      </c>
      <c r="B2097">
        <v>31121200</v>
      </c>
      <c r="C2097" t="s">
        <v>2110</v>
      </c>
      <c r="E2097" s="15">
        <v>2097</v>
      </c>
      <c r="F2097" s="16">
        <v>31121300</v>
      </c>
      <c r="G2097" s="17" t="s">
        <v>2111</v>
      </c>
      <c r="Q2097" t="str">
        <f t="shared" si="32"/>
        <v>31121300-Generatori na energiju vetra</v>
      </c>
    </row>
    <row r="2098" spans="1:17" x14ac:dyDescent="0.25">
      <c r="A2098">
        <v>2097</v>
      </c>
      <c r="B2098">
        <v>31121300</v>
      </c>
      <c r="C2098" t="s">
        <v>2111</v>
      </c>
      <c r="E2098" s="12">
        <v>2098</v>
      </c>
      <c r="F2098" s="13">
        <v>31121310</v>
      </c>
      <c r="G2098" s="14" t="s">
        <v>2112</v>
      </c>
      <c r="Q2098" t="str">
        <f t="shared" si="32"/>
        <v>31121310-Vetrenjače</v>
      </c>
    </row>
    <row r="2099" spans="1:17" x14ac:dyDescent="0.25">
      <c r="A2099">
        <v>2098</v>
      </c>
      <c r="B2099">
        <v>31121310</v>
      </c>
      <c r="C2099" t="s">
        <v>2112</v>
      </c>
      <c r="E2099" s="15">
        <v>2099</v>
      </c>
      <c r="F2099" s="16">
        <v>31121320</v>
      </c>
      <c r="G2099" s="17" t="s">
        <v>2113</v>
      </c>
      <c r="Q2099" t="str">
        <f t="shared" si="32"/>
        <v>31121320-Turbine na vetar</v>
      </c>
    </row>
    <row r="2100" spans="1:17" x14ac:dyDescent="0.25">
      <c r="A2100">
        <v>2099</v>
      </c>
      <c r="B2100">
        <v>31121320</v>
      </c>
      <c r="C2100" t="s">
        <v>2113</v>
      </c>
      <c r="E2100" s="12">
        <v>2100</v>
      </c>
      <c r="F2100" s="13">
        <v>31121330</v>
      </c>
      <c r="G2100" s="14" t="s">
        <v>2114</v>
      </c>
      <c r="Q2100" t="str">
        <f t="shared" si="32"/>
        <v>31121330-Generatori sa turbinom na vetar</v>
      </c>
    </row>
    <row r="2101" spans="1:17" x14ac:dyDescent="0.25">
      <c r="A2101">
        <v>2100</v>
      </c>
      <c r="B2101">
        <v>31121330</v>
      </c>
      <c r="C2101" t="s">
        <v>2114</v>
      </c>
      <c r="E2101" s="15">
        <v>2101</v>
      </c>
      <c r="F2101" s="16">
        <v>31121331</v>
      </c>
      <c r="G2101" s="17" t="s">
        <v>2115</v>
      </c>
      <c r="Q2101" t="str">
        <f t="shared" si="32"/>
        <v>31121331-Turbinski rotori</v>
      </c>
    </row>
    <row r="2102" spans="1:17" x14ac:dyDescent="0.25">
      <c r="A2102">
        <v>2101</v>
      </c>
      <c r="B2102">
        <v>31121331</v>
      </c>
      <c r="C2102" t="s">
        <v>2115</v>
      </c>
      <c r="E2102" s="12">
        <v>2102</v>
      </c>
      <c r="F2102" s="13">
        <v>31121340</v>
      </c>
      <c r="G2102" s="14" t="s">
        <v>2116</v>
      </c>
      <c r="Q2102" t="str">
        <f t="shared" si="32"/>
        <v>31121340-Farma vetrenjača</v>
      </c>
    </row>
    <row r="2103" spans="1:17" x14ac:dyDescent="0.25">
      <c r="A2103">
        <v>2102</v>
      </c>
      <c r="B2103">
        <v>31121340</v>
      </c>
      <c r="C2103" t="s">
        <v>2116</v>
      </c>
      <c r="E2103" s="15">
        <v>2103</v>
      </c>
      <c r="F2103" s="16">
        <v>31122000</v>
      </c>
      <c r="G2103" s="17" t="s">
        <v>2117</v>
      </c>
      <c r="Q2103" t="str">
        <f t="shared" si="32"/>
        <v>31122000-Generatorske jedinice</v>
      </c>
    </row>
    <row r="2104" spans="1:17" x14ac:dyDescent="0.25">
      <c r="A2104">
        <v>2103</v>
      </c>
      <c r="B2104">
        <v>31122000</v>
      </c>
      <c r="C2104" t="s">
        <v>2117</v>
      </c>
      <c r="E2104" s="12">
        <v>2104</v>
      </c>
      <c r="F2104" s="13">
        <v>31122100</v>
      </c>
      <c r="G2104" s="14" t="s">
        <v>2118</v>
      </c>
      <c r="Q2104" t="str">
        <f t="shared" si="32"/>
        <v>31122100-Gorive ćelije</v>
      </c>
    </row>
    <row r="2105" spans="1:17" x14ac:dyDescent="0.25">
      <c r="A2105">
        <v>2104</v>
      </c>
      <c r="B2105">
        <v>31122100</v>
      </c>
      <c r="C2105" t="s">
        <v>2118</v>
      </c>
      <c r="E2105" s="15">
        <v>2105</v>
      </c>
      <c r="F2105" s="16">
        <v>31124000</v>
      </c>
      <c r="G2105" s="17" t="s">
        <v>2119</v>
      </c>
      <c r="Q2105" t="str">
        <f t="shared" si="32"/>
        <v>31124000-Generatori sa parnom turbinom i srodni uređaji</v>
      </c>
    </row>
    <row r="2106" spans="1:17" x14ac:dyDescent="0.25">
      <c r="A2106">
        <v>2105</v>
      </c>
      <c r="B2106">
        <v>31124000</v>
      </c>
      <c r="C2106" t="s">
        <v>2119</v>
      </c>
      <c r="E2106" s="12">
        <v>2106</v>
      </c>
      <c r="F2106" s="13">
        <v>31124100</v>
      </c>
      <c r="G2106" s="14" t="s">
        <v>2120</v>
      </c>
      <c r="Q2106" t="str">
        <f t="shared" si="32"/>
        <v>31124100-Turboagregati</v>
      </c>
    </row>
    <row r="2107" spans="1:17" x14ac:dyDescent="0.25">
      <c r="A2107">
        <v>2106</v>
      </c>
      <c r="B2107">
        <v>31124100</v>
      </c>
      <c r="C2107" t="s">
        <v>2120</v>
      </c>
      <c r="E2107" s="15">
        <v>2107</v>
      </c>
      <c r="F2107" s="16">
        <v>31124200</v>
      </c>
      <c r="G2107" s="17" t="s">
        <v>2121</v>
      </c>
      <c r="Q2107" t="str">
        <f t="shared" si="32"/>
        <v>31124200-Upravljački uređaji za turbinske generatore</v>
      </c>
    </row>
    <row r="2108" spans="1:17" x14ac:dyDescent="0.25">
      <c r="A2108">
        <v>2107</v>
      </c>
      <c r="B2108">
        <v>31124200</v>
      </c>
      <c r="C2108" t="s">
        <v>2121</v>
      </c>
      <c r="E2108" s="12">
        <v>2108</v>
      </c>
      <c r="F2108" s="13">
        <v>31126000</v>
      </c>
      <c r="G2108" s="14" t="s">
        <v>2122</v>
      </c>
      <c r="Q2108" t="str">
        <f t="shared" si="32"/>
        <v>31126000-Dinamo-mašine</v>
      </c>
    </row>
    <row r="2109" spans="1:17" x14ac:dyDescent="0.25">
      <c r="A2109">
        <v>2108</v>
      </c>
      <c r="B2109">
        <v>31126000</v>
      </c>
      <c r="C2109" t="s">
        <v>2122</v>
      </c>
      <c r="E2109" s="15">
        <v>2109</v>
      </c>
      <c r="F2109" s="16">
        <v>31127000</v>
      </c>
      <c r="G2109" s="17" t="s">
        <v>2123</v>
      </c>
      <c r="Q2109" t="str">
        <f t="shared" si="32"/>
        <v>31127000-Generator za vanredne situacije</v>
      </c>
    </row>
    <row r="2110" spans="1:17" x14ac:dyDescent="0.25">
      <c r="A2110">
        <v>2109</v>
      </c>
      <c r="B2110">
        <v>31127000</v>
      </c>
      <c r="C2110" t="s">
        <v>2123</v>
      </c>
      <c r="E2110" s="12">
        <v>2110</v>
      </c>
      <c r="F2110" s="13">
        <v>31128000</v>
      </c>
      <c r="G2110" s="14" t="s">
        <v>2124</v>
      </c>
      <c r="Q2110" t="str">
        <f t="shared" si="32"/>
        <v>31128000-Turbogenerator</v>
      </c>
    </row>
    <row r="2111" spans="1:17" x14ac:dyDescent="0.25">
      <c r="A2111">
        <v>2110</v>
      </c>
      <c r="B2111">
        <v>31128000</v>
      </c>
      <c r="C2111" t="s">
        <v>2124</v>
      </c>
      <c r="E2111" s="15">
        <v>2111</v>
      </c>
      <c r="F2111" s="16">
        <v>31130000</v>
      </c>
      <c r="G2111" s="17" t="s">
        <v>2125</v>
      </c>
      <c r="Q2111" t="str">
        <f t="shared" si="32"/>
        <v>31130000-Alternatori (generatori naizmenične struje)</v>
      </c>
    </row>
    <row r="2112" spans="1:17" x14ac:dyDescent="0.25">
      <c r="A2112">
        <v>2111</v>
      </c>
      <c r="B2112">
        <v>31130000</v>
      </c>
      <c r="C2112" t="s">
        <v>2125</v>
      </c>
      <c r="E2112" s="12">
        <v>2112</v>
      </c>
      <c r="F2112" s="13">
        <v>31131000</v>
      </c>
      <c r="G2112" s="14" t="s">
        <v>2126</v>
      </c>
      <c r="Q2112" t="str">
        <f t="shared" si="32"/>
        <v>31131000-Jednofazni motori</v>
      </c>
    </row>
    <row r="2113" spans="1:17" x14ac:dyDescent="0.25">
      <c r="A2113">
        <v>2112</v>
      </c>
      <c r="B2113">
        <v>31131000</v>
      </c>
      <c r="C2113" t="s">
        <v>2126</v>
      </c>
      <c r="E2113" s="15">
        <v>2113</v>
      </c>
      <c r="F2113" s="16">
        <v>31131100</v>
      </c>
      <c r="G2113" s="17" t="s">
        <v>2127</v>
      </c>
      <c r="Q2113" t="str">
        <f t="shared" si="32"/>
        <v>31131100-Pobuđivači</v>
      </c>
    </row>
    <row r="2114" spans="1:17" x14ac:dyDescent="0.25">
      <c r="A2114">
        <v>2113</v>
      </c>
      <c r="B2114">
        <v>31131100</v>
      </c>
      <c r="C2114" t="s">
        <v>2127</v>
      </c>
      <c r="E2114" s="12">
        <v>2114</v>
      </c>
      <c r="F2114" s="13">
        <v>31131200</v>
      </c>
      <c r="G2114" s="14" t="s">
        <v>2128</v>
      </c>
      <c r="Q2114" t="str">
        <f t="shared" ref="Q2114:Q2177" si="33">F2114&amp; "-" &amp;G2114</f>
        <v>31131200-Anode</v>
      </c>
    </row>
    <row r="2115" spans="1:17" x14ac:dyDescent="0.25">
      <c r="A2115">
        <v>2114</v>
      </c>
      <c r="B2115">
        <v>31131200</v>
      </c>
      <c r="C2115" t="s">
        <v>2128</v>
      </c>
      <c r="E2115" s="15">
        <v>2115</v>
      </c>
      <c r="F2115" s="16">
        <v>31132000</v>
      </c>
      <c r="G2115" s="17" t="s">
        <v>2129</v>
      </c>
      <c r="Q2115" t="str">
        <f t="shared" si="33"/>
        <v>31132000-Višefazni motori</v>
      </c>
    </row>
    <row r="2116" spans="1:17" x14ac:dyDescent="0.25">
      <c r="A2116">
        <v>2115</v>
      </c>
      <c r="B2116">
        <v>31132000</v>
      </c>
      <c r="C2116" t="s">
        <v>2129</v>
      </c>
      <c r="E2116" s="12">
        <v>2116</v>
      </c>
      <c r="F2116" s="13">
        <v>31140000</v>
      </c>
      <c r="G2116" s="14" t="s">
        <v>2130</v>
      </c>
      <c r="Q2116" t="str">
        <f t="shared" si="33"/>
        <v>31140000-Rashladni tornjevi</v>
      </c>
    </row>
    <row r="2117" spans="1:17" x14ac:dyDescent="0.25">
      <c r="A2117">
        <v>2116</v>
      </c>
      <c r="B2117">
        <v>31140000</v>
      </c>
      <c r="C2117" t="s">
        <v>2130</v>
      </c>
      <c r="E2117" s="15">
        <v>2117</v>
      </c>
      <c r="F2117" s="16">
        <v>31141000</v>
      </c>
      <c r="G2117" s="17" t="s">
        <v>2131</v>
      </c>
      <c r="Q2117" t="str">
        <f t="shared" si="33"/>
        <v>31141000-Uređaji za hlađenje vode</v>
      </c>
    </row>
    <row r="2118" spans="1:17" x14ac:dyDescent="0.25">
      <c r="A2118">
        <v>2117</v>
      </c>
      <c r="B2118">
        <v>31141000</v>
      </c>
      <c r="C2118" t="s">
        <v>2131</v>
      </c>
      <c r="E2118" s="12">
        <v>2118</v>
      </c>
      <c r="F2118" s="13">
        <v>31150000</v>
      </c>
      <c r="G2118" s="14" t="s">
        <v>2132</v>
      </c>
      <c r="Q2118" t="str">
        <f t="shared" si="33"/>
        <v>31150000-Prigušnice za sijalice ili cevi sa pražnjenjem</v>
      </c>
    </row>
    <row r="2119" spans="1:17" x14ac:dyDescent="0.25">
      <c r="A2119">
        <v>2118</v>
      </c>
      <c r="B2119">
        <v>31150000</v>
      </c>
      <c r="C2119" t="s">
        <v>2132</v>
      </c>
      <c r="E2119" s="15">
        <v>2119</v>
      </c>
      <c r="F2119" s="16">
        <v>31151000</v>
      </c>
      <c r="G2119" s="17" t="s">
        <v>2133</v>
      </c>
      <c r="Q2119" t="str">
        <f t="shared" si="33"/>
        <v>31151000-Statički pretvarači</v>
      </c>
    </row>
    <row r="2120" spans="1:17" x14ac:dyDescent="0.25">
      <c r="A2120">
        <v>2119</v>
      </c>
      <c r="B2120">
        <v>31151000</v>
      </c>
      <c r="C2120" t="s">
        <v>2133</v>
      </c>
      <c r="E2120" s="12">
        <v>2120</v>
      </c>
      <c r="F2120" s="13">
        <v>31153000</v>
      </c>
      <c r="G2120" s="14" t="s">
        <v>2134</v>
      </c>
      <c r="Q2120" t="str">
        <f t="shared" si="33"/>
        <v>31153000-Ispravljači</v>
      </c>
    </row>
    <row r="2121" spans="1:17" x14ac:dyDescent="0.25">
      <c r="A2121">
        <v>2120</v>
      </c>
      <c r="B2121">
        <v>31153000</v>
      </c>
      <c r="C2121" t="s">
        <v>2134</v>
      </c>
      <c r="E2121" s="15">
        <v>2121</v>
      </c>
      <c r="F2121" s="16">
        <v>31154000</v>
      </c>
      <c r="G2121" s="17" t="s">
        <v>2135</v>
      </c>
      <c r="Q2121" t="str">
        <f t="shared" si="33"/>
        <v>31154000-Uređaji za neprekidno napajanje električnom energijom</v>
      </c>
    </row>
    <row r="2122" spans="1:17" x14ac:dyDescent="0.25">
      <c r="A2122">
        <v>2121</v>
      </c>
      <c r="B2122">
        <v>31154000</v>
      </c>
      <c r="C2122" t="s">
        <v>2135</v>
      </c>
      <c r="E2122" s="12">
        <v>2122</v>
      </c>
      <c r="F2122" s="13">
        <v>31155000</v>
      </c>
      <c r="G2122" s="14" t="s">
        <v>2136</v>
      </c>
      <c r="Q2122" t="str">
        <f t="shared" si="33"/>
        <v>31155000-Invertori (pretvarači)</v>
      </c>
    </row>
    <row r="2123" spans="1:17" x14ac:dyDescent="0.25">
      <c r="A2123">
        <v>2122</v>
      </c>
      <c r="B2123">
        <v>31155000</v>
      </c>
      <c r="C2123" t="s">
        <v>2136</v>
      </c>
      <c r="E2123" s="15">
        <v>2123</v>
      </c>
      <c r="F2123" s="16">
        <v>31156000</v>
      </c>
      <c r="G2123" s="17" t="s">
        <v>2137</v>
      </c>
      <c r="Q2123" t="str">
        <f t="shared" si="33"/>
        <v>31156000-Uređaji za napajanje električnom energijom sa prekidima</v>
      </c>
    </row>
    <row r="2124" spans="1:17" x14ac:dyDescent="0.25">
      <c r="A2124">
        <v>2123</v>
      </c>
      <c r="B2124">
        <v>31156000</v>
      </c>
      <c r="C2124" t="s">
        <v>2137</v>
      </c>
      <c r="E2124" s="12">
        <v>2124</v>
      </c>
      <c r="F2124" s="13">
        <v>31157000</v>
      </c>
      <c r="G2124" s="14" t="s">
        <v>2138</v>
      </c>
      <c r="Q2124" t="str">
        <f t="shared" si="33"/>
        <v>31157000-Induktori</v>
      </c>
    </row>
    <row r="2125" spans="1:17" x14ac:dyDescent="0.25">
      <c r="A2125">
        <v>2124</v>
      </c>
      <c r="B2125">
        <v>31157000</v>
      </c>
      <c r="C2125" t="s">
        <v>2138</v>
      </c>
      <c r="E2125" s="15">
        <v>2125</v>
      </c>
      <c r="F2125" s="16">
        <v>31158000</v>
      </c>
      <c r="G2125" s="17" t="s">
        <v>2139</v>
      </c>
      <c r="Q2125" t="str">
        <f t="shared" si="33"/>
        <v>31158000-Punjači</v>
      </c>
    </row>
    <row r="2126" spans="1:17" x14ac:dyDescent="0.25">
      <c r="A2126">
        <v>2125</v>
      </c>
      <c r="B2126">
        <v>31158000</v>
      </c>
      <c r="C2126" t="s">
        <v>2139</v>
      </c>
      <c r="E2126" s="12">
        <v>2126</v>
      </c>
      <c r="F2126" s="13">
        <v>31158100</v>
      </c>
      <c r="G2126" s="14" t="s">
        <v>2140</v>
      </c>
      <c r="Q2126" t="str">
        <f t="shared" si="33"/>
        <v>31158100-Punjači baterija</v>
      </c>
    </row>
    <row r="2127" spans="1:17" x14ac:dyDescent="0.25">
      <c r="A2127">
        <v>2126</v>
      </c>
      <c r="B2127">
        <v>31158100</v>
      </c>
      <c r="C2127" t="s">
        <v>2140</v>
      </c>
      <c r="E2127" s="15">
        <v>2127</v>
      </c>
      <c r="F2127" s="16">
        <v>31158200</v>
      </c>
      <c r="G2127" s="17" t="s">
        <v>2141</v>
      </c>
      <c r="Q2127" t="str">
        <f t="shared" si="33"/>
        <v>31158200-Superpunjač</v>
      </c>
    </row>
    <row r="2128" spans="1:17" x14ac:dyDescent="0.25">
      <c r="A2128">
        <v>2127</v>
      </c>
      <c r="B2128">
        <v>31158200</v>
      </c>
      <c r="C2128" t="s">
        <v>2141</v>
      </c>
      <c r="E2128" s="12">
        <v>2128</v>
      </c>
      <c r="F2128" s="13">
        <v>31158300</v>
      </c>
      <c r="G2128" s="14" t="s">
        <v>2142</v>
      </c>
      <c r="Q2128" t="str">
        <f t="shared" si="33"/>
        <v>31158300-Turbopunjač</v>
      </c>
    </row>
    <row r="2129" spans="1:17" x14ac:dyDescent="0.25">
      <c r="A2129">
        <v>2128</v>
      </c>
      <c r="B2129">
        <v>31158300</v>
      </c>
      <c r="C2129" t="s">
        <v>2142</v>
      </c>
      <c r="E2129" s="15">
        <v>2129</v>
      </c>
      <c r="F2129" s="16">
        <v>31160000</v>
      </c>
      <c r="G2129" s="17" t="s">
        <v>2143</v>
      </c>
      <c r="Q2129" t="str">
        <f t="shared" si="33"/>
        <v>31160000-Delovi elektromotora, generatora i transformatora</v>
      </c>
    </row>
    <row r="2130" spans="1:17" x14ac:dyDescent="0.25">
      <c r="A2130">
        <v>2129</v>
      </c>
      <c r="B2130">
        <v>31160000</v>
      </c>
      <c r="C2130" t="s">
        <v>2143</v>
      </c>
      <c r="E2130" s="12">
        <v>2130</v>
      </c>
      <c r="F2130" s="13">
        <v>31161000</v>
      </c>
      <c r="G2130" s="14" t="s">
        <v>2144</v>
      </c>
      <c r="Q2130" t="str">
        <f t="shared" si="33"/>
        <v>31161000-Delovi elektromotora i generatora</v>
      </c>
    </row>
    <row r="2131" spans="1:17" x14ac:dyDescent="0.25">
      <c r="A2131">
        <v>2130</v>
      </c>
      <c r="B2131">
        <v>31161000</v>
      </c>
      <c r="C2131" t="s">
        <v>2144</v>
      </c>
      <c r="E2131" s="15">
        <v>2131</v>
      </c>
      <c r="F2131" s="16">
        <v>31161100</v>
      </c>
      <c r="G2131" s="17" t="s">
        <v>2145</v>
      </c>
      <c r="Q2131" t="str">
        <f t="shared" si="33"/>
        <v>31161100-Dojavni sistemi</v>
      </c>
    </row>
    <row r="2132" spans="1:17" x14ac:dyDescent="0.25">
      <c r="A2132">
        <v>2131</v>
      </c>
      <c r="B2132">
        <v>31161100</v>
      </c>
      <c r="C2132" t="s">
        <v>2145</v>
      </c>
      <c r="E2132" s="12">
        <v>2132</v>
      </c>
      <c r="F2132" s="13">
        <v>31161200</v>
      </c>
      <c r="G2132" s="14" t="s">
        <v>2146</v>
      </c>
      <c r="Q2132" t="str">
        <f t="shared" si="33"/>
        <v>31161200-Gasni rashladni sistemi</v>
      </c>
    </row>
    <row r="2133" spans="1:17" x14ac:dyDescent="0.25">
      <c r="A2133">
        <v>2132</v>
      </c>
      <c r="B2133">
        <v>31161200</v>
      </c>
      <c r="C2133" t="s">
        <v>2146</v>
      </c>
      <c r="E2133" s="15">
        <v>2133</v>
      </c>
      <c r="F2133" s="16">
        <v>31161300</v>
      </c>
      <c r="G2133" s="17" t="s">
        <v>2147</v>
      </c>
      <c r="Q2133" t="str">
        <f t="shared" si="33"/>
        <v>31161300-Rotori za generator</v>
      </c>
    </row>
    <row r="2134" spans="1:17" x14ac:dyDescent="0.25">
      <c r="A2134">
        <v>2133</v>
      </c>
      <c r="B2134">
        <v>31161300</v>
      </c>
      <c r="C2134" t="s">
        <v>2147</v>
      </c>
      <c r="E2134" s="12">
        <v>2134</v>
      </c>
      <c r="F2134" s="13">
        <v>31161400</v>
      </c>
      <c r="G2134" s="14" t="s">
        <v>2148</v>
      </c>
      <c r="Q2134" t="str">
        <f t="shared" si="33"/>
        <v>31161400-Sistemi za primarnu vodu</v>
      </c>
    </row>
    <row r="2135" spans="1:17" x14ac:dyDescent="0.25">
      <c r="A2135">
        <v>2134</v>
      </c>
      <c r="B2135">
        <v>31161400</v>
      </c>
      <c r="C2135" t="s">
        <v>2148</v>
      </c>
      <c r="E2135" s="15">
        <v>2135</v>
      </c>
      <c r="F2135" s="16">
        <v>31161500</v>
      </c>
      <c r="G2135" s="17" t="s">
        <v>2149</v>
      </c>
      <c r="Q2135" t="str">
        <f t="shared" si="33"/>
        <v>31161500-Sistemi za zaptivna ulja</v>
      </c>
    </row>
    <row r="2136" spans="1:17" x14ac:dyDescent="0.25">
      <c r="A2136">
        <v>2135</v>
      </c>
      <c r="B2136">
        <v>31161500</v>
      </c>
      <c r="C2136" t="s">
        <v>2149</v>
      </c>
      <c r="E2136" s="12">
        <v>2136</v>
      </c>
      <c r="F2136" s="13">
        <v>31161600</v>
      </c>
      <c r="G2136" s="14" t="s">
        <v>2150</v>
      </c>
      <c r="Q2136" t="str">
        <f t="shared" si="33"/>
        <v>31161600-Sistemi za rashladnu vodu za stator</v>
      </c>
    </row>
    <row r="2137" spans="1:17" x14ac:dyDescent="0.25">
      <c r="A2137">
        <v>2136</v>
      </c>
      <c r="B2137">
        <v>31161600</v>
      </c>
      <c r="C2137" t="s">
        <v>2150</v>
      </c>
      <c r="E2137" s="15">
        <v>2137</v>
      </c>
      <c r="F2137" s="16">
        <v>31161700</v>
      </c>
      <c r="G2137" s="17" t="s">
        <v>2151</v>
      </c>
      <c r="Q2137" t="str">
        <f t="shared" si="33"/>
        <v>31161700-Delovi generatora pare</v>
      </c>
    </row>
    <row r="2138" spans="1:17" x14ac:dyDescent="0.25">
      <c r="A2138">
        <v>2137</v>
      </c>
      <c r="B2138">
        <v>31161700</v>
      </c>
      <c r="C2138" t="s">
        <v>2151</v>
      </c>
      <c r="E2138" s="12">
        <v>2138</v>
      </c>
      <c r="F2138" s="13">
        <v>31161800</v>
      </c>
      <c r="G2138" s="14" t="s">
        <v>2152</v>
      </c>
      <c r="Q2138" t="str">
        <f t="shared" si="33"/>
        <v>31161800-Delovi generatora gasa</v>
      </c>
    </row>
    <row r="2139" spans="1:17" x14ac:dyDescent="0.25">
      <c r="A2139">
        <v>2138</v>
      </c>
      <c r="B2139">
        <v>31161800</v>
      </c>
      <c r="C2139" t="s">
        <v>2152</v>
      </c>
      <c r="E2139" s="15">
        <v>2139</v>
      </c>
      <c r="F2139" s="16">
        <v>31161900</v>
      </c>
      <c r="G2139" s="17" t="s">
        <v>2153</v>
      </c>
      <c r="Q2139" t="str">
        <f t="shared" si="33"/>
        <v>31161900-Sistemi za kontrolu napona</v>
      </c>
    </row>
    <row r="2140" spans="1:17" x14ac:dyDescent="0.25">
      <c r="A2140">
        <v>2139</v>
      </c>
      <c r="B2140">
        <v>31161900</v>
      </c>
      <c r="C2140" t="s">
        <v>2153</v>
      </c>
      <c r="E2140" s="12">
        <v>2140</v>
      </c>
      <c r="F2140" s="13">
        <v>31162000</v>
      </c>
      <c r="G2140" s="14" t="s">
        <v>2154</v>
      </c>
      <c r="Q2140" t="str">
        <f t="shared" si="33"/>
        <v>31162000-Delovi transformatora, induktora i statičkih pretvarača</v>
      </c>
    </row>
    <row r="2141" spans="1:17" x14ac:dyDescent="0.25">
      <c r="A2141">
        <v>2140</v>
      </c>
      <c r="B2141">
        <v>31162000</v>
      </c>
      <c r="C2141" t="s">
        <v>2154</v>
      </c>
      <c r="E2141" s="15">
        <v>2141</v>
      </c>
      <c r="F2141" s="16">
        <v>31162100</v>
      </c>
      <c r="G2141" s="17" t="s">
        <v>2155</v>
      </c>
      <c r="Q2141" t="str">
        <f t="shared" si="33"/>
        <v>31162100-Delovi kondenzatora</v>
      </c>
    </row>
    <row r="2142" spans="1:17" x14ac:dyDescent="0.25">
      <c r="A2142">
        <v>2141</v>
      </c>
      <c r="B2142">
        <v>31162100</v>
      </c>
      <c r="C2142" t="s">
        <v>2155</v>
      </c>
      <c r="E2142" s="12">
        <v>2142</v>
      </c>
      <c r="F2142" s="13">
        <v>31170000</v>
      </c>
      <c r="G2142" s="14" t="s">
        <v>2156</v>
      </c>
      <c r="Q2142" t="str">
        <f t="shared" si="33"/>
        <v>31170000-Transformatori</v>
      </c>
    </row>
    <row r="2143" spans="1:17" x14ac:dyDescent="0.25">
      <c r="A2143">
        <v>2142</v>
      </c>
      <c r="B2143">
        <v>31170000</v>
      </c>
      <c r="C2143" t="s">
        <v>2156</v>
      </c>
      <c r="E2143" s="15">
        <v>2143</v>
      </c>
      <c r="F2143" s="16">
        <v>31171000</v>
      </c>
      <c r="G2143" s="17" t="s">
        <v>2157</v>
      </c>
      <c r="Q2143" t="str">
        <f t="shared" si="33"/>
        <v>31171000-Transformatori sa tečnim dielektrikom</v>
      </c>
    </row>
    <row r="2144" spans="1:17" x14ac:dyDescent="0.25">
      <c r="A2144">
        <v>2143</v>
      </c>
      <c r="B2144">
        <v>31171000</v>
      </c>
      <c r="C2144" t="s">
        <v>2157</v>
      </c>
      <c r="E2144" s="12">
        <v>2144</v>
      </c>
      <c r="F2144" s="13">
        <v>31172000</v>
      </c>
      <c r="G2144" s="14" t="s">
        <v>2158</v>
      </c>
      <c r="Q2144" t="str">
        <f t="shared" si="33"/>
        <v>31172000-Naponski transformatori</v>
      </c>
    </row>
    <row r="2145" spans="1:17" x14ac:dyDescent="0.25">
      <c r="A2145">
        <v>2144</v>
      </c>
      <c r="B2145">
        <v>31172000</v>
      </c>
      <c r="C2145" t="s">
        <v>2158</v>
      </c>
      <c r="E2145" s="15">
        <v>2145</v>
      </c>
      <c r="F2145" s="16">
        <v>31173000</v>
      </c>
      <c r="G2145" s="17" t="s">
        <v>2159</v>
      </c>
      <c r="Q2145" t="str">
        <f t="shared" si="33"/>
        <v>31173000-Merni transformator</v>
      </c>
    </row>
    <row r="2146" spans="1:17" x14ac:dyDescent="0.25">
      <c r="A2146">
        <v>2145</v>
      </c>
      <c r="B2146">
        <v>31173000</v>
      </c>
      <c r="C2146" t="s">
        <v>2159</v>
      </c>
      <c r="E2146" s="12">
        <v>2146</v>
      </c>
      <c r="F2146" s="13">
        <v>31174000</v>
      </c>
      <c r="G2146" s="14" t="s">
        <v>2160</v>
      </c>
      <c r="Q2146" t="str">
        <f t="shared" si="33"/>
        <v>31174000-Transformatori za napajanje</v>
      </c>
    </row>
    <row r="2147" spans="1:17" x14ac:dyDescent="0.25">
      <c r="A2147">
        <v>2146</v>
      </c>
      <c r="B2147">
        <v>31174000</v>
      </c>
      <c r="C2147" t="s">
        <v>2160</v>
      </c>
      <c r="E2147" s="15">
        <v>2147</v>
      </c>
      <c r="F2147" s="16">
        <v>31200000</v>
      </c>
      <c r="G2147" s="17" t="s">
        <v>2161</v>
      </c>
      <c r="Q2147" t="str">
        <f t="shared" si="33"/>
        <v>31200000-Aparati za kontrolu i distribuciju električne energije</v>
      </c>
    </row>
    <row r="2148" spans="1:17" x14ac:dyDescent="0.25">
      <c r="A2148">
        <v>2147</v>
      </c>
      <c r="B2148">
        <v>31200000</v>
      </c>
      <c r="C2148" t="s">
        <v>2161</v>
      </c>
      <c r="E2148" s="12">
        <v>2148</v>
      </c>
      <c r="F2148" s="13">
        <v>31210000</v>
      </c>
      <c r="G2148" s="14" t="s">
        <v>2162</v>
      </c>
      <c r="Q2148" t="str">
        <f t="shared" si="33"/>
        <v>31210000-Električni aparati za uključivanje i isključivanje ili zaštitu strujnih kola</v>
      </c>
    </row>
    <row r="2149" spans="1:17" x14ac:dyDescent="0.25">
      <c r="A2149">
        <v>2148</v>
      </c>
      <c r="B2149">
        <v>31210000</v>
      </c>
      <c r="C2149" t="s">
        <v>2162</v>
      </c>
      <c r="E2149" s="15">
        <v>2149</v>
      </c>
      <c r="F2149" s="16">
        <v>31211000</v>
      </c>
      <c r="G2149" s="17" t="s">
        <v>2163</v>
      </c>
      <c r="Q2149" t="str">
        <f t="shared" si="33"/>
        <v>31211000-Table i ormarići za osigurače</v>
      </c>
    </row>
    <row r="2150" spans="1:17" x14ac:dyDescent="0.25">
      <c r="A2150">
        <v>2149</v>
      </c>
      <c r="B2150">
        <v>31211000</v>
      </c>
      <c r="C2150" t="s">
        <v>2163</v>
      </c>
      <c r="E2150" s="12">
        <v>2150</v>
      </c>
      <c r="F2150" s="13">
        <v>31211100</v>
      </c>
      <c r="G2150" s="14" t="s">
        <v>2164</v>
      </c>
      <c r="Q2150" t="str">
        <f t="shared" si="33"/>
        <v>31211100-Table za električne aparate</v>
      </c>
    </row>
    <row r="2151" spans="1:17" x14ac:dyDescent="0.25">
      <c r="A2151">
        <v>2150</v>
      </c>
      <c r="B2151">
        <v>31211100</v>
      </c>
      <c r="C2151" t="s">
        <v>2164</v>
      </c>
      <c r="E2151" s="15">
        <v>2151</v>
      </c>
      <c r="F2151" s="16">
        <v>31211110</v>
      </c>
      <c r="G2151" s="17" t="s">
        <v>2165</v>
      </c>
      <c r="Q2151" t="str">
        <f t="shared" si="33"/>
        <v>31211110-Kontrolne table</v>
      </c>
    </row>
    <row r="2152" spans="1:17" x14ac:dyDescent="0.25">
      <c r="A2152">
        <v>2151</v>
      </c>
      <c r="B2152">
        <v>31211110</v>
      </c>
      <c r="C2152" t="s">
        <v>2165</v>
      </c>
      <c r="E2152" s="12">
        <v>2152</v>
      </c>
      <c r="F2152" s="13">
        <v>31211200</v>
      </c>
      <c r="G2152" s="14" t="s">
        <v>2166</v>
      </c>
      <c r="Q2152" t="str">
        <f t="shared" si="33"/>
        <v>31211200-Ormarići za osigurače</v>
      </c>
    </row>
    <row r="2153" spans="1:17" x14ac:dyDescent="0.25">
      <c r="A2153">
        <v>2152</v>
      </c>
      <c r="B2153">
        <v>31211200</v>
      </c>
      <c r="C2153" t="s">
        <v>2166</v>
      </c>
      <c r="E2153" s="15">
        <v>2153</v>
      </c>
      <c r="F2153" s="16">
        <v>31211300</v>
      </c>
      <c r="G2153" s="17" t="s">
        <v>2167</v>
      </c>
      <c r="Q2153" t="str">
        <f t="shared" si="33"/>
        <v>31211300-Osigurači</v>
      </c>
    </row>
    <row r="2154" spans="1:17" x14ac:dyDescent="0.25">
      <c r="A2154">
        <v>2153</v>
      </c>
      <c r="B2154">
        <v>31211300</v>
      </c>
      <c r="C2154" t="s">
        <v>2167</v>
      </c>
      <c r="E2154" s="12">
        <v>2154</v>
      </c>
      <c r="F2154" s="13">
        <v>31211310</v>
      </c>
      <c r="G2154" s="14" t="s">
        <v>2168</v>
      </c>
      <c r="Q2154" t="str">
        <f t="shared" si="33"/>
        <v>31211310-Nožasti osigurači</v>
      </c>
    </row>
    <row r="2155" spans="1:17" x14ac:dyDescent="0.25">
      <c r="A2155">
        <v>2154</v>
      </c>
      <c r="B2155">
        <v>31211310</v>
      </c>
      <c r="C2155" t="s">
        <v>2168</v>
      </c>
      <c r="E2155" s="15">
        <v>2155</v>
      </c>
      <c r="F2155" s="16">
        <v>31211320</v>
      </c>
      <c r="G2155" s="17" t="s">
        <v>2169</v>
      </c>
      <c r="Q2155" t="str">
        <f t="shared" si="33"/>
        <v>31211320-Blokovi osigurača</v>
      </c>
    </row>
    <row r="2156" spans="1:17" x14ac:dyDescent="0.25">
      <c r="A2156">
        <v>2155</v>
      </c>
      <c r="B2156">
        <v>31211320</v>
      </c>
      <c r="C2156" t="s">
        <v>2169</v>
      </c>
      <c r="E2156" s="12">
        <v>2156</v>
      </c>
      <c r="F2156" s="13">
        <v>31211330</v>
      </c>
      <c r="G2156" s="14" t="s">
        <v>2170</v>
      </c>
      <c r="Q2156" t="str">
        <f t="shared" si="33"/>
        <v>31211330-Žice osigurača</v>
      </c>
    </row>
    <row r="2157" spans="1:17" x14ac:dyDescent="0.25">
      <c r="A2157">
        <v>2156</v>
      </c>
      <c r="B2157">
        <v>31211330</v>
      </c>
      <c r="C2157" t="s">
        <v>2170</v>
      </c>
      <c r="E2157" s="15">
        <v>2157</v>
      </c>
      <c r="F2157" s="16">
        <v>31211340</v>
      </c>
      <c r="G2157" s="17" t="s">
        <v>2171</v>
      </c>
      <c r="Q2157" t="str">
        <f t="shared" si="33"/>
        <v>31211340-Stezaljke osigurača</v>
      </c>
    </row>
    <row r="2158" spans="1:17" x14ac:dyDescent="0.25">
      <c r="A2158">
        <v>2157</v>
      </c>
      <c r="B2158">
        <v>31211340</v>
      </c>
      <c r="C2158" t="s">
        <v>2171</v>
      </c>
      <c r="E2158" s="12">
        <v>2158</v>
      </c>
      <c r="F2158" s="13">
        <v>31212000</v>
      </c>
      <c r="G2158" s="14" t="s">
        <v>2172</v>
      </c>
      <c r="Q2158" t="str">
        <f t="shared" si="33"/>
        <v>31212000-Prekidači snage strujnih kola</v>
      </c>
    </row>
    <row r="2159" spans="1:17" x14ac:dyDescent="0.25">
      <c r="A2159">
        <v>2158</v>
      </c>
      <c r="B2159">
        <v>31212000</v>
      </c>
      <c r="C2159" t="s">
        <v>2172</v>
      </c>
      <c r="E2159" s="15">
        <v>2159</v>
      </c>
      <c r="F2159" s="16">
        <v>31212100</v>
      </c>
      <c r="G2159" s="17" t="s">
        <v>2173</v>
      </c>
      <c r="Q2159" t="str">
        <f t="shared" si="33"/>
        <v>31212100-Mrežni prekidači strujnih kola za nadzemne vodove</v>
      </c>
    </row>
    <row r="2160" spans="1:17" x14ac:dyDescent="0.25">
      <c r="A2160">
        <v>2159</v>
      </c>
      <c r="B2160">
        <v>31212100</v>
      </c>
      <c r="C2160" t="s">
        <v>2173</v>
      </c>
      <c r="E2160" s="12">
        <v>2160</v>
      </c>
      <c r="F2160" s="13">
        <v>31212200</v>
      </c>
      <c r="G2160" s="14" t="s">
        <v>2174</v>
      </c>
      <c r="Q2160" t="str">
        <f t="shared" si="33"/>
        <v>31212200-Ispitivači strujnih kola</v>
      </c>
    </row>
    <row r="2161" spans="1:17" x14ac:dyDescent="0.25">
      <c r="A2161">
        <v>2160</v>
      </c>
      <c r="B2161">
        <v>31212200</v>
      </c>
      <c r="C2161" t="s">
        <v>2174</v>
      </c>
      <c r="E2161" s="15">
        <v>2161</v>
      </c>
      <c r="F2161" s="16">
        <v>31212300</v>
      </c>
      <c r="G2161" s="17" t="s">
        <v>2175</v>
      </c>
      <c r="Q2161" t="str">
        <f t="shared" si="33"/>
        <v>31212300-Prekidači strujnih kola sa elektro magnetnim pogonom</v>
      </c>
    </row>
    <row r="2162" spans="1:17" x14ac:dyDescent="0.25">
      <c r="A2162">
        <v>2161</v>
      </c>
      <c r="B2162">
        <v>31212300</v>
      </c>
      <c r="C2162" t="s">
        <v>2175</v>
      </c>
      <c r="E2162" s="12">
        <v>2162</v>
      </c>
      <c r="F2162" s="13">
        <v>31212400</v>
      </c>
      <c r="G2162" s="14" t="s">
        <v>2176</v>
      </c>
      <c r="Q2162" t="str">
        <f t="shared" si="33"/>
        <v>31212400-Minijaturni prekidači strujnih kola</v>
      </c>
    </row>
    <row r="2163" spans="1:17" x14ac:dyDescent="0.25">
      <c r="A2163">
        <v>2162</v>
      </c>
      <c r="B2163">
        <v>31212400</v>
      </c>
      <c r="C2163" t="s">
        <v>2176</v>
      </c>
      <c r="E2163" s="15">
        <v>2163</v>
      </c>
      <c r="F2163" s="16">
        <v>31213000</v>
      </c>
      <c r="G2163" s="17" t="s">
        <v>2177</v>
      </c>
      <c r="Q2163" t="str">
        <f t="shared" si="33"/>
        <v>31213000-Razvodna oprema</v>
      </c>
    </row>
    <row r="2164" spans="1:17" x14ac:dyDescent="0.25">
      <c r="A2164">
        <v>2163</v>
      </c>
      <c r="B2164">
        <v>31213000</v>
      </c>
      <c r="C2164" t="s">
        <v>2177</v>
      </c>
      <c r="E2164" s="12">
        <v>2164</v>
      </c>
      <c r="F2164" s="13">
        <v>31213100</v>
      </c>
      <c r="G2164" s="14" t="s">
        <v>2178</v>
      </c>
      <c r="Q2164" t="str">
        <f t="shared" si="33"/>
        <v>31213100-Razvodne kutije</v>
      </c>
    </row>
    <row r="2165" spans="1:17" x14ac:dyDescent="0.25">
      <c r="A2165">
        <v>2164</v>
      </c>
      <c r="B2165">
        <v>31213100</v>
      </c>
      <c r="C2165" t="s">
        <v>2178</v>
      </c>
      <c r="E2165" s="15">
        <v>2165</v>
      </c>
      <c r="F2165" s="16">
        <v>31213200</v>
      </c>
      <c r="G2165" s="17" t="s">
        <v>2179</v>
      </c>
      <c r="Q2165" t="str">
        <f t="shared" si="33"/>
        <v>31213200-Distributivni transformatori</v>
      </c>
    </row>
    <row r="2166" spans="1:17" x14ac:dyDescent="0.25">
      <c r="A2166">
        <v>2165</v>
      </c>
      <c r="B2166">
        <v>31213200</v>
      </c>
      <c r="C2166" t="s">
        <v>2179</v>
      </c>
      <c r="E2166" s="12">
        <v>2166</v>
      </c>
      <c r="F2166" s="13">
        <v>31213300</v>
      </c>
      <c r="G2166" s="14" t="s">
        <v>2180</v>
      </c>
      <c r="Q2166" t="str">
        <f t="shared" si="33"/>
        <v>31213300-Razvodni ormar za kablove</v>
      </c>
    </row>
    <row r="2167" spans="1:17" x14ac:dyDescent="0.25">
      <c r="A2167">
        <v>2166</v>
      </c>
      <c r="B2167">
        <v>31213300</v>
      </c>
      <c r="C2167" t="s">
        <v>2180</v>
      </c>
      <c r="E2167" s="15">
        <v>2167</v>
      </c>
      <c r="F2167" s="16">
        <v>31213400</v>
      </c>
      <c r="G2167" s="17" t="s">
        <v>2181</v>
      </c>
      <c r="Q2167" t="str">
        <f t="shared" si="33"/>
        <v>31213400-Razvodni sistem</v>
      </c>
    </row>
    <row r="2168" spans="1:17" x14ac:dyDescent="0.25">
      <c r="A2168">
        <v>2167</v>
      </c>
      <c r="B2168">
        <v>31213400</v>
      </c>
      <c r="C2168" t="s">
        <v>2181</v>
      </c>
      <c r="E2168" s="12">
        <v>2168</v>
      </c>
      <c r="F2168" s="13">
        <v>31214000</v>
      </c>
      <c r="G2168" s="14" t="s">
        <v>2182</v>
      </c>
      <c r="Q2168" t="str">
        <f t="shared" si="33"/>
        <v>31214000-Sklopni uređaji</v>
      </c>
    </row>
    <row r="2169" spans="1:17" x14ac:dyDescent="0.25">
      <c r="A2169">
        <v>2168</v>
      </c>
      <c r="B2169">
        <v>31214000</v>
      </c>
      <c r="C2169" t="s">
        <v>2182</v>
      </c>
      <c r="E2169" s="15">
        <v>2169</v>
      </c>
      <c r="F2169" s="16">
        <v>31214100</v>
      </c>
      <c r="G2169" s="17" t="s">
        <v>2183</v>
      </c>
      <c r="Q2169" t="str">
        <f t="shared" si="33"/>
        <v>31214100-Sklopke</v>
      </c>
    </row>
    <row r="2170" spans="1:17" x14ac:dyDescent="0.25">
      <c r="A2170">
        <v>2169</v>
      </c>
      <c r="B2170">
        <v>31214100</v>
      </c>
      <c r="C2170" t="s">
        <v>2183</v>
      </c>
      <c r="E2170" s="12">
        <v>2170</v>
      </c>
      <c r="F2170" s="13">
        <v>31214110</v>
      </c>
      <c r="G2170" s="14" t="s">
        <v>2184</v>
      </c>
      <c r="Q2170" t="str">
        <f t="shared" si="33"/>
        <v>31214110-Rastavljači</v>
      </c>
    </row>
    <row r="2171" spans="1:17" x14ac:dyDescent="0.25">
      <c r="A2171">
        <v>2170</v>
      </c>
      <c r="B2171">
        <v>31214110</v>
      </c>
      <c r="C2171" t="s">
        <v>2184</v>
      </c>
      <c r="E2171" s="15">
        <v>2171</v>
      </c>
      <c r="F2171" s="16">
        <v>31214120</v>
      </c>
      <c r="G2171" s="17" t="s">
        <v>2185</v>
      </c>
      <c r="Q2171" t="str">
        <f t="shared" si="33"/>
        <v>31214120-Sklopka za uzemljenje</v>
      </c>
    </row>
    <row r="2172" spans="1:17" x14ac:dyDescent="0.25">
      <c r="A2172">
        <v>2171</v>
      </c>
      <c r="B2172">
        <v>31214120</v>
      </c>
      <c r="C2172" t="s">
        <v>2185</v>
      </c>
      <c r="E2172" s="12">
        <v>2172</v>
      </c>
      <c r="F2172" s="13">
        <v>31214130</v>
      </c>
      <c r="G2172" s="14" t="s">
        <v>2186</v>
      </c>
      <c r="Q2172" t="str">
        <f t="shared" si="33"/>
        <v>31214130-Sigurnosne sklopke</v>
      </c>
    </row>
    <row r="2173" spans="1:17" x14ac:dyDescent="0.25">
      <c r="A2173">
        <v>2172</v>
      </c>
      <c r="B2173">
        <v>31214130</v>
      </c>
      <c r="C2173" t="s">
        <v>2186</v>
      </c>
      <c r="E2173" s="15">
        <v>2173</v>
      </c>
      <c r="F2173" s="16">
        <v>31214140</v>
      </c>
      <c r="G2173" s="17" t="s">
        <v>2187</v>
      </c>
      <c r="Q2173" t="str">
        <f t="shared" si="33"/>
        <v>31214140-Sklopke za regulisanje jačine svetla (dimer)</v>
      </c>
    </row>
    <row r="2174" spans="1:17" x14ac:dyDescent="0.25">
      <c r="A2174">
        <v>2173</v>
      </c>
      <c r="B2174">
        <v>31214140</v>
      </c>
      <c r="C2174" t="s">
        <v>2187</v>
      </c>
      <c r="E2174" s="12">
        <v>2174</v>
      </c>
      <c r="F2174" s="13">
        <v>31214150</v>
      </c>
      <c r="G2174" s="14" t="s">
        <v>2188</v>
      </c>
      <c r="Q2174" t="str">
        <f t="shared" si="33"/>
        <v>31214150-Rotacione sklopke</v>
      </c>
    </row>
    <row r="2175" spans="1:17" x14ac:dyDescent="0.25">
      <c r="A2175">
        <v>2174</v>
      </c>
      <c r="B2175">
        <v>31214150</v>
      </c>
      <c r="C2175" t="s">
        <v>2188</v>
      </c>
      <c r="E2175" s="15">
        <v>2175</v>
      </c>
      <c r="F2175" s="16">
        <v>31214160</v>
      </c>
      <c r="G2175" s="17" t="s">
        <v>2189</v>
      </c>
      <c r="Q2175" t="str">
        <f t="shared" si="33"/>
        <v>31214160-Sklopke na pritisak</v>
      </c>
    </row>
    <row r="2176" spans="1:17" x14ac:dyDescent="0.25">
      <c r="A2176">
        <v>2175</v>
      </c>
      <c r="B2176">
        <v>31214160</v>
      </c>
      <c r="C2176" t="s">
        <v>2189</v>
      </c>
      <c r="E2176" s="12">
        <v>2176</v>
      </c>
      <c r="F2176" s="13">
        <v>31214170</v>
      </c>
      <c r="G2176" s="14" t="s">
        <v>2190</v>
      </c>
      <c r="Q2176" t="str">
        <f t="shared" si="33"/>
        <v>31214170-Pregibni (polužni) prekidač</v>
      </c>
    </row>
    <row r="2177" spans="1:17" x14ac:dyDescent="0.25">
      <c r="A2177">
        <v>2176</v>
      </c>
      <c r="B2177">
        <v>31214170</v>
      </c>
      <c r="C2177" t="s">
        <v>2190</v>
      </c>
      <c r="E2177" s="15">
        <v>2177</v>
      </c>
      <c r="F2177" s="16">
        <v>31214180</v>
      </c>
      <c r="G2177" s="17" t="s">
        <v>2191</v>
      </c>
      <c r="Q2177" t="str">
        <f t="shared" si="33"/>
        <v>31214180-Klizne sklopke</v>
      </c>
    </row>
    <row r="2178" spans="1:17" x14ac:dyDescent="0.25">
      <c r="A2178">
        <v>2177</v>
      </c>
      <c r="B2178">
        <v>31214180</v>
      </c>
      <c r="C2178" t="s">
        <v>2191</v>
      </c>
      <c r="E2178" s="12">
        <v>2178</v>
      </c>
      <c r="F2178" s="13">
        <v>31214190</v>
      </c>
      <c r="G2178" s="14" t="s">
        <v>2192</v>
      </c>
      <c r="Q2178" t="str">
        <f t="shared" ref="Q2178:Q2241" si="34">F2178&amp; "-" &amp;G2178</f>
        <v>31214190-Sklopke za ograničenje (limitatori)</v>
      </c>
    </row>
    <row r="2179" spans="1:17" x14ac:dyDescent="0.25">
      <c r="A2179">
        <v>2178</v>
      </c>
      <c r="B2179">
        <v>31214190</v>
      </c>
      <c r="C2179" t="s">
        <v>2192</v>
      </c>
      <c r="E2179" s="15">
        <v>2179</v>
      </c>
      <c r="F2179" s="16">
        <v>31214200</v>
      </c>
      <c r="G2179" s="17" t="s">
        <v>2193</v>
      </c>
      <c r="Q2179" t="str">
        <f t="shared" si="34"/>
        <v>31214200-Prekidač rastavljač</v>
      </c>
    </row>
    <row r="2180" spans="1:17" x14ac:dyDescent="0.25">
      <c r="A2180">
        <v>2179</v>
      </c>
      <c r="B2180">
        <v>31214200</v>
      </c>
      <c r="C2180" t="s">
        <v>2193</v>
      </c>
      <c r="E2180" s="12">
        <v>2180</v>
      </c>
      <c r="F2180" s="13">
        <v>31214300</v>
      </c>
      <c r="G2180" s="14" t="s">
        <v>2194</v>
      </c>
      <c r="Q2180" t="str">
        <f t="shared" si="34"/>
        <v>31214300-Prekidačke instalacije za spoljnu montažu</v>
      </c>
    </row>
    <row r="2181" spans="1:17" x14ac:dyDescent="0.25">
      <c r="A2181">
        <v>2180</v>
      </c>
      <c r="B2181">
        <v>31214300</v>
      </c>
      <c r="C2181" t="s">
        <v>2194</v>
      </c>
      <c r="E2181" s="15">
        <v>2181</v>
      </c>
      <c r="F2181" s="16">
        <v>31214400</v>
      </c>
      <c r="G2181" s="17" t="s">
        <v>2195</v>
      </c>
      <c r="Q2181" t="str">
        <f t="shared" si="34"/>
        <v>31214400-Prekidač za osigurače</v>
      </c>
    </row>
    <row r="2182" spans="1:17" x14ac:dyDescent="0.25">
      <c r="A2182">
        <v>2181</v>
      </c>
      <c r="B2182">
        <v>31214400</v>
      </c>
      <c r="C2182" t="s">
        <v>2195</v>
      </c>
      <c r="E2182" s="12">
        <v>2182</v>
      </c>
      <c r="F2182" s="13">
        <v>31214500</v>
      </c>
      <c r="G2182" s="14" t="s">
        <v>2196</v>
      </c>
      <c r="Q2182" t="str">
        <f t="shared" si="34"/>
        <v>31214500-Električne razvodne table</v>
      </c>
    </row>
    <row r="2183" spans="1:17" x14ac:dyDescent="0.25">
      <c r="A2183">
        <v>2182</v>
      </c>
      <c r="B2183">
        <v>31214500</v>
      </c>
      <c r="C2183" t="s">
        <v>2196</v>
      </c>
      <c r="E2183" s="15">
        <v>2183</v>
      </c>
      <c r="F2183" s="16">
        <v>31214510</v>
      </c>
      <c r="G2183" s="17" t="s">
        <v>2197</v>
      </c>
      <c r="Q2183" t="str">
        <f t="shared" si="34"/>
        <v>31214510-Distributivne razvodne table</v>
      </c>
    </row>
    <row r="2184" spans="1:17" x14ac:dyDescent="0.25">
      <c r="A2184">
        <v>2183</v>
      </c>
      <c r="B2184">
        <v>31214510</v>
      </c>
      <c r="C2184" t="s">
        <v>2197</v>
      </c>
      <c r="E2184" s="12">
        <v>2184</v>
      </c>
      <c r="F2184" s="13">
        <v>31214520</v>
      </c>
      <c r="G2184" s="14" t="s">
        <v>2198</v>
      </c>
      <c r="Q2184" t="str">
        <f t="shared" si="34"/>
        <v>31214520-Srednjenaponske razvodne table</v>
      </c>
    </row>
    <row r="2185" spans="1:17" x14ac:dyDescent="0.25">
      <c r="A2185">
        <v>2184</v>
      </c>
      <c r="B2185">
        <v>31214520</v>
      </c>
      <c r="C2185" t="s">
        <v>2198</v>
      </c>
      <c r="E2185" s="15">
        <v>2185</v>
      </c>
      <c r="F2185" s="16">
        <v>31215000</v>
      </c>
      <c r="G2185" s="17" t="s">
        <v>2199</v>
      </c>
      <c r="Q2185" t="str">
        <f t="shared" si="34"/>
        <v>31215000-Naponski limitatori</v>
      </c>
    </row>
    <row r="2186" spans="1:17" x14ac:dyDescent="0.25">
      <c r="A2186">
        <v>2185</v>
      </c>
      <c r="B2186">
        <v>31215000</v>
      </c>
      <c r="C2186" t="s">
        <v>2199</v>
      </c>
      <c r="E2186" s="12">
        <v>2186</v>
      </c>
      <c r="F2186" s="13">
        <v>31216000</v>
      </c>
      <c r="G2186" s="14" t="s">
        <v>2200</v>
      </c>
      <c r="Q2186" t="str">
        <f t="shared" si="34"/>
        <v>31216000-Odvodnici prenapona</v>
      </c>
    </row>
    <row r="2187" spans="1:17" x14ac:dyDescent="0.25">
      <c r="A2187">
        <v>2186</v>
      </c>
      <c r="B2187">
        <v>31216000</v>
      </c>
      <c r="C2187" t="s">
        <v>2200</v>
      </c>
      <c r="E2187" s="15">
        <v>2187</v>
      </c>
      <c r="F2187" s="16">
        <v>31216100</v>
      </c>
      <c r="G2187" s="17" t="s">
        <v>2201</v>
      </c>
      <c r="Q2187" t="str">
        <f t="shared" si="34"/>
        <v>31216100-Oprema za zaštitu od atmosferskih pražnjenja</v>
      </c>
    </row>
    <row r="2188" spans="1:17" x14ac:dyDescent="0.25">
      <c r="A2188">
        <v>2187</v>
      </c>
      <c r="B2188">
        <v>31216100</v>
      </c>
      <c r="C2188" t="s">
        <v>2201</v>
      </c>
      <c r="E2188" s="12">
        <v>2188</v>
      </c>
      <c r="F2188" s="13">
        <v>31216200</v>
      </c>
      <c r="G2188" s="14" t="s">
        <v>2202</v>
      </c>
      <c r="Q2188" t="str">
        <f t="shared" si="34"/>
        <v>31216200-Gromobrani</v>
      </c>
    </row>
    <row r="2189" spans="1:17" x14ac:dyDescent="0.25">
      <c r="A2189">
        <v>2188</v>
      </c>
      <c r="B2189">
        <v>31216200</v>
      </c>
      <c r="C2189" t="s">
        <v>2202</v>
      </c>
      <c r="E2189" s="15">
        <v>2189</v>
      </c>
      <c r="F2189" s="16">
        <v>31217000</v>
      </c>
      <c r="G2189" s="17" t="s">
        <v>2203</v>
      </c>
      <c r="Q2189" t="str">
        <f t="shared" si="34"/>
        <v>31217000-Prigušivači prenapona</v>
      </c>
    </row>
    <row r="2190" spans="1:17" x14ac:dyDescent="0.25">
      <c r="A2190">
        <v>2189</v>
      </c>
      <c r="B2190">
        <v>31217000</v>
      </c>
      <c r="C2190" t="s">
        <v>2203</v>
      </c>
      <c r="E2190" s="12">
        <v>2190</v>
      </c>
      <c r="F2190" s="13">
        <v>31218000</v>
      </c>
      <c r="G2190" s="14" t="s">
        <v>2204</v>
      </c>
      <c r="Q2190" t="str">
        <f t="shared" si="34"/>
        <v>31218000-Sabirnice</v>
      </c>
    </row>
    <row r="2191" spans="1:17" x14ac:dyDescent="0.25">
      <c r="A2191">
        <v>2190</v>
      </c>
      <c r="B2191">
        <v>31218000</v>
      </c>
      <c r="C2191" t="s">
        <v>2204</v>
      </c>
      <c r="E2191" s="15">
        <v>2191</v>
      </c>
      <c r="F2191" s="16">
        <v>31219000</v>
      </c>
      <c r="G2191" s="17" t="s">
        <v>2205</v>
      </c>
      <c r="Q2191" t="str">
        <f t="shared" si="34"/>
        <v>31219000-Zaštitne kutije</v>
      </c>
    </row>
    <row r="2192" spans="1:17" x14ac:dyDescent="0.25">
      <c r="A2192">
        <v>2191</v>
      </c>
      <c r="B2192">
        <v>31219000</v>
      </c>
      <c r="C2192" t="s">
        <v>2205</v>
      </c>
      <c r="E2192" s="12">
        <v>2192</v>
      </c>
      <c r="F2192" s="13">
        <v>31220000</v>
      </c>
      <c r="G2192" s="14" t="s">
        <v>2206</v>
      </c>
      <c r="Q2192" t="str">
        <f t="shared" si="34"/>
        <v>31220000-Komponente strujnih kola</v>
      </c>
    </row>
    <row r="2193" spans="1:17" x14ac:dyDescent="0.25">
      <c r="A2193">
        <v>2192</v>
      </c>
      <c r="B2193">
        <v>31220000</v>
      </c>
      <c r="C2193" t="s">
        <v>2206</v>
      </c>
      <c r="E2193" s="15">
        <v>2193</v>
      </c>
      <c r="F2193" s="16">
        <v>31221000</v>
      </c>
      <c r="G2193" s="17" t="s">
        <v>2207</v>
      </c>
      <c r="Q2193" t="str">
        <f t="shared" si="34"/>
        <v>31221000-Električni releji</v>
      </c>
    </row>
    <row r="2194" spans="1:17" x14ac:dyDescent="0.25">
      <c r="A2194">
        <v>2193</v>
      </c>
      <c r="B2194">
        <v>31221000</v>
      </c>
      <c r="C2194" t="s">
        <v>2207</v>
      </c>
      <c r="E2194" s="12">
        <v>2194</v>
      </c>
      <c r="F2194" s="13">
        <v>31221100</v>
      </c>
      <c r="G2194" s="14" t="s">
        <v>2208</v>
      </c>
      <c r="Q2194" t="str">
        <f t="shared" si="34"/>
        <v>31221100-Releji snage</v>
      </c>
    </row>
    <row r="2195" spans="1:17" x14ac:dyDescent="0.25">
      <c r="A2195">
        <v>2194</v>
      </c>
      <c r="B2195">
        <v>31221100</v>
      </c>
      <c r="C2195" t="s">
        <v>2208</v>
      </c>
      <c r="E2195" s="15">
        <v>2195</v>
      </c>
      <c r="F2195" s="16">
        <v>31221200</v>
      </c>
      <c r="G2195" s="17" t="s">
        <v>2209</v>
      </c>
      <c r="Q2195" t="str">
        <f t="shared" si="34"/>
        <v>31221200-Releji opšte namene</v>
      </c>
    </row>
    <row r="2196" spans="1:17" x14ac:dyDescent="0.25">
      <c r="A2196">
        <v>2195</v>
      </c>
      <c r="B2196">
        <v>31221200</v>
      </c>
      <c r="C2196" t="s">
        <v>2209</v>
      </c>
      <c r="E2196" s="12">
        <v>2196</v>
      </c>
      <c r="F2196" s="13">
        <v>31221300</v>
      </c>
      <c r="G2196" s="14" t="s">
        <v>2210</v>
      </c>
      <c r="Q2196" t="str">
        <f t="shared" si="34"/>
        <v>31221300-Releji za utičnicu</v>
      </c>
    </row>
    <row r="2197" spans="1:17" x14ac:dyDescent="0.25">
      <c r="A2197">
        <v>2196</v>
      </c>
      <c r="B2197">
        <v>31221300</v>
      </c>
      <c r="C2197" t="s">
        <v>2210</v>
      </c>
      <c r="E2197" s="15">
        <v>2197</v>
      </c>
      <c r="F2197" s="16">
        <v>31221400</v>
      </c>
      <c r="G2197" s="17" t="s">
        <v>2211</v>
      </c>
      <c r="Q2197" t="str">
        <f t="shared" si="34"/>
        <v>31221400-Releji za naizmeničnu struju</v>
      </c>
    </row>
    <row r="2198" spans="1:17" x14ac:dyDescent="0.25">
      <c r="A2198">
        <v>2197</v>
      </c>
      <c r="B2198">
        <v>31221400</v>
      </c>
      <c r="C2198" t="s">
        <v>2211</v>
      </c>
      <c r="E2198" s="12">
        <v>2198</v>
      </c>
      <c r="F2198" s="13">
        <v>31221500</v>
      </c>
      <c r="G2198" s="14" t="s">
        <v>2212</v>
      </c>
      <c r="Q2198" t="str">
        <f t="shared" si="34"/>
        <v>31221500-Živini releji</v>
      </c>
    </row>
    <row r="2199" spans="1:17" x14ac:dyDescent="0.25">
      <c r="A2199">
        <v>2198</v>
      </c>
      <c r="B2199">
        <v>31221500</v>
      </c>
      <c r="C2199" t="s">
        <v>2212</v>
      </c>
      <c r="E2199" s="15">
        <v>2199</v>
      </c>
      <c r="F2199" s="16">
        <v>31221600</v>
      </c>
      <c r="G2199" s="17" t="s">
        <v>2213</v>
      </c>
      <c r="Q2199" t="str">
        <f t="shared" si="34"/>
        <v>31221600-Vremenski releji</v>
      </c>
    </row>
    <row r="2200" spans="1:17" x14ac:dyDescent="0.25">
      <c r="A2200">
        <v>2199</v>
      </c>
      <c r="B2200">
        <v>31221600</v>
      </c>
      <c r="C2200" t="s">
        <v>2213</v>
      </c>
      <c r="E2200" s="12">
        <v>2200</v>
      </c>
      <c r="F2200" s="13">
        <v>31221700</v>
      </c>
      <c r="G2200" s="14" t="s">
        <v>2214</v>
      </c>
      <c r="Q2200" t="str">
        <f t="shared" si="34"/>
        <v>31221700-Releji za preopterećenja</v>
      </c>
    </row>
    <row r="2201" spans="1:17" x14ac:dyDescent="0.25">
      <c r="A2201">
        <v>2200</v>
      </c>
      <c r="B2201">
        <v>31221700</v>
      </c>
      <c r="C2201" t="s">
        <v>2214</v>
      </c>
      <c r="E2201" s="15">
        <v>2201</v>
      </c>
      <c r="F2201" s="16">
        <v>31223000</v>
      </c>
      <c r="G2201" s="17" t="s">
        <v>2215</v>
      </c>
      <c r="Q2201" t="str">
        <f t="shared" si="34"/>
        <v>31223000-Nosači lampi (lire)</v>
      </c>
    </row>
    <row r="2202" spans="1:17" x14ac:dyDescent="0.25">
      <c r="A2202">
        <v>2201</v>
      </c>
      <c r="B2202">
        <v>31223000</v>
      </c>
      <c r="C2202" t="s">
        <v>2215</v>
      </c>
      <c r="E2202" s="12">
        <v>2202</v>
      </c>
      <c r="F2202" s="13">
        <v>31224000</v>
      </c>
      <c r="G2202" s="14" t="s">
        <v>2216</v>
      </c>
      <c r="Q2202" t="str">
        <f t="shared" si="34"/>
        <v>31224000-Spojni i kontaktni elementi</v>
      </c>
    </row>
    <row r="2203" spans="1:17" x14ac:dyDescent="0.25">
      <c r="A2203">
        <v>2202</v>
      </c>
      <c r="B2203">
        <v>31224000</v>
      </c>
      <c r="C2203" t="s">
        <v>2216</v>
      </c>
      <c r="E2203" s="15">
        <v>2203</v>
      </c>
      <c r="F2203" s="16">
        <v>31224100</v>
      </c>
      <c r="G2203" s="17" t="s">
        <v>2217</v>
      </c>
      <c r="Q2203" t="str">
        <f t="shared" si="34"/>
        <v>31224100-Utikači i utičnice</v>
      </c>
    </row>
    <row r="2204" spans="1:17" x14ac:dyDescent="0.25">
      <c r="A2204">
        <v>2203</v>
      </c>
      <c r="B2204">
        <v>31224100</v>
      </c>
      <c r="C2204" t="s">
        <v>2217</v>
      </c>
      <c r="E2204" s="12">
        <v>2204</v>
      </c>
      <c r="F2204" s="13">
        <v>31224200</v>
      </c>
      <c r="G2204" s="14" t="s">
        <v>2218</v>
      </c>
      <c r="Q2204" t="str">
        <f t="shared" si="34"/>
        <v>31224200-Koaksijalni konektori</v>
      </c>
    </row>
    <row r="2205" spans="1:17" x14ac:dyDescent="0.25">
      <c r="A2205">
        <v>2204</v>
      </c>
      <c r="B2205">
        <v>31224200</v>
      </c>
      <c r="C2205" t="s">
        <v>2218</v>
      </c>
      <c r="E2205" s="15">
        <v>2205</v>
      </c>
      <c r="F2205" s="16">
        <v>31224300</v>
      </c>
      <c r="G2205" s="17" t="s">
        <v>2219</v>
      </c>
      <c r="Q2205" t="str">
        <f t="shared" si="34"/>
        <v>31224300-Konektorske kutije</v>
      </c>
    </row>
    <row r="2206" spans="1:17" x14ac:dyDescent="0.25">
      <c r="A2206">
        <v>2205</v>
      </c>
      <c r="B2206">
        <v>31224300</v>
      </c>
      <c r="C2206" t="s">
        <v>2219</v>
      </c>
      <c r="E2206" s="12">
        <v>2206</v>
      </c>
      <c r="F2206" s="13">
        <v>31224400</v>
      </c>
      <c r="G2206" s="14" t="s">
        <v>2220</v>
      </c>
      <c r="Q2206" t="str">
        <f t="shared" si="34"/>
        <v>31224400-Priključni kablovi</v>
      </c>
    </row>
    <row r="2207" spans="1:17" x14ac:dyDescent="0.25">
      <c r="A2207">
        <v>2206</v>
      </c>
      <c r="B2207">
        <v>31224400</v>
      </c>
      <c r="C2207" t="s">
        <v>2220</v>
      </c>
      <c r="E2207" s="15">
        <v>2207</v>
      </c>
      <c r="F2207" s="16">
        <v>31224500</v>
      </c>
      <c r="G2207" s="17" t="s">
        <v>2221</v>
      </c>
      <c r="Q2207" t="str">
        <f t="shared" si="34"/>
        <v>31224500-Terminali</v>
      </c>
    </row>
    <row r="2208" spans="1:17" x14ac:dyDescent="0.25">
      <c r="A2208">
        <v>2207</v>
      </c>
      <c r="B2208">
        <v>31224500</v>
      </c>
      <c r="C2208" t="s">
        <v>2221</v>
      </c>
      <c r="E2208" s="12">
        <v>2208</v>
      </c>
      <c r="F2208" s="13">
        <v>31224600</v>
      </c>
      <c r="G2208" s="14" t="s">
        <v>2222</v>
      </c>
      <c r="Q2208" t="str">
        <f t="shared" si="34"/>
        <v>31224600-Regulatori jačine svetla  (dimeri)</v>
      </c>
    </row>
    <row r="2209" spans="1:17" x14ac:dyDescent="0.25">
      <c r="A2209">
        <v>2208</v>
      </c>
      <c r="B2209">
        <v>31224600</v>
      </c>
      <c r="C2209" t="s">
        <v>2222</v>
      </c>
      <c r="E2209" s="15">
        <v>2209</v>
      </c>
      <c r="F2209" s="16">
        <v>31224700</v>
      </c>
      <c r="G2209" s="17" t="s">
        <v>2223</v>
      </c>
      <c r="Q2209" t="str">
        <f t="shared" si="34"/>
        <v>31224700-Spojne kutije</v>
      </c>
    </row>
    <row r="2210" spans="1:17" x14ac:dyDescent="0.25">
      <c r="A2210">
        <v>2209</v>
      </c>
      <c r="B2210">
        <v>31224700</v>
      </c>
      <c r="C2210" t="s">
        <v>2223</v>
      </c>
      <c r="E2210" s="12">
        <v>2210</v>
      </c>
      <c r="F2210" s="13">
        <v>31224800</v>
      </c>
      <c r="G2210" s="14" t="s">
        <v>2224</v>
      </c>
      <c r="Q2210" t="str">
        <f t="shared" si="34"/>
        <v>31224800-Kablovske spojnice</v>
      </c>
    </row>
    <row r="2211" spans="1:17" x14ac:dyDescent="0.25">
      <c r="A2211">
        <v>2210</v>
      </c>
      <c r="B2211">
        <v>31224800</v>
      </c>
      <c r="C2211" t="s">
        <v>2224</v>
      </c>
      <c r="E2211" s="15">
        <v>2211</v>
      </c>
      <c r="F2211" s="16">
        <v>31224810</v>
      </c>
      <c r="G2211" s="17" t="s">
        <v>2225</v>
      </c>
      <c r="Q2211" t="str">
        <f t="shared" si="34"/>
        <v>31224810-Produžni kablovi</v>
      </c>
    </row>
    <row r="2212" spans="1:17" x14ac:dyDescent="0.25">
      <c r="A2212">
        <v>2211</v>
      </c>
      <c r="B2212">
        <v>31224810</v>
      </c>
      <c r="C2212" t="s">
        <v>2225</v>
      </c>
      <c r="E2212" s="12">
        <v>2212</v>
      </c>
      <c r="F2212" s="13">
        <v>31230000</v>
      </c>
      <c r="G2212" s="14" t="s">
        <v>2226</v>
      </c>
      <c r="Q2212" t="str">
        <f t="shared" si="34"/>
        <v>31230000-Delovi aparata za distribuciju i upravljanje električnom energijom</v>
      </c>
    </row>
    <row r="2213" spans="1:17" x14ac:dyDescent="0.25">
      <c r="A2213">
        <v>2212</v>
      </c>
      <c r="B2213">
        <v>31230000</v>
      </c>
      <c r="C2213" t="s">
        <v>2226</v>
      </c>
      <c r="E2213" s="15">
        <v>2213</v>
      </c>
      <c r="F2213" s="16">
        <v>31300000</v>
      </c>
      <c r="G2213" s="17" t="s">
        <v>2227</v>
      </c>
      <c r="Q2213" t="str">
        <f t="shared" si="34"/>
        <v>31300000-Izolovana žica i kablovi</v>
      </c>
    </row>
    <row r="2214" spans="1:17" x14ac:dyDescent="0.25">
      <c r="A2214">
        <v>2213</v>
      </c>
      <c r="B2214">
        <v>31300000</v>
      </c>
      <c r="C2214" t="s">
        <v>2227</v>
      </c>
      <c r="E2214" s="12">
        <v>2214</v>
      </c>
      <c r="F2214" s="13">
        <v>31310000</v>
      </c>
      <c r="G2214" s="14" t="s">
        <v>2228</v>
      </c>
      <c r="Q2214" t="str">
        <f t="shared" si="34"/>
        <v>31310000-Električna mreža</v>
      </c>
    </row>
    <row r="2215" spans="1:17" x14ac:dyDescent="0.25">
      <c r="A2215">
        <v>2214</v>
      </c>
      <c r="B2215">
        <v>31310000</v>
      </c>
      <c r="C2215" t="s">
        <v>2228</v>
      </c>
      <c r="E2215" s="15">
        <v>2215</v>
      </c>
      <c r="F2215" s="16">
        <v>31311000</v>
      </c>
      <c r="G2215" s="17" t="s">
        <v>2229</v>
      </c>
      <c r="Q2215" t="str">
        <f t="shared" si="34"/>
        <v>31311000-Mrežne konekcije</v>
      </c>
    </row>
    <row r="2216" spans="1:17" x14ac:dyDescent="0.25">
      <c r="A2216">
        <v>2215</v>
      </c>
      <c r="B2216">
        <v>31311000</v>
      </c>
      <c r="C2216" t="s">
        <v>2229</v>
      </c>
      <c r="E2216" s="12">
        <v>2216</v>
      </c>
      <c r="F2216" s="13">
        <v>31320000</v>
      </c>
      <c r="G2216" s="14" t="s">
        <v>2230</v>
      </c>
      <c r="Q2216" t="str">
        <f t="shared" si="34"/>
        <v>31320000-Kablovi za distribuciju električne energije</v>
      </c>
    </row>
    <row r="2217" spans="1:17" x14ac:dyDescent="0.25">
      <c r="A2217">
        <v>2216</v>
      </c>
      <c r="B2217">
        <v>31320000</v>
      </c>
      <c r="C2217" t="s">
        <v>2230</v>
      </c>
      <c r="E2217" s="15">
        <v>2217</v>
      </c>
      <c r="F2217" s="16">
        <v>31321000</v>
      </c>
      <c r="G2217" s="17" t="s">
        <v>2231</v>
      </c>
      <c r="Q2217" t="str">
        <f t="shared" si="34"/>
        <v>31321000-Elektroenergetski vodovi</v>
      </c>
    </row>
    <row r="2218" spans="1:17" x14ac:dyDescent="0.25">
      <c r="A2218">
        <v>2217</v>
      </c>
      <c r="B2218">
        <v>31321000</v>
      </c>
      <c r="C2218" t="s">
        <v>2231</v>
      </c>
      <c r="E2218" s="12">
        <v>2218</v>
      </c>
      <c r="F2218" s="13">
        <v>31321100</v>
      </c>
      <c r="G2218" s="14" t="s">
        <v>2232</v>
      </c>
      <c r="Q2218" t="str">
        <f t="shared" si="34"/>
        <v>31321100-Nadzemni energetski vodovi</v>
      </c>
    </row>
    <row r="2219" spans="1:17" x14ac:dyDescent="0.25">
      <c r="A2219">
        <v>2218</v>
      </c>
      <c r="B2219">
        <v>31321100</v>
      </c>
      <c r="C2219" t="s">
        <v>2232</v>
      </c>
      <c r="E2219" s="15">
        <v>2219</v>
      </c>
      <c r="F2219" s="16">
        <v>31321200</v>
      </c>
      <c r="G2219" s="17" t="s">
        <v>2233</v>
      </c>
      <c r="Q2219" t="str">
        <f t="shared" si="34"/>
        <v>31321200-Niskonaponski i srednjenaponski kablovi</v>
      </c>
    </row>
    <row r="2220" spans="1:17" x14ac:dyDescent="0.25">
      <c r="A2220">
        <v>2219</v>
      </c>
      <c r="B2220">
        <v>31321200</v>
      </c>
      <c r="C2220" t="s">
        <v>2233</v>
      </c>
      <c r="E2220" s="12">
        <v>2220</v>
      </c>
      <c r="F2220" s="13">
        <v>31321210</v>
      </c>
      <c r="G2220" s="14" t="s">
        <v>2234</v>
      </c>
      <c r="Q2220" t="str">
        <f t="shared" si="34"/>
        <v>31321210-Niskonaponski kablovi</v>
      </c>
    </row>
    <row r="2221" spans="1:17" x14ac:dyDescent="0.25">
      <c r="A2221">
        <v>2220</v>
      </c>
      <c r="B2221">
        <v>31321210</v>
      </c>
      <c r="C2221" t="s">
        <v>2234</v>
      </c>
      <c r="E2221" s="15">
        <v>2221</v>
      </c>
      <c r="F2221" s="16">
        <v>31321220</v>
      </c>
      <c r="G2221" s="17" t="s">
        <v>2235</v>
      </c>
      <c r="Q2221" t="str">
        <f t="shared" si="34"/>
        <v>31321220-Srednjenaponski kablovi</v>
      </c>
    </row>
    <row r="2222" spans="1:17" x14ac:dyDescent="0.25">
      <c r="A2222">
        <v>2221</v>
      </c>
      <c r="B2222">
        <v>31321220</v>
      </c>
      <c r="C2222" t="s">
        <v>2235</v>
      </c>
      <c r="E2222" s="12">
        <v>2222</v>
      </c>
      <c r="F2222" s="13">
        <v>31321300</v>
      </c>
      <c r="G2222" s="14" t="s">
        <v>2236</v>
      </c>
      <c r="Q2222" t="str">
        <f t="shared" si="34"/>
        <v>31321300-Visokonaponski kablovi</v>
      </c>
    </row>
    <row r="2223" spans="1:17" x14ac:dyDescent="0.25">
      <c r="A2223">
        <v>2222</v>
      </c>
      <c r="B2223">
        <v>31321300</v>
      </c>
      <c r="C2223" t="s">
        <v>2236</v>
      </c>
      <c r="E2223" s="15">
        <v>2223</v>
      </c>
      <c r="F2223" s="16">
        <v>31321400</v>
      </c>
      <c r="G2223" s="17" t="s">
        <v>2237</v>
      </c>
      <c r="Q2223" t="str">
        <f t="shared" si="34"/>
        <v>31321400-Kablovi za polaganje u vodi</v>
      </c>
    </row>
    <row r="2224" spans="1:17" x14ac:dyDescent="0.25">
      <c r="A2224">
        <v>2223</v>
      </c>
      <c r="B2224">
        <v>31321400</v>
      </c>
      <c r="C2224" t="s">
        <v>2237</v>
      </c>
      <c r="E2224" s="12">
        <v>2224</v>
      </c>
      <c r="F2224" s="13">
        <v>31321500</v>
      </c>
      <c r="G2224" s="14" t="s">
        <v>2238</v>
      </c>
      <c r="Q2224" t="str">
        <f t="shared" si="34"/>
        <v>31321500-Kablovi za polaganje u moru</v>
      </c>
    </row>
    <row r="2225" spans="1:17" x14ac:dyDescent="0.25">
      <c r="A2225">
        <v>2224</v>
      </c>
      <c r="B2225">
        <v>31321500</v>
      </c>
      <c r="C2225" t="s">
        <v>2238</v>
      </c>
      <c r="E2225" s="15">
        <v>2225</v>
      </c>
      <c r="F2225" s="16">
        <v>31321600</v>
      </c>
      <c r="G2225" s="17" t="s">
        <v>2239</v>
      </c>
      <c r="Q2225" t="str">
        <f t="shared" si="34"/>
        <v>31321600-Kablovi sa plaštom</v>
      </c>
    </row>
    <row r="2226" spans="1:17" x14ac:dyDescent="0.25">
      <c r="A2226">
        <v>2225</v>
      </c>
      <c r="B2226">
        <v>31321600</v>
      </c>
      <c r="C2226" t="s">
        <v>2239</v>
      </c>
      <c r="E2226" s="12">
        <v>2226</v>
      </c>
      <c r="F2226" s="13">
        <v>31321700</v>
      </c>
      <c r="G2226" s="14" t="s">
        <v>2240</v>
      </c>
      <c r="Q2226" t="str">
        <f t="shared" si="34"/>
        <v>31321700-Signalni kablovi</v>
      </c>
    </row>
    <row r="2227" spans="1:17" x14ac:dyDescent="0.25">
      <c r="A2227">
        <v>2226</v>
      </c>
      <c r="B2227">
        <v>31321700</v>
      </c>
      <c r="C2227" t="s">
        <v>2240</v>
      </c>
      <c r="E2227" s="15">
        <v>2227</v>
      </c>
      <c r="F2227" s="16">
        <v>31330000</v>
      </c>
      <c r="G2227" s="17" t="s">
        <v>2241</v>
      </c>
      <c r="Q2227" t="str">
        <f t="shared" si="34"/>
        <v>31330000-Koaksijalni kablovi</v>
      </c>
    </row>
    <row r="2228" spans="1:17" x14ac:dyDescent="0.25">
      <c r="A2228">
        <v>2227</v>
      </c>
      <c r="B2228">
        <v>31330000</v>
      </c>
      <c r="C2228" t="s">
        <v>2241</v>
      </c>
      <c r="E2228" s="12">
        <v>2228</v>
      </c>
      <c r="F2228" s="13">
        <v>31340000</v>
      </c>
      <c r="G2228" s="14" t="s">
        <v>2242</v>
      </c>
      <c r="Q2228" t="str">
        <f t="shared" si="34"/>
        <v>31340000-Pribor za izolovane kablove</v>
      </c>
    </row>
    <row r="2229" spans="1:17" x14ac:dyDescent="0.25">
      <c r="A2229">
        <v>2228</v>
      </c>
      <c r="B2229">
        <v>31340000</v>
      </c>
      <c r="C2229" t="s">
        <v>2242</v>
      </c>
      <c r="E2229" s="15">
        <v>2229</v>
      </c>
      <c r="F2229" s="16">
        <v>31341000</v>
      </c>
      <c r="G2229" s="17" t="s">
        <v>2243</v>
      </c>
      <c r="Q2229" t="str">
        <f t="shared" si="34"/>
        <v>31341000-Kalemovi za izolovane kablove (kablovske bobine)</v>
      </c>
    </row>
    <row r="2230" spans="1:17" x14ac:dyDescent="0.25">
      <c r="A2230">
        <v>2229</v>
      </c>
      <c r="B2230">
        <v>31341000</v>
      </c>
      <c r="C2230" t="s">
        <v>2243</v>
      </c>
      <c r="E2230" s="12">
        <v>2230</v>
      </c>
      <c r="F2230" s="13">
        <v>31342000</v>
      </c>
      <c r="G2230" s="14" t="s">
        <v>2244</v>
      </c>
      <c r="Q2230" t="str">
        <f t="shared" si="34"/>
        <v>31342000-Kablovske račve</v>
      </c>
    </row>
    <row r="2231" spans="1:17" x14ac:dyDescent="0.25">
      <c r="A2231">
        <v>2230</v>
      </c>
      <c r="B2231">
        <v>31342000</v>
      </c>
      <c r="C2231" t="s">
        <v>2244</v>
      </c>
      <c r="E2231" s="15">
        <v>2231</v>
      </c>
      <c r="F2231" s="16">
        <v>31343000</v>
      </c>
      <c r="G2231" s="17" t="s">
        <v>2224</v>
      </c>
      <c r="Q2231" t="str">
        <f t="shared" si="34"/>
        <v>31343000-Kablovske spojnice</v>
      </c>
    </row>
    <row r="2232" spans="1:17" x14ac:dyDescent="0.25">
      <c r="A2232">
        <v>2231</v>
      </c>
      <c r="B2232">
        <v>31343000</v>
      </c>
      <c r="C2232" t="s">
        <v>2224</v>
      </c>
      <c r="E2232" s="12">
        <v>2232</v>
      </c>
      <c r="F2232" s="13">
        <v>31344000</v>
      </c>
      <c r="G2232" s="14" t="s">
        <v>2245</v>
      </c>
      <c r="Q2232" t="str">
        <f t="shared" si="34"/>
        <v>31344000-Kablovske zaptivke</v>
      </c>
    </row>
    <row r="2233" spans="1:17" x14ac:dyDescent="0.25">
      <c r="A2233">
        <v>2232</v>
      </c>
      <c r="B2233">
        <v>31344000</v>
      </c>
      <c r="C2233" t="s">
        <v>2245</v>
      </c>
      <c r="E2233" s="15">
        <v>2233</v>
      </c>
      <c r="F2233" s="16">
        <v>31350000</v>
      </c>
      <c r="G2233" s="17" t="s">
        <v>2246</v>
      </c>
      <c r="Q2233" t="str">
        <f t="shared" si="34"/>
        <v>31350000-Provodnici za prenošenje i kontrolu podataka</v>
      </c>
    </row>
    <row r="2234" spans="1:17" x14ac:dyDescent="0.25">
      <c r="A2234">
        <v>2233</v>
      </c>
      <c r="B2234">
        <v>31350000</v>
      </c>
      <c r="C2234" t="s">
        <v>2246</v>
      </c>
      <c r="E2234" s="12">
        <v>2234</v>
      </c>
      <c r="F2234" s="13">
        <v>31351000</v>
      </c>
      <c r="G2234" s="14" t="s">
        <v>2247</v>
      </c>
      <c r="Q2234" t="str">
        <f t="shared" si="34"/>
        <v>31351000-Provodnici za kontrolu pristupa</v>
      </c>
    </row>
    <row r="2235" spans="1:17" x14ac:dyDescent="0.25">
      <c r="A2235">
        <v>2234</v>
      </c>
      <c r="B2235">
        <v>31351000</v>
      </c>
      <c r="C2235" t="s">
        <v>2247</v>
      </c>
      <c r="E2235" s="15">
        <v>2235</v>
      </c>
      <c r="F2235" s="16">
        <v>31400000</v>
      </c>
      <c r="G2235" s="17" t="s">
        <v>2248</v>
      </c>
      <c r="Q2235" t="str">
        <f t="shared" si="34"/>
        <v>31400000-Akumulatori, primarne ćelije i primarne baterije</v>
      </c>
    </row>
    <row r="2236" spans="1:17" x14ac:dyDescent="0.25">
      <c r="A2236">
        <v>2235</v>
      </c>
      <c r="B2236">
        <v>31400000</v>
      </c>
      <c r="C2236" t="s">
        <v>2248</v>
      </c>
      <c r="E2236" s="12">
        <v>2236</v>
      </c>
      <c r="F2236" s="13">
        <v>31410000</v>
      </c>
      <c r="G2236" s="14" t="s">
        <v>2249</v>
      </c>
      <c r="Q2236" t="str">
        <f t="shared" si="34"/>
        <v>31410000-Primarne ćelije</v>
      </c>
    </row>
    <row r="2237" spans="1:17" x14ac:dyDescent="0.25">
      <c r="A2237">
        <v>2236</v>
      </c>
      <c r="B2237">
        <v>31410000</v>
      </c>
      <c r="C2237" t="s">
        <v>2249</v>
      </c>
      <c r="E2237" s="15">
        <v>2237</v>
      </c>
      <c r="F2237" s="16">
        <v>31411000</v>
      </c>
      <c r="G2237" s="17" t="s">
        <v>2250</v>
      </c>
      <c r="Q2237" t="str">
        <f t="shared" si="34"/>
        <v>31411000-Alkalne baterije</v>
      </c>
    </row>
    <row r="2238" spans="1:17" x14ac:dyDescent="0.25">
      <c r="A2238">
        <v>2237</v>
      </c>
      <c r="B2238">
        <v>31411000</v>
      </c>
      <c r="C2238" t="s">
        <v>2250</v>
      </c>
      <c r="E2238" s="12">
        <v>2238</v>
      </c>
      <c r="F2238" s="13">
        <v>31420000</v>
      </c>
      <c r="G2238" s="14" t="s">
        <v>2251</v>
      </c>
      <c r="Q2238" t="str">
        <f t="shared" si="34"/>
        <v>31420000-Primarne baterije</v>
      </c>
    </row>
    <row r="2239" spans="1:17" x14ac:dyDescent="0.25">
      <c r="A2239">
        <v>2238</v>
      </c>
      <c r="B2239">
        <v>31420000</v>
      </c>
      <c r="C2239" t="s">
        <v>2251</v>
      </c>
      <c r="E2239" s="15">
        <v>2239</v>
      </c>
      <c r="F2239" s="16">
        <v>31421000</v>
      </c>
      <c r="G2239" s="17" t="s">
        <v>2252</v>
      </c>
      <c r="Q2239" t="str">
        <f t="shared" si="34"/>
        <v>31421000-Olovne baterije</v>
      </c>
    </row>
    <row r="2240" spans="1:17" x14ac:dyDescent="0.25">
      <c r="A2240">
        <v>2239</v>
      </c>
      <c r="B2240">
        <v>31421000</v>
      </c>
      <c r="C2240" t="s">
        <v>2252</v>
      </c>
      <c r="E2240" s="12">
        <v>2240</v>
      </c>
      <c r="F2240" s="13">
        <v>31422000</v>
      </c>
      <c r="G2240" s="14" t="s">
        <v>2253</v>
      </c>
      <c r="Q2240" t="str">
        <f t="shared" si="34"/>
        <v>31422000-Kompleti baterija</v>
      </c>
    </row>
    <row r="2241" spans="1:17" x14ac:dyDescent="0.25">
      <c r="A2241">
        <v>2240</v>
      </c>
      <c r="B2241">
        <v>31422000</v>
      </c>
      <c r="C2241" t="s">
        <v>2253</v>
      </c>
      <c r="E2241" s="15">
        <v>2241</v>
      </c>
      <c r="F2241" s="16">
        <v>31430000</v>
      </c>
      <c r="G2241" s="17" t="s">
        <v>2254</v>
      </c>
      <c r="Q2241" t="str">
        <f t="shared" si="34"/>
        <v>31430000-Električni akumulatori</v>
      </c>
    </row>
    <row r="2242" spans="1:17" x14ac:dyDescent="0.25">
      <c r="A2242">
        <v>2241</v>
      </c>
      <c r="B2242">
        <v>31430000</v>
      </c>
      <c r="C2242" t="s">
        <v>2254</v>
      </c>
      <c r="E2242" s="12">
        <v>2242</v>
      </c>
      <c r="F2242" s="13">
        <v>31431000</v>
      </c>
      <c r="G2242" s="14" t="s">
        <v>2255</v>
      </c>
      <c r="Q2242" t="str">
        <f t="shared" ref="Q2242:Q2305" si="35">F2242&amp; "-" &amp;G2242</f>
        <v>31431000-Olovni akumulatori</v>
      </c>
    </row>
    <row r="2243" spans="1:17" x14ac:dyDescent="0.25">
      <c r="A2243">
        <v>2242</v>
      </c>
      <c r="B2243">
        <v>31431000</v>
      </c>
      <c r="C2243" t="s">
        <v>2255</v>
      </c>
      <c r="E2243" s="15">
        <v>2243</v>
      </c>
      <c r="F2243" s="16">
        <v>31432000</v>
      </c>
      <c r="G2243" s="17" t="s">
        <v>2256</v>
      </c>
      <c r="Q2243" t="str">
        <f t="shared" si="35"/>
        <v>31432000-Nikl-kadmijum akumulatori</v>
      </c>
    </row>
    <row r="2244" spans="1:17" x14ac:dyDescent="0.25">
      <c r="A2244">
        <v>2243</v>
      </c>
      <c r="B2244">
        <v>31432000</v>
      </c>
      <c r="C2244" t="s">
        <v>2256</v>
      </c>
      <c r="E2244" s="12">
        <v>2244</v>
      </c>
      <c r="F2244" s="13">
        <v>31433000</v>
      </c>
      <c r="G2244" s="14" t="s">
        <v>2257</v>
      </c>
      <c r="Q2244" t="str">
        <f t="shared" si="35"/>
        <v>31433000-Nikl-gvožđe akumulatori</v>
      </c>
    </row>
    <row r="2245" spans="1:17" x14ac:dyDescent="0.25">
      <c r="A2245">
        <v>2244</v>
      </c>
      <c r="B2245">
        <v>31433000</v>
      </c>
      <c r="C2245" t="s">
        <v>2257</v>
      </c>
      <c r="E2245" s="15">
        <v>2245</v>
      </c>
      <c r="F2245" s="16">
        <v>31434000</v>
      </c>
      <c r="G2245" s="17" t="s">
        <v>2258</v>
      </c>
      <c r="Q2245" t="str">
        <f t="shared" si="35"/>
        <v>31434000-Litijumski akumulatori</v>
      </c>
    </row>
    <row r="2246" spans="1:17" x14ac:dyDescent="0.25">
      <c r="A2246">
        <v>2245</v>
      </c>
      <c r="B2246">
        <v>31434000</v>
      </c>
      <c r="C2246" t="s">
        <v>2258</v>
      </c>
      <c r="E2246" s="12">
        <v>2246</v>
      </c>
      <c r="F2246" s="13">
        <v>31440000</v>
      </c>
      <c r="G2246" s="14" t="s">
        <v>2259</v>
      </c>
      <c r="Q2246" t="str">
        <f t="shared" si="35"/>
        <v>31440000-Baterije</v>
      </c>
    </row>
    <row r="2247" spans="1:17" x14ac:dyDescent="0.25">
      <c r="A2247">
        <v>2246</v>
      </c>
      <c r="B2247">
        <v>31440000</v>
      </c>
      <c r="C2247" t="s">
        <v>2259</v>
      </c>
      <c r="E2247" s="15">
        <v>2247</v>
      </c>
      <c r="F2247" s="16">
        <v>31500000</v>
      </c>
      <c r="G2247" s="17" t="s">
        <v>2260</v>
      </c>
      <c r="Q2247" t="str">
        <f t="shared" si="35"/>
        <v>31500000-Rasvetna oprema i električne svetiljke</v>
      </c>
    </row>
    <row r="2248" spans="1:17" x14ac:dyDescent="0.25">
      <c r="A2248">
        <v>2247</v>
      </c>
      <c r="B2248">
        <v>31500000</v>
      </c>
      <c r="C2248" t="s">
        <v>2260</v>
      </c>
      <c r="E2248" s="12">
        <v>2248</v>
      </c>
      <c r="F2248" s="13">
        <v>31510000</v>
      </c>
      <c r="G2248" s="14" t="s">
        <v>2261</v>
      </c>
      <c r="Q2248" t="str">
        <f t="shared" si="35"/>
        <v>31510000-Električne sijalice sa vlaknima</v>
      </c>
    </row>
    <row r="2249" spans="1:17" x14ac:dyDescent="0.25">
      <c r="A2249">
        <v>2248</v>
      </c>
      <c r="B2249">
        <v>31510000</v>
      </c>
      <c r="C2249" t="s">
        <v>2261</v>
      </c>
      <c r="E2249" s="15">
        <v>2249</v>
      </c>
      <c r="F2249" s="16">
        <v>31511000</v>
      </c>
      <c r="G2249" s="17" t="s">
        <v>2262</v>
      </c>
      <c r="Q2249" t="str">
        <f t="shared" si="35"/>
        <v>31511000-Zatvorene reflektorske lampe</v>
      </c>
    </row>
    <row r="2250" spans="1:17" x14ac:dyDescent="0.25">
      <c r="A2250">
        <v>2249</v>
      </c>
      <c r="B2250">
        <v>31511000</v>
      </c>
      <c r="C2250" t="s">
        <v>2262</v>
      </c>
      <c r="E2250" s="12">
        <v>2250</v>
      </c>
      <c r="F2250" s="13">
        <v>31512000</v>
      </c>
      <c r="G2250" s="14" t="s">
        <v>2263</v>
      </c>
      <c r="Q2250" t="str">
        <f t="shared" si="35"/>
        <v>31512000-Halogene sijalice sa volframovim vlaknima</v>
      </c>
    </row>
    <row r="2251" spans="1:17" x14ac:dyDescent="0.25">
      <c r="A2251">
        <v>2250</v>
      </c>
      <c r="B2251">
        <v>31512000</v>
      </c>
      <c r="C2251" t="s">
        <v>2263</v>
      </c>
      <c r="E2251" s="15">
        <v>2251</v>
      </c>
      <c r="F2251" s="16">
        <v>31512100</v>
      </c>
      <c r="G2251" s="17" t="s">
        <v>2264</v>
      </c>
      <c r="Q2251" t="str">
        <f t="shared" si="35"/>
        <v>31512100-Halogene sijalice, linearne</v>
      </c>
    </row>
    <row r="2252" spans="1:17" x14ac:dyDescent="0.25">
      <c r="A2252">
        <v>2251</v>
      </c>
      <c r="B2252">
        <v>31512100</v>
      </c>
      <c r="C2252" t="s">
        <v>2264</v>
      </c>
      <c r="E2252" s="12">
        <v>2252</v>
      </c>
      <c r="F2252" s="13">
        <v>31512200</v>
      </c>
      <c r="G2252" s="14" t="s">
        <v>2265</v>
      </c>
      <c r="Q2252" t="str">
        <f t="shared" si="35"/>
        <v>31512200-Halogene sijalice, dvokontaktne</v>
      </c>
    </row>
    <row r="2253" spans="1:17" x14ac:dyDescent="0.25">
      <c r="A2253">
        <v>2252</v>
      </c>
      <c r="B2253">
        <v>31512200</v>
      </c>
      <c r="C2253" t="s">
        <v>2265</v>
      </c>
      <c r="E2253" s="15">
        <v>2253</v>
      </c>
      <c r="F2253" s="16">
        <v>31512300</v>
      </c>
      <c r="G2253" s="17" t="s">
        <v>2266</v>
      </c>
      <c r="Q2253" t="str">
        <f t="shared" si="35"/>
        <v>31512300-Halogene sijalice, dvobojne</v>
      </c>
    </row>
    <row r="2254" spans="1:17" x14ac:dyDescent="0.25">
      <c r="A2254">
        <v>2253</v>
      </c>
      <c r="B2254">
        <v>31512300</v>
      </c>
      <c r="C2254" t="s">
        <v>2266</v>
      </c>
      <c r="E2254" s="12">
        <v>2254</v>
      </c>
      <c r="F2254" s="13">
        <v>31514000</v>
      </c>
      <c r="G2254" s="14" t="s">
        <v>2267</v>
      </c>
      <c r="Q2254" t="str">
        <f t="shared" si="35"/>
        <v>31514000-Sijalice sa pražnjenjem</v>
      </c>
    </row>
    <row r="2255" spans="1:17" x14ac:dyDescent="0.25">
      <c r="A2255">
        <v>2254</v>
      </c>
      <c r="B2255">
        <v>31514000</v>
      </c>
      <c r="C2255" t="s">
        <v>2267</v>
      </c>
      <c r="E2255" s="15">
        <v>2255</v>
      </c>
      <c r="F2255" s="16">
        <v>31515000</v>
      </c>
      <c r="G2255" s="17" t="s">
        <v>2268</v>
      </c>
      <c r="Q2255" t="str">
        <f t="shared" si="35"/>
        <v>31515000-Ultraljubičaste sijalice</v>
      </c>
    </row>
    <row r="2256" spans="1:17" x14ac:dyDescent="0.25">
      <c r="A2256">
        <v>2255</v>
      </c>
      <c r="B2256">
        <v>31515000</v>
      </c>
      <c r="C2256" t="s">
        <v>2268</v>
      </c>
      <c r="E2256" s="12">
        <v>2256</v>
      </c>
      <c r="F2256" s="13">
        <v>31516000</v>
      </c>
      <c r="G2256" s="14" t="s">
        <v>2269</v>
      </c>
      <c r="Q2256" t="str">
        <f t="shared" si="35"/>
        <v>31516000-Infracrvene sijalice</v>
      </c>
    </row>
    <row r="2257" spans="1:17" x14ac:dyDescent="0.25">
      <c r="A2257">
        <v>2256</v>
      </c>
      <c r="B2257">
        <v>31516000</v>
      </c>
      <c r="C2257" t="s">
        <v>2269</v>
      </c>
      <c r="E2257" s="15">
        <v>2257</v>
      </c>
      <c r="F2257" s="16">
        <v>31517000</v>
      </c>
      <c r="G2257" s="17" t="s">
        <v>2270</v>
      </c>
      <c r="Q2257" t="str">
        <f t="shared" si="35"/>
        <v>31517000-Lučne sijalice</v>
      </c>
    </row>
    <row r="2258" spans="1:17" x14ac:dyDescent="0.25">
      <c r="A2258">
        <v>2257</v>
      </c>
      <c r="B2258">
        <v>31517000</v>
      </c>
      <c r="C2258" t="s">
        <v>2270</v>
      </c>
      <c r="E2258" s="12">
        <v>2258</v>
      </c>
      <c r="F2258" s="13">
        <v>31518000</v>
      </c>
      <c r="G2258" s="14" t="s">
        <v>2271</v>
      </c>
      <c r="Q2258" t="str">
        <f t="shared" si="35"/>
        <v>31518000-Svetla za signalizaciju</v>
      </c>
    </row>
    <row r="2259" spans="1:17" x14ac:dyDescent="0.25">
      <c r="A2259">
        <v>2258</v>
      </c>
      <c r="B2259">
        <v>31518000</v>
      </c>
      <c r="C2259" t="s">
        <v>2271</v>
      </c>
      <c r="E2259" s="15">
        <v>2259</v>
      </c>
      <c r="F2259" s="16">
        <v>31518100</v>
      </c>
      <c r="G2259" s="17" t="s">
        <v>2272</v>
      </c>
      <c r="Q2259" t="str">
        <f t="shared" si="35"/>
        <v>31518100-Projektorska svetla</v>
      </c>
    </row>
    <row r="2260" spans="1:17" x14ac:dyDescent="0.25">
      <c r="A2260">
        <v>2259</v>
      </c>
      <c r="B2260">
        <v>31518100</v>
      </c>
      <c r="C2260" t="s">
        <v>2272</v>
      </c>
      <c r="E2260" s="12">
        <v>2260</v>
      </c>
      <c r="F2260" s="13">
        <v>31518200</v>
      </c>
      <c r="G2260" s="14" t="s">
        <v>2273</v>
      </c>
      <c r="Q2260" t="str">
        <f t="shared" si="35"/>
        <v>31518200-Svetlosna oprema za vanredne situacije</v>
      </c>
    </row>
    <row r="2261" spans="1:17" x14ac:dyDescent="0.25">
      <c r="A2261">
        <v>2260</v>
      </c>
      <c r="B2261">
        <v>31518200</v>
      </c>
      <c r="C2261" t="s">
        <v>2273</v>
      </c>
      <c r="E2261" s="15">
        <v>2261</v>
      </c>
      <c r="F2261" s="16">
        <v>31518210</v>
      </c>
      <c r="G2261" s="17" t="s">
        <v>2274</v>
      </c>
      <c r="Q2261" t="str">
        <f t="shared" si="35"/>
        <v>31518210-Lampe sa zaštitom od vetra (fenjeri)</v>
      </c>
    </row>
    <row r="2262" spans="1:17" x14ac:dyDescent="0.25">
      <c r="A2262">
        <v>2261</v>
      </c>
      <c r="B2262">
        <v>31518210</v>
      </c>
      <c r="C2262" t="s">
        <v>2274</v>
      </c>
      <c r="E2262" s="12">
        <v>2262</v>
      </c>
      <c r="F2262" s="13">
        <v>31518220</v>
      </c>
      <c r="G2262" s="14" t="s">
        <v>2275</v>
      </c>
      <c r="Q2262" t="str">
        <f t="shared" si="35"/>
        <v>31518220-Svetleća palica</v>
      </c>
    </row>
    <row r="2263" spans="1:17" x14ac:dyDescent="0.25">
      <c r="A2263">
        <v>2262</v>
      </c>
      <c r="B2263">
        <v>31518220</v>
      </c>
      <c r="C2263" t="s">
        <v>2275</v>
      </c>
      <c r="E2263" s="15">
        <v>2263</v>
      </c>
      <c r="F2263" s="16">
        <v>31518300</v>
      </c>
      <c r="G2263" s="17" t="s">
        <v>2276</v>
      </c>
      <c r="Q2263" t="str">
        <f t="shared" si="35"/>
        <v>31518300-Krovna svetla</v>
      </c>
    </row>
    <row r="2264" spans="1:17" x14ac:dyDescent="0.25">
      <c r="A2264">
        <v>2263</v>
      </c>
      <c r="B2264">
        <v>31518300</v>
      </c>
      <c r="C2264" t="s">
        <v>2276</v>
      </c>
      <c r="E2264" s="12">
        <v>2264</v>
      </c>
      <c r="F2264" s="13">
        <v>31518500</v>
      </c>
      <c r="G2264" s="14" t="s">
        <v>2277</v>
      </c>
      <c r="Q2264" t="str">
        <f t="shared" si="35"/>
        <v>31518500-Sijalice sa živinom parom</v>
      </c>
    </row>
    <row r="2265" spans="1:17" x14ac:dyDescent="0.25">
      <c r="A2265">
        <v>2264</v>
      </c>
      <c r="B2265">
        <v>31518500</v>
      </c>
      <c r="C2265" t="s">
        <v>2277</v>
      </c>
      <c r="E2265" s="15">
        <v>2265</v>
      </c>
      <c r="F2265" s="16">
        <v>31518600</v>
      </c>
      <c r="G2265" s="17" t="s">
        <v>2278</v>
      </c>
      <c r="Q2265" t="str">
        <f t="shared" si="35"/>
        <v>31518600-Reflektori (searchlight)</v>
      </c>
    </row>
    <row r="2266" spans="1:17" x14ac:dyDescent="0.25">
      <c r="A2266">
        <v>2265</v>
      </c>
      <c r="B2266">
        <v>31518600</v>
      </c>
      <c r="C2266" t="s">
        <v>2278</v>
      </c>
      <c r="E2266" s="12">
        <v>2266</v>
      </c>
      <c r="F2266" s="13">
        <v>31519000</v>
      </c>
      <c r="G2266" s="14" t="s">
        <v>2279</v>
      </c>
      <c r="Q2266" t="str">
        <f t="shared" si="35"/>
        <v>31519000-Sijalice sa vlaknom i neonske sijalice</v>
      </c>
    </row>
    <row r="2267" spans="1:17" x14ac:dyDescent="0.25">
      <c r="A2267">
        <v>2266</v>
      </c>
      <c r="B2267">
        <v>31519000</v>
      </c>
      <c r="C2267" t="s">
        <v>2279</v>
      </c>
      <c r="E2267" s="15">
        <v>2267</v>
      </c>
      <c r="F2267" s="16">
        <v>31519100</v>
      </c>
      <c r="G2267" s="17" t="s">
        <v>2280</v>
      </c>
      <c r="Q2267" t="str">
        <f t="shared" si="35"/>
        <v>31519100-Sijalice sa vlaknom</v>
      </c>
    </row>
    <row r="2268" spans="1:17" x14ac:dyDescent="0.25">
      <c r="A2268">
        <v>2267</v>
      </c>
      <c r="B2268">
        <v>31519100</v>
      </c>
      <c r="C2268" t="s">
        <v>2280</v>
      </c>
      <c r="E2268" s="12">
        <v>2268</v>
      </c>
      <c r="F2268" s="13">
        <v>31519200</v>
      </c>
      <c r="G2268" s="14" t="s">
        <v>2281</v>
      </c>
      <c r="Q2268" t="str">
        <f t="shared" si="35"/>
        <v>31519200-Neonske sijalice</v>
      </c>
    </row>
    <row r="2269" spans="1:17" x14ac:dyDescent="0.25">
      <c r="A2269">
        <v>2268</v>
      </c>
      <c r="B2269">
        <v>31519200</v>
      </c>
      <c r="C2269" t="s">
        <v>2281</v>
      </c>
      <c r="E2269" s="15">
        <v>2269</v>
      </c>
      <c r="F2269" s="16">
        <v>31520000</v>
      </c>
      <c r="G2269" s="17" t="s">
        <v>2282</v>
      </c>
      <c r="Q2269" t="str">
        <f t="shared" si="35"/>
        <v>31520000-Lampe i druga svetleća tela</v>
      </c>
    </row>
    <row r="2270" spans="1:17" x14ac:dyDescent="0.25">
      <c r="A2270">
        <v>2269</v>
      </c>
      <c r="B2270">
        <v>31520000</v>
      </c>
      <c r="C2270" t="s">
        <v>2282</v>
      </c>
      <c r="E2270" s="12">
        <v>2270</v>
      </c>
      <c r="F2270" s="13">
        <v>31521000</v>
      </c>
      <c r="G2270" s="14" t="s">
        <v>2283</v>
      </c>
      <c r="Q2270" t="str">
        <f t="shared" si="35"/>
        <v>31521000-Lampe</v>
      </c>
    </row>
    <row r="2271" spans="1:17" x14ac:dyDescent="0.25">
      <c r="A2271">
        <v>2270</v>
      </c>
      <c r="B2271">
        <v>31521000</v>
      </c>
      <c r="C2271" t="s">
        <v>2283</v>
      </c>
      <c r="E2271" s="15">
        <v>2271</v>
      </c>
      <c r="F2271" s="16">
        <v>31521100</v>
      </c>
      <c r="G2271" s="17" t="s">
        <v>2284</v>
      </c>
      <c r="Q2271" t="str">
        <f t="shared" si="35"/>
        <v>31521100-Lampe za postavljanje na sto</v>
      </c>
    </row>
    <row r="2272" spans="1:17" x14ac:dyDescent="0.25">
      <c r="A2272">
        <v>2271</v>
      </c>
      <c r="B2272">
        <v>31521100</v>
      </c>
      <c r="C2272" t="s">
        <v>2284</v>
      </c>
      <c r="E2272" s="12">
        <v>2272</v>
      </c>
      <c r="F2272" s="13">
        <v>31521200</v>
      </c>
      <c r="G2272" s="14" t="s">
        <v>2285</v>
      </c>
      <c r="Q2272" t="str">
        <f t="shared" si="35"/>
        <v>31521200-Lampe za postavljanje na pod</v>
      </c>
    </row>
    <row r="2273" spans="1:17" x14ac:dyDescent="0.25">
      <c r="A2273">
        <v>2272</v>
      </c>
      <c r="B2273">
        <v>31521200</v>
      </c>
      <c r="C2273" t="s">
        <v>2285</v>
      </c>
      <c r="E2273" s="15">
        <v>2273</v>
      </c>
      <c r="F2273" s="16">
        <v>31521300</v>
      </c>
      <c r="G2273" s="17" t="s">
        <v>2286</v>
      </c>
      <c r="Q2273" t="str">
        <f t="shared" si="35"/>
        <v>31521300-Prenosne električne svetiljke</v>
      </c>
    </row>
    <row r="2274" spans="1:17" x14ac:dyDescent="0.25">
      <c r="A2274">
        <v>2273</v>
      </c>
      <c r="B2274">
        <v>31521300</v>
      </c>
      <c r="C2274" t="s">
        <v>2286</v>
      </c>
      <c r="E2274" s="12">
        <v>2274</v>
      </c>
      <c r="F2274" s="13">
        <v>31521310</v>
      </c>
      <c r="G2274" s="14" t="s">
        <v>2287</v>
      </c>
      <c r="Q2274" t="str">
        <f t="shared" si="35"/>
        <v>31521310-Svetla za upozorenje</v>
      </c>
    </row>
    <row r="2275" spans="1:17" x14ac:dyDescent="0.25">
      <c r="A2275">
        <v>2274</v>
      </c>
      <c r="B2275">
        <v>31521310</v>
      </c>
      <c r="C2275" t="s">
        <v>2287</v>
      </c>
      <c r="E2275" s="15">
        <v>2275</v>
      </c>
      <c r="F2275" s="16">
        <v>31521320</v>
      </c>
      <c r="G2275" s="17" t="s">
        <v>2288</v>
      </c>
      <c r="Q2275" t="str">
        <f t="shared" si="35"/>
        <v>31521320-Baterijske lampe</v>
      </c>
    </row>
    <row r="2276" spans="1:17" x14ac:dyDescent="0.25">
      <c r="A2276">
        <v>2275</v>
      </c>
      <c r="B2276">
        <v>31521320</v>
      </c>
      <c r="C2276" t="s">
        <v>2288</v>
      </c>
      <c r="E2276" s="12">
        <v>2276</v>
      </c>
      <c r="F2276" s="13">
        <v>31521330</v>
      </c>
      <c r="G2276" s="14" t="s">
        <v>2289</v>
      </c>
      <c r="Q2276" t="str">
        <f t="shared" si="35"/>
        <v>31521330-Prenosne električne svetiljke koje mogu ponovo da se pune</v>
      </c>
    </row>
    <row r="2277" spans="1:17" x14ac:dyDescent="0.25">
      <c r="A2277">
        <v>2276</v>
      </c>
      <c r="B2277">
        <v>31521330</v>
      </c>
      <c r="C2277" t="s">
        <v>2289</v>
      </c>
      <c r="E2277" s="15">
        <v>2277</v>
      </c>
      <c r="F2277" s="16">
        <v>31522000</v>
      </c>
      <c r="G2277" s="17" t="s">
        <v>2290</v>
      </c>
      <c r="Q2277" t="str">
        <f t="shared" si="35"/>
        <v>31522000-Svetiljljke za novogodišnje jelke</v>
      </c>
    </row>
    <row r="2278" spans="1:17" x14ac:dyDescent="0.25">
      <c r="A2278">
        <v>2277</v>
      </c>
      <c r="B2278">
        <v>31522000</v>
      </c>
      <c r="C2278" t="s">
        <v>2290</v>
      </c>
      <c r="E2278" s="12">
        <v>2278</v>
      </c>
      <c r="F2278" s="13">
        <v>31523000</v>
      </c>
      <c r="G2278" s="14" t="s">
        <v>2291</v>
      </c>
      <c r="Q2278" t="str">
        <f t="shared" si="35"/>
        <v>31523000-Osvetljeni znaci i pločice sa imenima</v>
      </c>
    </row>
    <row r="2279" spans="1:17" x14ac:dyDescent="0.25">
      <c r="A2279">
        <v>2278</v>
      </c>
      <c r="B2279">
        <v>31523000</v>
      </c>
      <c r="C2279" t="s">
        <v>2291</v>
      </c>
      <c r="E2279" s="15">
        <v>2279</v>
      </c>
      <c r="F2279" s="16">
        <v>31523100</v>
      </c>
      <c r="G2279" s="17" t="s">
        <v>2292</v>
      </c>
      <c r="Q2279" t="str">
        <f t="shared" si="35"/>
        <v>31523100-Reklamna neonska svetla</v>
      </c>
    </row>
    <row r="2280" spans="1:17" x14ac:dyDescent="0.25">
      <c r="A2280">
        <v>2279</v>
      </c>
      <c r="B2280">
        <v>31523100</v>
      </c>
      <c r="C2280" t="s">
        <v>2292</v>
      </c>
      <c r="E2280" s="12">
        <v>2280</v>
      </c>
      <c r="F2280" s="13">
        <v>31523200</v>
      </c>
      <c r="G2280" s="14" t="s">
        <v>2293</v>
      </c>
      <c r="Q2280" t="str">
        <f t="shared" si="35"/>
        <v>31523200-Znaci sa stalnim obaveštenjima</v>
      </c>
    </row>
    <row r="2281" spans="1:17" x14ac:dyDescent="0.25">
      <c r="A2281">
        <v>2280</v>
      </c>
      <c r="B2281">
        <v>31523200</v>
      </c>
      <c r="C2281" t="s">
        <v>2293</v>
      </c>
      <c r="E2281" s="15">
        <v>2281</v>
      </c>
      <c r="F2281" s="16">
        <v>31523300</v>
      </c>
      <c r="G2281" s="17" t="s">
        <v>2294</v>
      </c>
      <c r="Q2281" t="str">
        <f t="shared" si="35"/>
        <v>31523300-Osvetljene pločice sa natpisima</v>
      </c>
    </row>
    <row r="2282" spans="1:17" x14ac:dyDescent="0.25">
      <c r="A2282">
        <v>2281</v>
      </c>
      <c r="B2282">
        <v>31523300</v>
      </c>
      <c r="C2282" t="s">
        <v>2294</v>
      </c>
      <c r="E2282" s="12">
        <v>2282</v>
      </c>
      <c r="F2282" s="13">
        <v>31524000</v>
      </c>
      <c r="G2282" s="14" t="s">
        <v>2295</v>
      </c>
      <c r="Q2282" t="str">
        <f t="shared" si="35"/>
        <v>31524000-Plafonska ili zidna svetleća tela</v>
      </c>
    </row>
    <row r="2283" spans="1:17" x14ac:dyDescent="0.25">
      <c r="A2283">
        <v>2282</v>
      </c>
      <c r="B2283">
        <v>31524000</v>
      </c>
      <c r="C2283" t="s">
        <v>2295</v>
      </c>
      <c r="E2283" s="15">
        <v>2283</v>
      </c>
      <c r="F2283" s="16">
        <v>31524100</v>
      </c>
      <c r="G2283" s="17" t="s">
        <v>2296</v>
      </c>
      <c r="Q2283" t="str">
        <f t="shared" si="35"/>
        <v>31524100-Plafonska svetleća tela</v>
      </c>
    </row>
    <row r="2284" spans="1:17" x14ac:dyDescent="0.25">
      <c r="A2284">
        <v>2283</v>
      </c>
      <c r="B2284">
        <v>31524100</v>
      </c>
      <c r="C2284" t="s">
        <v>2296</v>
      </c>
      <c r="E2284" s="12">
        <v>2284</v>
      </c>
      <c r="F2284" s="13">
        <v>31524110</v>
      </c>
      <c r="G2284" s="14" t="s">
        <v>2297</v>
      </c>
      <c r="Q2284" t="str">
        <f t="shared" si="35"/>
        <v>31524110-Lampe za hirurške sale</v>
      </c>
    </row>
    <row r="2285" spans="1:17" x14ac:dyDescent="0.25">
      <c r="A2285">
        <v>2284</v>
      </c>
      <c r="B2285">
        <v>31524110</v>
      </c>
      <c r="C2285" t="s">
        <v>2297</v>
      </c>
      <c r="E2285" s="15">
        <v>2285</v>
      </c>
      <c r="F2285" s="16">
        <v>31524120</v>
      </c>
      <c r="G2285" s="17" t="s">
        <v>2298</v>
      </c>
      <c r="Q2285" t="str">
        <f t="shared" si="35"/>
        <v>31524120-Plafonska svetla</v>
      </c>
    </row>
    <row r="2286" spans="1:17" x14ac:dyDescent="0.25">
      <c r="A2286">
        <v>2285</v>
      </c>
      <c r="B2286">
        <v>31524120</v>
      </c>
      <c r="C2286" t="s">
        <v>2298</v>
      </c>
      <c r="E2286" s="12">
        <v>2286</v>
      </c>
      <c r="F2286" s="13">
        <v>31524200</v>
      </c>
      <c r="G2286" s="14" t="s">
        <v>2299</v>
      </c>
      <c r="Q2286" t="str">
        <f t="shared" si="35"/>
        <v>31524200-Zidna svetleća tela</v>
      </c>
    </row>
    <row r="2287" spans="1:17" x14ac:dyDescent="0.25">
      <c r="A2287">
        <v>2286</v>
      </c>
      <c r="B2287">
        <v>31524200</v>
      </c>
      <c r="C2287" t="s">
        <v>2299</v>
      </c>
      <c r="E2287" s="15">
        <v>2287</v>
      </c>
      <c r="F2287" s="16">
        <v>31524210</v>
      </c>
      <c r="G2287" s="17" t="s">
        <v>2300</v>
      </c>
      <c r="Q2287" t="str">
        <f t="shared" si="35"/>
        <v>31524210-Zidna svetla</v>
      </c>
    </row>
    <row r="2288" spans="1:17" x14ac:dyDescent="0.25">
      <c r="A2288">
        <v>2287</v>
      </c>
      <c r="B2288">
        <v>31524210</v>
      </c>
      <c r="C2288" t="s">
        <v>2300</v>
      </c>
      <c r="E2288" s="12">
        <v>2288</v>
      </c>
      <c r="F2288" s="13">
        <v>31527000</v>
      </c>
      <c r="G2288" s="14" t="s">
        <v>2301</v>
      </c>
      <c r="Q2288" t="str">
        <f t="shared" si="35"/>
        <v>31527000-Reflektori (spotlight)</v>
      </c>
    </row>
    <row r="2289" spans="1:17" x14ac:dyDescent="0.25">
      <c r="A2289">
        <v>2288</v>
      </c>
      <c r="B2289">
        <v>31527000</v>
      </c>
      <c r="C2289" t="s">
        <v>2301</v>
      </c>
      <c r="E2289" s="15">
        <v>2289</v>
      </c>
      <c r="F2289" s="16">
        <v>31527200</v>
      </c>
      <c r="G2289" s="17" t="s">
        <v>2302</v>
      </c>
      <c r="Q2289" t="str">
        <f t="shared" si="35"/>
        <v>31527200-Spoljna rasveta</v>
      </c>
    </row>
    <row r="2290" spans="1:17" x14ac:dyDescent="0.25">
      <c r="A2290">
        <v>2289</v>
      </c>
      <c r="B2290">
        <v>31527200</v>
      </c>
      <c r="C2290" t="s">
        <v>2302</v>
      </c>
      <c r="E2290" s="12">
        <v>2290</v>
      </c>
      <c r="F2290" s="13">
        <v>31527210</v>
      </c>
      <c r="G2290" s="14" t="s">
        <v>2303</v>
      </c>
      <c r="Q2290" t="str">
        <f t="shared" si="35"/>
        <v>31527210-Lanterne</v>
      </c>
    </row>
    <row r="2291" spans="1:17" x14ac:dyDescent="0.25">
      <c r="A2291">
        <v>2290</v>
      </c>
      <c r="B2291">
        <v>31527210</v>
      </c>
      <c r="C2291" t="s">
        <v>2303</v>
      </c>
      <c r="E2291" s="15">
        <v>2291</v>
      </c>
      <c r="F2291" s="16">
        <v>31527260</v>
      </c>
      <c r="G2291" s="17" t="s">
        <v>2304</v>
      </c>
      <c r="Q2291" t="str">
        <f t="shared" si="35"/>
        <v>31527260-Sistemi rasvete</v>
      </c>
    </row>
    <row r="2292" spans="1:17" x14ac:dyDescent="0.25">
      <c r="A2292">
        <v>2291</v>
      </c>
      <c r="B2292">
        <v>31527260</v>
      </c>
      <c r="C2292" t="s">
        <v>2304</v>
      </c>
      <c r="E2292" s="12">
        <v>2292</v>
      </c>
      <c r="F2292" s="13">
        <v>31527270</v>
      </c>
      <c r="G2292" s="14" t="s">
        <v>2305</v>
      </c>
      <c r="Q2292" t="str">
        <f t="shared" si="35"/>
        <v>31527270-Rasveta perona</v>
      </c>
    </row>
    <row r="2293" spans="1:17" x14ac:dyDescent="0.25">
      <c r="A2293">
        <v>2292</v>
      </c>
      <c r="B2293">
        <v>31527270</v>
      </c>
      <c r="C2293" t="s">
        <v>2305</v>
      </c>
      <c r="E2293" s="15">
        <v>2293</v>
      </c>
      <c r="F2293" s="16">
        <v>31527300</v>
      </c>
      <c r="G2293" s="17" t="s">
        <v>2306</v>
      </c>
      <c r="Q2293" t="str">
        <f t="shared" si="35"/>
        <v>31527300-Rasveta u domaćinstvu</v>
      </c>
    </row>
    <row r="2294" spans="1:17" x14ac:dyDescent="0.25">
      <c r="A2294">
        <v>2293</v>
      </c>
      <c r="B2294">
        <v>31527300</v>
      </c>
      <c r="C2294" t="s">
        <v>2306</v>
      </c>
      <c r="E2294" s="12">
        <v>2294</v>
      </c>
      <c r="F2294" s="13">
        <v>31527400</v>
      </c>
      <c r="G2294" s="14" t="s">
        <v>2307</v>
      </c>
      <c r="Q2294" t="str">
        <f t="shared" si="35"/>
        <v>31527400-Podvodna rasveta</v>
      </c>
    </row>
    <row r="2295" spans="1:17" x14ac:dyDescent="0.25">
      <c r="A2295">
        <v>2294</v>
      </c>
      <c r="B2295">
        <v>31527400</v>
      </c>
      <c r="C2295" t="s">
        <v>2307</v>
      </c>
      <c r="E2295" s="15">
        <v>2295</v>
      </c>
      <c r="F2295" s="16">
        <v>31530000</v>
      </c>
      <c r="G2295" s="17" t="s">
        <v>2308</v>
      </c>
      <c r="Q2295" t="str">
        <f t="shared" si="35"/>
        <v>31530000-Delovi lampi i svetleće opreme</v>
      </c>
    </row>
    <row r="2296" spans="1:17" x14ac:dyDescent="0.25">
      <c r="A2296">
        <v>2295</v>
      </c>
      <c r="B2296">
        <v>31530000</v>
      </c>
      <c r="C2296" t="s">
        <v>2308</v>
      </c>
      <c r="E2296" s="12">
        <v>2296</v>
      </c>
      <c r="F2296" s="13">
        <v>31531000</v>
      </c>
      <c r="G2296" s="14" t="s">
        <v>2309</v>
      </c>
      <c r="Q2296" t="str">
        <f t="shared" si="35"/>
        <v>31531000-Svetlosne sijalice</v>
      </c>
    </row>
    <row r="2297" spans="1:17" x14ac:dyDescent="0.25">
      <c r="A2297">
        <v>2296</v>
      </c>
      <c r="B2297">
        <v>31531000</v>
      </c>
      <c r="C2297" t="s">
        <v>2309</v>
      </c>
      <c r="E2297" s="15">
        <v>2297</v>
      </c>
      <c r="F2297" s="16">
        <v>31531100</v>
      </c>
      <c r="G2297" s="17" t="s">
        <v>2310</v>
      </c>
      <c r="Q2297" t="str">
        <f t="shared" si="35"/>
        <v>31531100-Električne cevi</v>
      </c>
    </row>
    <row r="2298" spans="1:17" x14ac:dyDescent="0.25">
      <c r="A2298">
        <v>2297</v>
      </c>
      <c r="B2298">
        <v>31531100</v>
      </c>
      <c r="C2298" t="s">
        <v>2310</v>
      </c>
      <c r="E2298" s="12">
        <v>2298</v>
      </c>
      <c r="F2298" s="13">
        <v>31532000</v>
      </c>
      <c r="G2298" s="14" t="s">
        <v>2311</v>
      </c>
      <c r="Q2298" t="str">
        <f t="shared" si="35"/>
        <v>31532000-Delovi lampi i svetlećih tela</v>
      </c>
    </row>
    <row r="2299" spans="1:17" x14ac:dyDescent="0.25">
      <c r="A2299">
        <v>2298</v>
      </c>
      <c r="B2299">
        <v>31532000</v>
      </c>
      <c r="C2299" t="s">
        <v>2311</v>
      </c>
      <c r="E2299" s="15">
        <v>2299</v>
      </c>
      <c r="F2299" s="16">
        <v>31532100</v>
      </c>
      <c r="G2299" s="17" t="s">
        <v>2312</v>
      </c>
      <c r="Q2299" t="str">
        <f t="shared" si="35"/>
        <v>31532100-Cevaste sijalice</v>
      </c>
    </row>
    <row r="2300" spans="1:17" x14ac:dyDescent="0.25">
      <c r="A2300">
        <v>2299</v>
      </c>
      <c r="B2300">
        <v>31532100</v>
      </c>
      <c r="C2300" t="s">
        <v>2312</v>
      </c>
      <c r="E2300" s="12">
        <v>2300</v>
      </c>
      <c r="F2300" s="13">
        <v>31532110</v>
      </c>
      <c r="G2300" s="14" t="s">
        <v>2313</v>
      </c>
      <c r="Q2300" t="str">
        <f t="shared" si="35"/>
        <v>31532110-Fluorescentne cevaste sijalice</v>
      </c>
    </row>
    <row r="2301" spans="1:17" x14ac:dyDescent="0.25">
      <c r="A2301">
        <v>2300</v>
      </c>
      <c r="B2301">
        <v>31532110</v>
      </c>
      <c r="C2301" t="s">
        <v>2313</v>
      </c>
      <c r="E2301" s="15">
        <v>2301</v>
      </c>
      <c r="F2301" s="16">
        <v>31532120</v>
      </c>
      <c r="G2301" s="17" t="s">
        <v>2314</v>
      </c>
      <c r="Q2301" t="str">
        <f t="shared" si="35"/>
        <v>31532120-Kompaktne fluorescentne cevaste sijalice</v>
      </c>
    </row>
    <row r="2302" spans="1:17" x14ac:dyDescent="0.25">
      <c r="A2302">
        <v>2301</v>
      </c>
      <c r="B2302">
        <v>31532120</v>
      </c>
      <c r="C2302" t="s">
        <v>2314</v>
      </c>
      <c r="E2302" s="12">
        <v>2302</v>
      </c>
      <c r="F2302" s="13">
        <v>31532200</v>
      </c>
      <c r="G2302" s="14" t="s">
        <v>2315</v>
      </c>
      <c r="Q2302" t="str">
        <f t="shared" si="35"/>
        <v>31532200-Svetleći prstenovi</v>
      </c>
    </row>
    <row r="2303" spans="1:17" x14ac:dyDescent="0.25">
      <c r="A2303">
        <v>2302</v>
      </c>
      <c r="B2303">
        <v>31532200</v>
      </c>
      <c r="C2303" t="s">
        <v>2315</v>
      </c>
      <c r="E2303" s="15">
        <v>2303</v>
      </c>
      <c r="F2303" s="16">
        <v>31532210</v>
      </c>
      <c r="G2303" s="17" t="s">
        <v>2316</v>
      </c>
      <c r="Q2303" t="str">
        <f t="shared" si="35"/>
        <v>31532210-Fluoroscentni svetleći prstenovi</v>
      </c>
    </row>
    <row r="2304" spans="1:17" x14ac:dyDescent="0.25">
      <c r="A2304">
        <v>2303</v>
      </c>
      <c r="B2304">
        <v>31532210</v>
      </c>
      <c r="C2304" t="s">
        <v>2316</v>
      </c>
      <c r="E2304" s="12">
        <v>2304</v>
      </c>
      <c r="F2304" s="13">
        <v>31532300</v>
      </c>
      <c r="G2304" s="14" t="s">
        <v>2317</v>
      </c>
      <c r="Q2304" t="str">
        <f t="shared" si="35"/>
        <v>31532300-Okrugle svetiljke</v>
      </c>
    </row>
    <row r="2305" spans="1:17" x14ac:dyDescent="0.25">
      <c r="A2305">
        <v>2304</v>
      </c>
      <c r="B2305">
        <v>31532300</v>
      </c>
      <c r="C2305" t="s">
        <v>2317</v>
      </c>
      <c r="E2305" s="15">
        <v>2305</v>
      </c>
      <c r="F2305" s="16">
        <v>31532310</v>
      </c>
      <c r="G2305" s="17" t="s">
        <v>2318</v>
      </c>
      <c r="Q2305" t="str">
        <f t="shared" si="35"/>
        <v>31532310-Kompaktne fluorescentne okrugle svetiljke</v>
      </c>
    </row>
    <row r="2306" spans="1:17" x14ac:dyDescent="0.25">
      <c r="A2306">
        <v>2305</v>
      </c>
      <c r="B2306">
        <v>31532310</v>
      </c>
      <c r="C2306" t="s">
        <v>2318</v>
      </c>
      <c r="E2306" s="12">
        <v>2306</v>
      </c>
      <c r="F2306" s="13">
        <v>31532400</v>
      </c>
      <c r="G2306" s="14" t="s">
        <v>2319</v>
      </c>
      <c r="Q2306" t="str">
        <f t="shared" ref="Q2306:Q2369" si="36">F2306&amp; "-" &amp;G2306</f>
        <v>31532400-Sijalična grla</v>
      </c>
    </row>
    <row r="2307" spans="1:17" x14ac:dyDescent="0.25">
      <c r="A2307">
        <v>2306</v>
      </c>
      <c r="B2307">
        <v>31532400</v>
      </c>
      <c r="C2307" t="s">
        <v>2319</v>
      </c>
      <c r="E2307" s="15">
        <v>2307</v>
      </c>
      <c r="F2307" s="16">
        <v>31532500</v>
      </c>
      <c r="G2307" s="17" t="s">
        <v>2320</v>
      </c>
      <c r="Q2307" t="str">
        <f t="shared" si="36"/>
        <v>31532500-Starteri za sijalice</v>
      </c>
    </row>
    <row r="2308" spans="1:17" x14ac:dyDescent="0.25">
      <c r="A2308">
        <v>2307</v>
      </c>
      <c r="B2308">
        <v>31532500</v>
      </c>
      <c r="C2308" t="s">
        <v>2320</v>
      </c>
      <c r="E2308" s="12">
        <v>2308</v>
      </c>
      <c r="F2308" s="13">
        <v>31532510</v>
      </c>
      <c r="G2308" s="14" t="s">
        <v>2321</v>
      </c>
      <c r="Q2308" t="str">
        <f t="shared" si="36"/>
        <v>31532510-Starteri za fluorescentne sijalice</v>
      </c>
    </row>
    <row r="2309" spans="1:17" x14ac:dyDescent="0.25">
      <c r="A2309">
        <v>2308</v>
      </c>
      <c r="B2309">
        <v>31532510</v>
      </c>
      <c r="C2309" t="s">
        <v>2321</v>
      </c>
      <c r="E2309" s="15">
        <v>2309</v>
      </c>
      <c r="F2309" s="16">
        <v>31532600</v>
      </c>
      <c r="G2309" s="17" t="s">
        <v>2322</v>
      </c>
      <c r="Q2309" t="str">
        <f t="shared" si="36"/>
        <v>31532600-Reaktori za sijalice</v>
      </c>
    </row>
    <row r="2310" spans="1:17" x14ac:dyDescent="0.25">
      <c r="A2310">
        <v>2309</v>
      </c>
      <c r="B2310">
        <v>31532600</v>
      </c>
      <c r="C2310" t="s">
        <v>2322</v>
      </c>
      <c r="E2310" s="12">
        <v>2310</v>
      </c>
      <c r="F2310" s="13">
        <v>31532610</v>
      </c>
      <c r="G2310" s="14" t="s">
        <v>2323</v>
      </c>
      <c r="Q2310" t="str">
        <f t="shared" si="36"/>
        <v>31532610-Reaktori za fluorescentne sijalice</v>
      </c>
    </row>
    <row r="2311" spans="1:17" x14ac:dyDescent="0.25">
      <c r="A2311">
        <v>2310</v>
      </c>
      <c r="B2311">
        <v>31532610</v>
      </c>
      <c r="C2311" t="s">
        <v>2323</v>
      </c>
      <c r="E2311" s="15">
        <v>2311</v>
      </c>
      <c r="F2311" s="16">
        <v>31532700</v>
      </c>
      <c r="G2311" s="17" t="s">
        <v>2324</v>
      </c>
      <c r="Q2311" t="str">
        <f t="shared" si="36"/>
        <v>31532700-Poklopci za svetiljke</v>
      </c>
    </row>
    <row r="2312" spans="1:17" x14ac:dyDescent="0.25">
      <c r="A2312">
        <v>2311</v>
      </c>
      <c r="B2312">
        <v>31532700</v>
      </c>
      <c r="C2312" t="s">
        <v>2324</v>
      </c>
      <c r="E2312" s="12">
        <v>2312</v>
      </c>
      <c r="F2312" s="13">
        <v>31532800</v>
      </c>
      <c r="G2312" s="14" t="s">
        <v>2325</v>
      </c>
      <c r="Q2312" t="str">
        <f t="shared" si="36"/>
        <v>31532800-Držači za svetiljke</v>
      </c>
    </row>
    <row r="2313" spans="1:17" x14ac:dyDescent="0.25">
      <c r="A2313">
        <v>2312</v>
      </c>
      <c r="B2313">
        <v>31532800</v>
      </c>
      <c r="C2313" t="s">
        <v>2325</v>
      </c>
      <c r="E2313" s="15">
        <v>2313</v>
      </c>
      <c r="F2313" s="16">
        <v>31532900</v>
      </c>
      <c r="G2313" s="17" t="s">
        <v>2326</v>
      </c>
      <c r="Q2313" t="str">
        <f t="shared" si="36"/>
        <v>31532900-Fluorescentna svetla</v>
      </c>
    </row>
    <row r="2314" spans="1:17" x14ac:dyDescent="0.25">
      <c r="A2314">
        <v>2313</v>
      </c>
      <c r="B2314">
        <v>31532900</v>
      </c>
      <c r="C2314" t="s">
        <v>2326</v>
      </c>
      <c r="E2314" s="12">
        <v>2314</v>
      </c>
      <c r="F2314" s="13">
        <v>31532910</v>
      </c>
      <c r="G2314" s="14" t="s">
        <v>2327</v>
      </c>
      <c r="Q2314" t="str">
        <f t="shared" si="36"/>
        <v>31532910-Fluorescentne cevi</v>
      </c>
    </row>
    <row r="2315" spans="1:17" x14ac:dyDescent="0.25">
      <c r="A2315">
        <v>2314</v>
      </c>
      <c r="B2315">
        <v>31532910</v>
      </c>
      <c r="C2315" t="s">
        <v>2327</v>
      </c>
      <c r="E2315" s="15">
        <v>2315</v>
      </c>
      <c r="F2315" s="16">
        <v>31532920</v>
      </c>
      <c r="G2315" s="17" t="s">
        <v>2328</v>
      </c>
      <c r="Q2315" t="str">
        <f t="shared" si="36"/>
        <v>31532920-Sijalice i fluorescentne svetiljke</v>
      </c>
    </row>
    <row r="2316" spans="1:17" x14ac:dyDescent="0.25">
      <c r="A2316">
        <v>2315</v>
      </c>
      <c r="B2316">
        <v>31532920</v>
      </c>
      <c r="C2316" t="s">
        <v>2328</v>
      </c>
      <c r="E2316" s="12">
        <v>2316</v>
      </c>
      <c r="F2316" s="13">
        <v>31600000</v>
      </c>
      <c r="G2316" s="14" t="s">
        <v>2329</v>
      </c>
      <c r="Q2316" t="str">
        <f t="shared" si="36"/>
        <v>31600000-Električna oprema i aparati</v>
      </c>
    </row>
    <row r="2317" spans="1:17" x14ac:dyDescent="0.25">
      <c r="A2317">
        <v>2316</v>
      </c>
      <c r="B2317">
        <v>31600000</v>
      </c>
      <c r="C2317" t="s">
        <v>2329</v>
      </c>
      <c r="E2317" s="15">
        <v>2317</v>
      </c>
      <c r="F2317" s="16">
        <v>31610000</v>
      </c>
      <c r="G2317" s="17" t="s">
        <v>2330</v>
      </c>
      <c r="Q2317" t="str">
        <f t="shared" si="36"/>
        <v>31610000-Električna oprema za motore i vozila</v>
      </c>
    </row>
    <row r="2318" spans="1:17" x14ac:dyDescent="0.25">
      <c r="A2318">
        <v>2317</v>
      </c>
      <c r="B2318">
        <v>31610000</v>
      </c>
      <c r="C2318" t="s">
        <v>2330</v>
      </c>
      <c r="E2318" s="12">
        <v>2318</v>
      </c>
      <c r="F2318" s="13">
        <v>31611000</v>
      </c>
      <c r="G2318" s="14" t="s">
        <v>2331</v>
      </c>
      <c r="Q2318" t="str">
        <f t="shared" si="36"/>
        <v>31611000-Setovi provodnika</v>
      </c>
    </row>
    <row r="2319" spans="1:17" x14ac:dyDescent="0.25">
      <c r="A2319">
        <v>2318</v>
      </c>
      <c r="B2319">
        <v>31611000</v>
      </c>
      <c r="C2319" t="s">
        <v>2331</v>
      </c>
      <c r="E2319" s="15">
        <v>2319</v>
      </c>
      <c r="F2319" s="16">
        <v>31612000</v>
      </c>
      <c r="G2319" s="17" t="s">
        <v>2332</v>
      </c>
      <c r="Q2319" t="str">
        <f t="shared" si="36"/>
        <v>31612000-Električna instalacija za motore</v>
      </c>
    </row>
    <row r="2320" spans="1:17" x14ac:dyDescent="0.25">
      <c r="A2320">
        <v>2319</v>
      </c>
      <c r="B2320">
        <v>31612000</v>
      </c>
      <c r="C2320" t="s">
        <v>2332</v>
      </c>
      <c r="E2320" s="12">
        <v>2320</v>
      </c>
      <c r="F2320" s="13">
        <v>31612200</v>
      </c>
      <c r="G2320" s="14" t="s">
        <v>2333</v>
      </c>
      <c r="Q2320" t="str">
        <f t="shared" si="36"/>
        <v>31612200-Elektropokretači</v>
      </c>
    </row>
    <row r="2321" spans="1:17" x14ac:dyDescent="0.25">
      <c r="A2321">
        <v>2320</v>
      </c>
      <c r="B2321">
        <v>31612200</v>
      </c>
      <c r="C2321" t="s">
        <v>2333</v>
      </c>
      <c r="E2321" s="15">
        <v>2321</v>
      </c>
      <c r="F2321" s="16">
        <v>31612300</v>
      </c>
      <c r="G2321" s="17" t="s">
        <v>2334</v>
      </c>
      <c r="Q2321" t="str">
        <f t="shared" si="36"/>
        <v>31612300-Električna oprema za signalizaciju za motore</v>
      </c>
    </row>
    <row r="2322" spans="1:17" x14ac:dyDescent="0.25">
      <c r="A2322">
        <v>2321</v>
      </c>
      <c r="B2322">
        <v>31612300</v>
      </c>
      <c r="C2322" t="s">
        <v>2334</v>
      </c>
      <c r="E2322" s="12">
        <v>2322</v>
      </c>
      <c r="F2322" s="13">
        <v>31612310</v>
      </c>
      <c r="G2322" s="14" t="s">
        <v>2335</v>
      </c>
      <c r="Q2322" t="str">
        <f t="shared" si="36"/>
        <v>31612310-Treptači blinkeri</v>
      </c>
    </row>
    <row r="2323" spans="1:17" x14ac:dyDescent="0.25">
      <c r="A2323">
        <v>2322</v>
      </c>
      <c r="B2323">
        <v>31612310</v>
      </c>
      <c r="C2323" t="s">
        <v>2335</v>
      </c>
      <c r="E2323" s="15">
        <v>2323</v>
      </c>
      <c r="F2323" s="16">
        <v>31620000</v>
      </c>
      <c r="G2323" s="17" t="s">
        <v>2336</v>
      </c>
      <c r="Q2323" t="str">
        <f t="shared" si="36"/>
        <v>31620000-Aparati za zvučnu ili vizuelnu signalizaciju</v>
      </c>
    </row>
    <row r="2324" spans="1:17" x14ac:dyDescent="0.25">
      <c r="A2324">
        <v>2323</v>
      </c>
      <c r="B2324">
        <v>31620000</v>
      </c>
      <c r="C2324" t="s">
        <v>2336</v>
      </c>
      <c r="E2324" s="12">
        <v>2324</v>
      </c>
      <c r="F2324" s="13">
        <v>31625000</v>
      </c>
      <c r="G2324" s="14" t="s">
        <v>2337</v>
      </c>
      <c r="Q2324" t="str">
        <f t="shared" si="36"/>
        <v>31625000-Alarmni aparati za zaštitu od krađe ili požara</v>
      </c>
    </row>
    <row r="2325" spans="1:17" x14ac:dyDescent="0.25">
      <c r="A2325">
        <v>2324</v>
      </c>
      <c r="B2325">
        <v>31625000</v>
      </c>
      <c r="C2325" t="s">
        <v>2337</v>
      </c>
      <c r="E2325" s="15">
        <v>2325</v>
      </c>
      <c r="F2325" s="16">
        <v>31625100</v>
      </c>
      <c r="G2325" s="17" t="s">
        <v>2338</v>
      </c>
      <c r="Q2325" t="str">
        <f t="shared" si="36"/>
        <v>31625100-Sistemi za otkrivanje požara</v>
      </c>
    </row>
    <row r="2326" spans="1:17" x14ac:dyDescent="0.25">
      <c r="A2326">
        <v>2325</v>
      </c>
      <c r="B2326">
        <v>31625100</v>
      </c>
      <c r="C2326" t="s">
        <v>2338</v>
      </c>
      <c r="E2326" s="12">
        <v>2326</v>
      </c>
      <c r="F2326" s="13">
        <v>31625200</v>
      </c>
      <c r="G2326" s="14" t="s">
        <v>2339</v>
      </c>
      <c r="Q2326" t="str">
        <f t="shared" si="36"/>
        <v>31625200-Alarmni sistemi za dojavu požara</v>
      </c>
    </row>
    <row r="2327" spans="1:17" x14ac:dyDescent="0.25">
      <c r="A2327">
        <v>2326</v>
      </c>
      <c r="B2327">
        <v>31625200</v>
      </c>
      <c r="C2327" t="s">
        <v>2339</v>
      </c>
      <c r="E2327" s="15">
        <v>2327</v>
      </c>
      <c r="F2327" s="16">
        <v>31625300</v>
      </c>
      <c r="G2327" s="17" t="s">
        <v>2340</v>
      </c>
      <c r="Q2327" t="str">
        <f t="shared" si="36"/>
        <v>31625300-Alarmni sistemi za zaštitu od krađe</v>
      </c>
    </row>
    <row r="2328" spans="1:17" x14ac:dyDescent="0.25">
      <c r="A2328">
        <v>2327</v>
      </c>
      <c r="B2328">
        <v>31625300</v>
      </c>
      <c r="C2328" t="s">
        <v>2340</v>
      </c>
      <c r="E2328" s="12">
        <v>2328</v>
      </c>
      <c r="F2328" s="13">
        <v>31630000</v>
      </c>
      <c r="G2328" s="14" t="s">
        <v>2341</v>
      </c>
      <c r="Q2328" t="str">
        <f t="shared" si="36"/>
        <v>31630000-Magneti</v>
      </c>
    </row>
    <row r="2329" spans="1:17" x14ac:dyDescent="0.25">
      <c r="A2329">
        <v>2328</v>
      </c>
      <c r="B2329">
        <v>31630000</v>
      </c>
      <c r="C2329" t="s">
        <v>2341</v>
      </c>
      <c r="E2329" s="15">
        <v>2329</v>
      </c>
      <c r="F2329" s="16">
        <v>31640000</v>
      </c>
      <c r="G2329" s="17" t="s">
        <v>2342</v>
      </c>
      <c r="Q2329" t="str">
        <f t="shared" si="36"/>
        <v>31640000-Mašine i aparati sa pojedinačnim funkcijama</v>
      </c>
    </row>
    <row r="2330" spans="1:17" x14ac:dyDescent="0.25">
      <c r="A2330">
        <v>2329</v>
      </c>
      <c r="B2330">
        <v>31640000</v>
      </c>
      <c r="C2330" t="s">
        <v>2342</v>
      </c>
      <c r="E2330" s="12">
        <v>2330</v>
      </c>
      <c r="F2330" s="13">
        <v>31642000</v>
      </c>
      <c r="G2330" s="14" t="s">
        <v>2343</v>
      </c>
      <c r="Q2330" t="str">
        <f t="shared" si="36"/>
        <v>31642000-Elektronski aparati za detekciju</v>
      </c>
    </row>
    <row r="2331" spans="1:17" x14ac:dyDescent="0.25">
      <c r="A2331">
        <v>2330</v>
      </c>
      <c r="B2331">
        <v>31642000</v>
      </c>
      <c r="C2331" t="s">
        <v>2343</v>
      </c>
      <c r="E2331" s="15">
        <v>2331</v>
      </c>
      <c r="F2331" s="16">
        <v>31642100</v>
      </c>
      <c r="G2331" s="17" t="s">
        <v>2344</v>
      </c>
      <c r="Q2331" t="str">
        <f t="shared" si="36"/>
        <v>31642100-Aparati za detekciju metalnih cevi</v>
      </c>
    </row>
    <row r="2332" spans="1:17" x14ac:dyDescent="0.25">
      <c r="A2332">
        <v>2331</v>
      </c>
      <c r="B2332">
        <v>31642100</v>
      </c>
      <c r="C2332" t="s">
        <v>2344</v>
      </c>
      <c r="E2332" s="12">
        <v>2332</v>
      </c>
      <c r="F2332" s="13">
        <v>31642200</v>
      </c>
      <c r="G2332" s="14" t="s">
        <v>2345</v>
      </c>
      <c r="Q2332" t="str">
        <f t="shared" si="36"/>
        <v>31642200-Aparati za detekciju mina</v>
      </c>
    </row>
    <row r="2333" spans="1:17" x14ac:dyDescent="0.25">
      <c r="A2333">
        <v>2332</v>
      </c>
      <c r="B2333">
        <v>31642200</v>
      </c>
      <c r="C2333" t="s">
        <v>2345</v>
      </c>
      <c r="E2333" s="15">
        <v>2333</v>
      </c>
      <c r="F2333" s="16">
        <v>31642300</v>
      </c>
      <c r="G2333" s="17" t="s">
        <v>2346</v>
      </c>
      <c r="Q2333" t="str">
        <f t="shared" si="36"/>
        <v>31642300-Aparati za detekciju plastičnih masa</v>
      </c>
    </row>
    <row r="2334" spans="1:17" x14ac:dyDescent="0.25">
      <c r="A2334">
        <v>2333</v>
      </c>
      <c r="B2334">
        <v>31642300</v>
      </c>
      <c r="C2334" t="s">
        <v>2346</v>
      </c>
      <c r="E2334" s="12">
        <v>2334</v>
      </c>
      <c r="F2334" s="13">
        <v>31642400</v>
      </c>
      <c r="G2334" s="14" t="s">
        <v>2347</v>
      </c>
      <c r="Q2334" t="str">
        <f t="shared" si="36"/>
        <v>31642400-Aparati za detekciju nemetalnih predmeta</v>
      </c>
    </row>
    <row r="2335" spans="1:17" x14ac:dyDescent="0.25">
      <c r="A2335">
        <v>2334</v>
      </c>
      <c r="B2335">
        <v>31642400</v>
      </c>
      <c r="C2335" t="s">
        <v>2347</v>
      </c>
      <c r="E2335" s="15">
        <v>2335</v>
      </c>
      <c r="F2335" s="16">
        <v>31642500</v>
      </c>
      <c r="G2335" s="17" t="s">
        <v>2348</v>
      </c>
      <c r="Q2335" t="str">
        <f t="shared" si="36"/>
        <v>31642500-Aparati za detekciju drveta</v>
      </c>
    </row>
    <row r="2336" spans="1:17" x14ac:dyDescent="0.25">
      <c r="A2336">
        <v>2335</v>
      </c>
      <c r="B2336">
        <v>31642500</v>
      </c>
      <c r="C2336" t="s">
        <v>2348</v>
      </c>
      <c r="E2336" s="12">
        <v>2336</v>
      </c>
      <c r="F2336" s="13">
        <v>31643000</v>
      </c>
      <c r="G2336" s="14" t="s">
        <v>2349</v>
      </c>
      <c r="Q2336" t="str">
        <f t="shared" si="36"/>
        <v>31643000-Akceleratori čestica</v>
      </c>
    </row>
    <row r="2337" spans="1:17" x14ac:dyDescent="0.25">
      <c r="A2337">
        <v>2336</v>
      </c>
      <c r="B2337">
        <v>31643000</v>
      </c>
      <c r="C2337" t="s">
        <v>2349</v>
      </c>
      <c r="E2337" s="15">
        <v>2337</v>
      </c>
      <c r="F2337" s="16">
        <v>31643100</v>
      </c>
      <c r="G2337" s="17" t="s">
        <v>2350</v>
      </c>
      <c r="Q2337" t="str">
        <f t="shared" si="36"/>
        <v>31643100-Linearni akceleratori</v>
      </c>
    </row>
    <row r="2338" spans="1:17" x14ac:dyDescent="0.25">
      <c r="A2338">
        <v>2337</v>
      </c>
      <c r="B2338">
        <v>31643100</v>
      </c>
      <c r="C2338" t="s">
        <v>2350</v>
      </c>
      <c r="E2338" s="12">
        <v>2338</v>
      </c>
      <c r="F2338" s="13">
        <v>31644000</v>
      </c>
      <c r="G2338" s="14" t="s">
        <v>2351</v>
      </c>
      <c r="Q2338" t="str">
        <f t="shared" si="36"/>
        <v>31644000-Razni uređaji za snjimanje podataka</v>
      </c>
    </row>
    <row r="2339" spans="1:17" x14ac:dyDescent="0.25">
      <c r="A2339">
        <v>2338</v>
      </c>
      <c r="B2339">
        <v>31644000</v>
      </c>
      <c r="C2339" t="s">
        <v>2351</v>
      </c>
      <c r="E2339" s="15">
        <v>2339</v>
      </c>
      <c r="F2339" s="16">
        <v>31645000</v>
      </c>
      <c r="G2339" s="17" t="s">
        <v>2352</v>
      </c>
      <c r="Q2339" t="str">
        <f t="shared" si="36"/>
        <v>31645000-Fliper mašine</v>
      </c>
    </row>
    <row r="2340" spans="1:17" x14ac:dyDescent="0.25">
      <c r="A2340">
        <v>2339</v>
      </c>
      <c r="B2340">
        <v>31645000</v>
      </c>
      <c r="C2340" t="s">
        <v>2352</v>
      </c>
      <c r="E2340" s="12">
        <v>2340</v>
      </c>
      <c r="F2340" s="13">
        <v>31650000</v>
      </c>
      <c r="G2340" s="14" t="s">
        <v>2353</v>
      </c>
      <c r="Q2340" t="str">
        <f t="shared" si="36"/>
        <v>31650000-Pribor za izolaciju</v>
      </c>
    </row>
    <row r="2341" spans="1:17" x14ac:dyDescent="0.25">
      <c r="A2341">
        <v>2340</v>
      </c>
      <c r="B2341">
        <v>31650000</v>
      </c>
      <c r="C2341" t="s">
        <v>2353</v>
      </c>
      <c r="E2341" s="15">
        <v>2341</v>
      </c>
      <c r="F2341" s="16">
        <v>31651000</v>
      </c>
      <c r="G2341" s="17" t="s">
        <v>2354</v>
      </c>
      <c r="Q2341" t="str">
        <f t="shared" si="36"/>
        <v>31651000-Elektro-izolacione trake (izolir traka)</v>
      </c>
    </row>
    <row r="2342" spans="1:17" x14ac:dyDescent="0.25">
      <c r="A2342">
        <v>2341</v>
      </c>
      <c r="B2342">
        <v>31651000</v>
      </c>
      <c r="C2342" t="s">
        <v>2354</v>
      </c>
      <c r="E2342" s="12">
        <v>2342</v>
      </c>
      <c r="F2342" s="13">
        <v>31660000</v>
      </c>
      <c r="G2342" s="14" t="s">
        <v>2355</v>
      </c>
      <c r="Q2342" t="str">
        <f t="shared" si="36"/>
        <v>31660000-Ugljene elektrode</v>
      </c>
    </row>
    <row r="2343" spans="1:17" x14ac:dyDescent="0.25">
      <c r="A2343">
        <v>2342</v>
      </c>
      <c r="B2343">
        <v>31660000</v>
      </c>
      <c r="C2343" t="s">
        <v>2355</v>
      </c>
      <c r="E2343" s="15">
        <v>2343</v>
      </c>
      <c r="F2343" s="16">
        <v>31670000</v>
      </c>
      <c r="G2343" s="17" t="s">
        <v>2356</v>
      </c>
      <c r="Q2343" t="str">
        <f t="shared" si="36"/>
        <v>31670000-Električni delovi mašina ili aparata</v>
      </c>
    </row>
    <row r="2344" spans="1:17" x14ac:dyDescent="0.25">
      <c r="A2344">
        <v>2343</v>
      </c>
      <c r="B2344">
        <v>31670000</v>
      </c>
      <c r="C2344" t="s">
        <v>2356</v>
      </c>
      <c r="E2344" s="12">
        <v>2344</v>
      </c>
      <c r="F2344" s="13">
        <v>31671000</v>
      </c>
      <c r="G2344" s="14" t="s">
        <v>2357</v>
      </c>
      <c r="Q2344" t="str">
        <f t="shared" si="36"/>
        <v>31671000-Stakleni omotači i katodne cevi</v>
      </c>
    </row>
    <row r="2345" spans="1:17" x14ac:dyDescent="0.25">
      <c r="A2345">
        <v>2344</v>
      </c>
      <c r="B2345">
        <v>31671000</v>
      </c>
      <c r="C2345" t="s">
        <v>2357</v>
      </c>
      <c r="E2345" s="15">
        <v>2345</v>
      </c>
      <c r="F2345" s="16">
        <v>31671100</v>
      </c>
      <c r="G2345" s="17" t="s">
        <v>2358</v>
      </c>
      <c r="Q2345" t="str">
        <f t="shared" si="36"/>
        <v>31671100-Stakleni omotači</v>
      </c>
    </row>
    <row r="2346" spans="1:17" x14ac:dyDescent="0.25">
      <c r="A2346">
        <v>2345</v>
      </c>
      <c r="B2346">
        <v>31671100</v>
      </c>
      <c r="C2346" t="s">
        <v>2358</v>
      </c>
      <c r="E2346" s="12">
        <v>2346</v>
      </c>
      <c r="F2346" s="13">
        <v>31671200</v>
      </c>
      <c r="G2346" s="14" t="s">
        <v>2359</v>
      </c>
      <c r="Q2346" t="str">
        <f t="shared" si="36"/>
        <v>31671200-Katodne cevi</v>
      </c>
    </row>
    <row r="2347" spans="1:17" x14ac:dyDescent="0.25">
      <c r="A2347">
        <v>2346</v>
      </c>
      <c r="B2347">
        <v>31671200</v>
      </c>
      <c r="C2347" t="s">
        <v>2359</v>
      </c>
      <c r="E2347" s="15">
        <v>2347</v>
      </c>
      <c r="F2347" s="16">
        <v>31680000</v>
      </c>
      <c r="G2347" s="17" t="s">
        <v>2360</v>
      </c>
      <c r="Q2347" t="str">
        <f t="shared" si="36"/>
        <v>31680000-Električni materijal i pribor</v>
      </c>
    </row>
    <row r="2348" spans="1:17" x14ac:dyDescent="0.25">
      <c r="A2348">
        <v>2347</v>
      </c>
      <c r="B2348">
        <v>31680000</v>
      </c>
      <c r="C2348" t="s">
        <v>2360</v>
      </c>
      <c r="E2348" s="12">
        <v>2348</v>
      </c>
      <c r="F2348" s="13">
        <v>31681000</v>
      </c>
      <c r="G2348" s="14" t="s">
        <v>2361</v>
      </c>
      <c r="Q2348" t="str">
        <f t="shared" si="36"/>
        <v>31681000-Električni pribor</v>
      </c>
    </row>
    <row r="2349" spans="1:17" x14ac:dyDescent="0.25">
      <c r="A2349">
        <v>2348</v>
      </c>
      <c r="B2349">
        <v>31681000</v>
      </c>
      <c r="C2349" t="s">
        <v>2361</v>
      </c>
      <c r="E2349" s="15">
        <v>2349</v>
      </c>
      <c r="F2349" s="16">
        <v>31681100</v>
      </c>
      <c r="G2349" s="17" t="s">
        <v>2362</v>
      </c>
      <c r="Q2349" t="str">
        <f t="shared" si="36"/>
        <v>31681100-Električni kontakti</v>
      </c>
    </row>
    <row r="2350" spans="1:17" x14ac:dyDescent="0.25">
      <c r="A2350">
        <v>2349</v>
      </c>
      <c r="B2350">
        <v>31681100</v>
      </c>
      <c r="C2350" t="s">
        <v>2362</v>
      </c>
      <c r="E2350" s="12">
        <v>2350</v>
      </c>
      <c r="F2350" s="13">
        <v>31681200</v>
      </c>
      <c r="G2350" s="14" t="s">
        <v>2363</v>
      </c>
      <c r="Q2350" t="str">
        <f t="shared" si="36"/>
        <v>31681200-Električne pumpe</v>
      </c>
    </row>
    <row r="2351" spans="1:17" x14ac:dyDescent="0.25">
      <c r="A2351">
        <v>2350</v>
      </c>
      <c r="B2351">
        <v>31681200</v>
      </c>
      <c r="C2351" t="s">
        <v>2363</v>
      </c>
      <c r="E2351" s="15">
        <v>2351</v>
      </c>
      <c r="F2351" s="16">
        <v>31681300</v>
      </c>
      <c r="G2351" s="17" t="s">
        <v>2364</v>
      </c>
      <c r="Q2351" t="str">
        <f t="shared" si="36"/>
        <v>31681300-Električna kola</v>
      </c>
    </row>
    <row r="2352" spans="1:17" x14ac:dyDescent="0.25">
      <c r="A2352">
        <v>2351</v>
      </c>
      <c r="B2352">
        <v>31681300</v>
      </c>
      <c r="C2352" t="s">
        <v>2364</v>
      </c>
      <c r="E2352" s="12">
        <v>2352</v>
      </c>
      <c r="F2352" s="13">
        <v>31681400</v>
      </c>
      <c r="G2352" s="14" t="s">
        <v>2365</v>
      </c>
      <c r="Q2352" t="str">
        <f t="shared" si="36"/>
        <v>31681400-Električne komponente</v>
      </c>
    </row>
    <row r="2353" spans="1:17" x14ac:dyDescent="0.25">
      <c r="A2353">
        <v>2352</v>
      </c>
      <c r="B2353">
        <v>31681400</v>
      </c>
      <c r="C2353" t="s">
        <v>2365</v>
      </c>
      <c r="E2353" s="15">
        <v>2353</v>
      </c>
      <c r="F2353" s="16">
        <v>31681410</v>
      </c>
      <c r="G2353" s="17" t="s">
        <v>2366</v>
      </c>
      <c r="Q2353" t="str">
        <f t="shared" si="36"/>
        <v>31681410-Električni materijali</v>
      </c>
    </row>
    <row r="2354" spans="1:17" x14ac:dyDescent="0.25">
      <c r="A2354">
        <v>2353</v>
      </c>
      <c r="B2354">
        <v>31681410</v>
      </c>
      <c r="C2354" t="s">
        <v>2366</v>
      </c>
      <c r="E2354" s="12">
        <v>2354</v>
      </c>
      <c r="F2354" s="13">
        <v>31681500</v>
      </c>
      <c r="G2354" s="14" t="s">
        <v>2139</v>
      </c>
      <c r="Q2354" t="str">
        <f t="shared" si="36"/>
        <v>31681500-Punjači</v>
      </c>
    </row>
    <row r="2355" spans="1:17" x14ac:dyDescent="0.25">
      <c r="A2355">
        <v>2354</v>
      </c>
      <c r="B2355">
        <v>31681500</v>
      </c>
      <c r="C2355" t="s">
        <v>2139</v>
      </c>
      <c r="E2355" s="15">
        <v>2355</v>
      </c>
      <c r="F2355" s="16">
        <v>31682000</v>
      </c>
      <c r="G2355" s="17" t="s">
        <v>2367</v>
      </c>
      <c r="Q2355" t="str">
        <f t="shared" si="36"/>
        <v>31682000-Materijali za proizvodnju elektriciteta</v>
      </c>
    </row>
    <row r="2356" spans="1:17" x14ac:dyDescent="0.25">
      <c r="A2356">
        <v>2355</v>
      </c>
      <c r="B2356">
        <v>31682000</v>
      </c>
      <c r="C2356" t="s">
        <v>2367</v>
      </c>
      <c r="E2356" s="12">
        <v>2356</v>
      </c>
      <c r="F2356" s="13">
        <v>31682100</v>
      </c>
      <c r="G2356" s="14" t="s">
        <v>2368</v>
      </c>
      <c r="Q2356" t="str">
        <f t="shared" si="36"/>
        <v>31682100-Elektro ormani</v>
      </c>
    </row>
    <row r="2357" spans="1:17" x14ac:dyDescent="0.25">
      <c r="A2357">
        <v>2356</v>
      </c>
      <c r="B2357">
        <v>31682100</v>
      </c>
      <c r="C2357" t="s">
        <v>2368</v>
      </c>
      <c r="E2357" s="15">
        <v>2357</v>
      </c>
      <c r="F2357" s="16">
        <v>31682110</v>
      </c>
      <c r="G2357" s="17" t="s">
        <v>2369</v>
      </c>
      <c r="Q2357" t="str">
        <f t="shared" si="36"/>
        <v>31682110-Poklopci elektro ormana</v>
      </c>
    </row>
    <row r="2358" spans="1:17" x14ac:dyDescent="0.25">
      <c r="A2358">
        <v>2357</v>
      </c>
      <c r="B2358">
        <v>31682110</v>
      </c>
      <c r="C2358" t="s">
        <v>2369</v>
      </c>
      <c r="E2358" s="12">
        <v>2358</v>
      </c>
      <c r="F2358" s="13">
        <v>31682200</v>
      </c>
      <c r="G2358" s="14" t="s">
        <v>2370</v>
      </c>
      <c r="Q2358" t="str">
        <f t="shared" si="36"/>
        <v>31682200-Instrument table</v>
      </c>
    </row>
    <row r="2359" spans="1:17" x14ac:dyDescent="0.25">
      <c r="A2359">
        <v>2358</v>
      </c>
      <c r="B2359">
        <v>31682200</v>
      </c>
      <c r="C2359" t="s">
        <v>2370</v>
      </c>
      <c r="E2359" s="15">
        <v>2359</v>
      </c>
      <c r="F2359" s="16">
        <v>31682210</v>
      </c>
      <c r="G2359" s="17" t="s">
        <v>2371</v>
      </c>
      <c r="Q2359" t="str">
        <f t="shared" si="36"/>
        <v>31682210-Instrumenti i oprema za upravljanje</v>
      </c>
    </row>
    <row r="2360" spans="1:17" x14ac:dyDescent="0.25">
      <c r="A2360">
        <v>2359</v>
      </c>
      <c r="B2360">
        <v>31682210</v>
      </c>
      <c r="C2360" t="s">
        <v>2371</v>
      </c>
      <c r="E2360" s="12">
        <v>2360</v>
      </c>
      <c r="F2360" s="13">
        <v>31682220</v>
      </c>
      <c r="G2360" s="14" t="s">
        <v>2372</v>
      </c>
      <c r="Q2360" t="str">
        <f t="shared" si="36"/>
        <v>31682220-Miksete</v>
      </c>
    </row>
    <row r="2361" spans="1:17" x14ac:dyDescent="0.25">
      <c r="A2361">
        <v>2360</v>
      </c>
      <c r="B2361">
        <v>31682220</v>
      </c>
      <c r="C2361" t="s">
        <v>2372</v>
      </c>
      <c r="E2361" s="15">
        <v>2361</v>
      </c>
      <c r="F2361" s="16">
        <v>31682230</v>
      </c>
      <c r="G2361" s="17" t="s">
        <v>2373</v>
      </c>
      <c r="Q2361" t="str">
        <f t="shared" si="36"/>
        <v>31682230-Paneli grafičkih displeja</v>
      </c>
    </row>
    <row r="2362" spans="1:17" x14ac:dyDescent="0.25">
      <c r="A2362">
        <v>2361</v>
      </c>
      <c r="B2362">
        <v>31682230</v>
      </c>
      <c r="C2362" t="s">
        <v>2373</v>
      </c>
      <c r="E2362" s="12">
        <v>2362</v>
      </c>
      <c r="F2362" s="13">
        <v>31682300</v>
      </c>
      <c r="G2362" s="14" t="s">
        <v>2374</v>
      </c>
      <c r="Q2362" t="str">
        <f t="shared" si="36"/>
        <v>31682300-Srednjenaponska oprema</v>
      </c>
    </row>
    <row r="2363" spans="1:17" x14ac:dyDescent="0.25">
      <c r="A2363">
        <v>2362</v>
      </c>
      <c r="B2363">
        <v>31682300</v>
      </c>
      <c r="C2363" t="s">
        <v>2374</v>
      </c>
      <c r="E2363" s="15">
        <v>2363</v>
      </c>
      <c r="F2363" s="16">
        <v>31682310</v>
      </c>
      <c r="G2363" s="17" t="s">
        <v>2375</v>
      </c>
      <c r="Q2363" t="str">
        <f t="shared" si="36"/>
        <v>31682310-Srednjenaponske ploče</v>
      </c>
    </row>
    <row r="2364" spans="1:17" x14ac:dyDescent="0.25">
      <c r="A2364">
        <v>2363</v>
      </c>
      <c r="B2364">
        <v>31682310</v>
      </c>
      <c r="C2364" t="s">
        <v>2375</v>
      </c>
      <c r="E2364" s="12">
        <v>2364</v>
      </c>
      <c r="F2364" s="13">
        <v>31682400</v>
      </c>
      <c r="G2364" s="14" t="s">
        <v>2376</v>
      </c>
      <c r="Q2364" t="str">
        <f t="shared" si="36"/>
        <v>31682400-Oprema za dalekovode</v>
      </c>
    </row>
    <row r="2365" spans="1:17" x14ac:dyDescent="0.25">
      <c r="A2365">
        <v>2364</v>
      </c>
      <c r="B2365">
        <v>31682400</v>
      </c>
      <c r="C2365" t="s">
        <v>2376</v>
      </c>
      <c r="E2365" s="15">
        <v>2365</v>
      </c>
      <c r="F2365" s="16">
        <v>31682410</v>
      </c>
      <c r="G2365" s="17" t="s">
        <v>2377</v>
      </c>
      <c r="Q2365" t="str">
        <f t="shared" si="36"/>
        <v>31682410-Stubovi dalekovoda</v>
      </c>
    </row>
    <row r="2366" spans="1:17" x14ac:dyDescent="0.25">
      <c r="A2366">
        <v>2365</v>
      </c>
      <c r="B2366">
        <v>31682410</v>
      </c>
      <c r="C2366" t="s">
        <v>2377</v>
      </c>
      <c r="E2366" s="12">
        <v>2366</v>
      </c>
      <c r="F2366" s="13">
        <v>31682500</v>
      </c>
      <c r="G2366" s="14" t="s">
        <v>2378</v>
      </c>
      <c r="Q2366" t="str">
        <f t="shared" si="36"/>
        <v>31682500-Električna oprema za vanredne situacije</v>
      </c>
    </row>
    <row r="2367" spans="1:17" x14ac:dyDescent="0.25">
      <c r="A2367">
        <v>2366</v>
      </c>
      <c r="B2367">
        <v>31682500</v>
      </c>
      <c r="C2367" t="s">
        <v>2378</v>
      </c>
      <c r="E2367" s="15">
        <v>2367</v>
      </c>
      <c r="F2367" s="16">
        <v>31682510</v>
      </c>
      <c r="G2367" s="17" t="s">
        <v>2379</v>
      </c>
      <c r="Q2367" t="str">
        <f t="shared" si="36"/>
        <v>31682510-Sistemi za rezervno napajanje</v>
      </c>
    </row>
    <row r="2368" spans="1:17" x14ac:dyDescent="0.25">
      <c r="A2368">
        <v>2367</v>
      </c>
      <c r="B2368">
        <v>31682510</v>
      </c>
      <c r="C2368" t="s">
        <v>2379</v>
      </c>
      <c r="E2368" s="12">
        <v>2368</v>
      </c>
      <c r="F2368" s="13">
        <v>31682520</v>
      </c>
      <c r="G2368" s="14" t="s">
        <v>2380</v>
      </c>
      <c r="Q2368" t="str">
        <f t="shared" si="36"/>
        <v>31682520-Sistemi za isključivanje napajanja u vanrednim situacijama</v>
      </c>
    </row>
    <row r="2369" spans="1:17" x14ac:dyDescent="0.25">
      <c r="A2369">
        <v>2368</v>
      </c>
      <c r="B2369">
        <v>31682520</v>
      </c>
      <c r="C2369" t="s">
        <v>2380</v>
      </c>
      <c r="E2369" s="15">
        <v>2369</v>
      </c>
      <c r="F2369" s="16">
        <v>31682530</v>
      </c>
      <c r="G2369" s="17" t="s">
        <v>2381</v>
      </c>
      <c r="Q2369" t="str">
        <f t="shared" si="36"/>
        <v>31682530-Sistemi za napajanje u vanrednim situacijama</v>
      </c>
    </row>
    <row r="2370" spans="1:17" x14ac:dyDescent="0.25">
      <c r="A2370">
        <v>2369</v>
      </c>
      <c r="B2370">
        <v>31682530</v>
      </c>
      <c r="C2370" t="s">
        <v>2381</v>
      </c>
      <c r="E2370" s="12">
        <v>2370</v>
      </c>
      <c r="F2370" s="13">
        <v>31682540</v>
      </c>
      <c r="G2370" s="14" t="s">
        <v>2382</v>
      </c>
      <c r="Q2370" t="str">
        <f t="shared" ref="Q2370:Q2433" si="37">F2370&amp; "-" &amp;G2370</f>
        <v>31682540-Oprema za podstanice</v>
      </c>
    </row>
    <row r="2371" spans="1:17" x14ac:dyDescent="0.25">
      <c r="A2371">
        <v>2370</v>
      </c>
      <c r="B2371">
        <v>31682540</v>
      </c>
      <c r="C2371" t="s">
        <v>2382</v>
      </c>
      <c r="E2371" s="15">
        <v>2371</v>
      </c>
      <c r="F2371" s="16">
        <v>31700000</v>
      </c>
      <c r="G2371" s="17" t="s">
        <v>2383</v>
      </c>
      <c r="Q2371" t="str">
        <f t="shared" si="37"/>
        <v>31700000-Elektronski, elektromehanički i elektrotehnički materijal</v>
      </c>
    </row>
    <row r="2372" spans="1:17" x14ac:dyDescent="0.25">
      <c r="A2372">
        <v>2371</v>
      </c>
      <c r="B2372">
        <v>31700000</v>
      </c>
      <c r="C2372" t="s">
        <v>2383</v>
      </c>
      <c r="E2372" s="12">
        <v>2372</v>
      </c>
      <c r="F2372" s="13">
        <v>31710000</v>
      </c>
      <c r="G2372" s="14" t="s">
        <v>2384</v>
      </c>
      <c r="Q2372" t="str">
        <f t="shared" si="37"/>
        <v>31710000-Elektronska oprema</v>
      </c>
    </row>
    <row r="2373" spans="1:17" x14ac:dyDescent="0.25">
      <c r="A2373">
        <v>2372</v>
      </c>
      <c r="B2373">
        <v>31710000</v>
      </c>
      <c r="C2373" t="s">
        <v>2384</v>
      </c>
      <c r="E2373" s="15">
        <v>2373</v>
      </c>
      <c r="F2373" s="16">
        <v>31711000</v>
      </c>
      <c r="G2373" s="17" t="s">
        <v>2385</v>
      </c>
      <c r="Q2373" t="str">
        <f t="shared" si="37"/>
        <v>31711000-Elektronski materijal</v>
      </c>
    </row>
    <row r="2374" spans="1:17" x14ac:dyDescent="0.25">
      <c r="A2374">
        <v>2373</v>
      </c>
      <c r="B2374">
        <v>31711000</v>
      </c>
      <c r="C2374" t="s">
        <v>2385</v>
      </c>
      <c r="E2374" s="12">
        <v>2374</v>
      </c>
      <c r="F2374" s="13">
        <v>31711100</v>
      </c>
      <c r="G2374" s="14" t="s">
        <v>2386</v>
      </c>
      <c r="Q2374" t="str">
        <f t="shared" si="37"/>
        <v>31711100-Elektronske komponente</v>
      </c>
    </row>
    <row r="2375" spans="1:17" x14ac:dyDescent="0.25">
      <c r="A2375">
        <v>2374</v>
      </c>
      <c r="B2375">
        <v>31711100</v>
      </c>
      <c r="C2375" t="s">
        <v>2386</v>
      </c>
      <c r="E2375" s="15">
        <v>2375</v>
      </c>
      <c r="F2375" s="16">
        <v>31711110</v>
      </c>
      <c r="G2375" s="17" t="s">
        <v>2387</v>
      </c>
      <c r="Q2375" t="str">
        <f t="shared" si="37"/>
        <v>31711110-Primopredajnici</v>
      </c>
    </row>
    <row r="2376" spans="1:17" x14ac:dyDescent="0.25">
      <c r="A2376">
        <v>2375</v>
      </c>
      <c r="B2376">
        <v>31711110</v>
      </c>
      <c r="C2376" t="s">
        <v>2387</v>
      </c>
      <c r="E2376" s="12">
        <v>2376</v>
      </c>
      <c r="F2376" s="13">
        <v>31711120</v>
      </c>
      <c r="G2376" s="14" t="s">
        <v>2388</v>
      </c>
      <c r="Q2376" t="str">
        <f t="shared" si="37"/>
        <v>31711120-Pretvarači (transduktori)</v>
      </c>
    </row>
    <row r="2377" spans="1:17" x14ac:dyDescent="0.25">
      <c r="A2377">
        <v>2376</v>
      </c>
      <c r="B2377">
        <v>31711120</v>
      </c>
      <c r="C2377" t="s">
        <v>2388</v>
      </c>
      <c r="E2377" s="15">
        <v>2377</v>
      </c>
      <c r="F2377" s="16">
        <v>31711130</v>
      </c>
      <c r="G2377" s="17" t="s">
        <v>2389</v>
      </c>
      <c r="Q2377" t="str">
        <f t="shared" si="37"/>
        <v>31711130-Otpornici</v>
      </c>
    </row>
    <row r="2378" spans="1:17" x14ac:dyDescent="0.25">
      <c r="A2378">
        <v>2377</v>
      </c>
      <c r="B2378">
        <v>31711130</v>
      </c>
      <c r="C2378" t="s">
        <v>2389</v>
      </c>
      <c r="E2378" s="12">
        <v>2378</v>
      </c>
      <c r="F2378" s="13">
        <v>31711131</v>
      </c>
      <c r="G2378" s="14" t="s">
        <v>2390</v>
      </c>
      <c r="Q2378" t="str">
        <f t="shared" si="37"/>
        <v>31711131-Električni otpornici</v>
      </c>
    </row>
    <row r="2379" spans="1:17" x14ac:dyDescent="0.25">
      <c r="A2379">
        <v>2378</v>
      </c>
      <c r="B2379">
        <v>31711131</v>
      </c>
      <c r="C2379" t="s">
        <v>2390</v>
      </c>
      <c r="E2379" s="15">
        <v>2379</v>
      </c>
      <c r="F2379" s="16">
        <v>31711140</v>
      </c>
      <c r="G2379" s="17" t="s">
        <v>2391</v>
      </c>
      <c r="Q2379" t="str">
        <f t="shared" si="37"/>
        <v>31711140-Elektrode</v>
      </c>
    </row>
    <row r="2380" spans="1:17" x14ac:dyDescent="0.25">
      <c r="A2380">
        <v>2379</v>
      </c>
      <c r="B2380">
        <v>31711140</v>
      </c>
      <c r="C2380" t="s">
        <v>2391</v>
      </c>
      <c r="E2380" s="12">
        <v>2380</v>
      </c>
      <c r="F2380" s="13">
        <v>31711150</v>
      </c>
      <c r="G2380" s="14" t="s">
        <v>2392</v>
      </c>
      <c r="Q2380" t="str">
        <f t="shared" si="37"/>
        <v>31711150-Električni kondenzatori</v>
      </c>
    </row>
    <row r="2381" spans="1:17" x14ac:dyDescent="0.25">
      <c r="A2381">
        <v>2380</v>
      </c>
      <c r="B2381">
        <v>31711150</v>
      </c>
      <c r="C2381" t="s">
        <v>2392</v>
      </c>
      <c r="E2381" s="15">
        <v>2381</v>
      </c>
      <c r="F2381" s="16">
        <v>31711151</v>
      </c>
      <c r="G2381" s="17" t="s">
        <v>2393</v>
      </c>
      <c r="Q2381" t="str">
        <f t="shared" si="37"/>
        <v>31711151-Konstantni kondenzatori</v>
      </c>
    </row>
    <row r="2382" spans="1:17" x14ac:dyDescent="0.25">
      <c r="A2382">
        <v>2381</v>
      </c>
      <c r="B2382">
        <v>31711151</v>
      </c>
      <c r="C2382" t="s">
        <v>2393</v>
      </c>
      <c r="E2382" s="12">
        <v>2382</v>
      </c>
      <c r="F2382" s="13">
        <v>31711152</v>
      </c>
      <c r="G2382" s="14" t="s">
        <v>2394</v>
      </c>
      <c r="Q2382" t="str">
        <f t="shared" si="37"/>
        <v>31711152-Promenljivi ili podesivi kondenzatori</v>
      </c>
    </row>
    <row r="2383" spans="1:17" x14ac:dyDescent="0.25">
      <c r="A2383">
        <v>2382</v>
      </c>
      <c r="B2383">
        <v>31711152</v>
      </c>
      <c r="C2383" t="s">
        <v>2394</v>
      </c>
      <c r="E2383" s="15">
        <v>2383</v>
      </c>
      <c r="F2383" s="16">
        <v>31711154</v>
      </c>
      <c r="G2383" s="17" t="s">
        <v>2395</v>
      </c>
      <c r="Q2383" t="str">
        <f t="shared" si="37"/>
        <v>31711154-Banke kondenzatora</v>
      </c>
    </row>
    <row r="2384" spans="1:17" x14ac:dyDescent="0.25">
      <c r="A2384">
        <v>2383</v>
      </c>
      <c r="B2384">
        <v>31711154</v>
      </c>
      <c r="C2384" t="s">
        <v>2395</v>
      </c>
      <c r="E2384" s="12">
        <v>2384</v>
      </c>
      <c r="F2384" s="13">
        <v>31711155</v>
      </c>
      <c r="G2384" s="14" t="s">
        <v>2396</v>
      </c>
      <c r="Q2384" t="str">
        <f t="shared" si="37"/>
        <v>31711155-Mreže kondenzatora</v>
      </c>
    </row>
    <row r="2385" spans="1:17" x14ac:dyDescent="0.25">
      <c r="A2385">
        <v>2384</v>
      </c>
      <c r="B2385">
        <v>31711155</v>
      </c>
      <c r="C2385" t="s">
        <v>2396</v>
      </c>
      <c r="E2385" s="15">
        <v>2385</v>
      </c>
      <c r="F2385" s="16">
        <v>31711200</v>
      </c>
      <c r="G2385" s="17" t="s">
        <v>2397</v>
      </c>
      <c r="Q2385" t="str">
        <f t="shared" si="37"/>
        <v>31711200-Elektronske table za prikazivanje rezultata</v>
      </c>
    </row>
    <row r="2386" spans="1:17" x14ac:dyDescent="0.25">
      <c r="A2386">
        <v>2385</v>
      </c>
      <c r="B2386">
        <v>31711200</v>
      </c>
      <c r="C2386" t="s">
        <v>2397</v>
      </c>
      <c r="E2386" s="12">
        <v>2386</v>
      </c>
      <c r="F2386" s="13">
        <v>31711300</v>
      </c>
      <c r="G2386" s="14" t="s">
        <v>2398</v>
      </c>
      <c r="Q2386" t="str">
        <f t="shared" si="37"/>
        <v>31711300-Elektronski sistemi za merenje vremena</v>
      </c>
    </row>
    <row r="2387" spans="1:17" x14ac:dyDescent="0.25">
      <c r="A2387">
        <v>2386</v>
      </c>
      <c r="B2387">
        <v>31711300</v>
      </c>
      <c r="C2387" t="s">
        <v>2398</v>
      </c>
      <c r="E2387" s="15">
        <v>2387</v>
      </c>
      <c r="F2387" s="16">
        <v>31711310</v>
      </c>
      <c r="G2387" s="17" t="s">
        <v>2399</v>
      </c>
      <c r="Q2387" t="str">
        <f t="shared" si="37"/>
        <v>31711310-Sistem za evidenciju prisutnosti</v>
      </c>
    </row>
    <row r="2388" spans="1:17" x14ac:dyDescent="0.25">
      <c r="A2388">
        <v>2387</v>
      </c>
      <c r="B2388">
        <v>31711310</v>
      </c>
      <c r="C2388" t="s">
        <v>2399</v>
      </c>
      <c r="E2388" s="12">
        <v>2388</v>
      </c>
      <c r="F2388" s="13">
        <v>31711400</v>
      </c>
      <c r="G2388" s="14" t="s">
        <v>2400</v>
      </c>
      <c r="Q2388" t="str">
        <f t="shared" si="37"/>
        <v>31711400-Elektronske cevi</v>
      </c>
    </row>
    <row r="2389" spans="1:17" x14ac:dyDescent="0.25">
      <c r="A2389">
        <v>2388</v>
      </c>
      <c r="B2389">
        <v>31711400</v>
      </c>
      <c r="C2389" t="s">
        <v>2400</v>
      </c>
      <c r="E2389" s="15">
        <v>2389</v>
      </c>
      <c r="F2389" s="16">
        <v>31711410</v>
      </c>
      <c r="G2389" s="17" t="s">
        <v>2401</v>
      </c>
      <c r="Q2389" t="str">
        <f t="shared" si="37"/>
        <v>31711410-Katodne cevi za televizijske prijemnike</v>
      </c>
    </row>
    <row r="2390" spans="1:17" x14ac:dyDescent="0.25">
      <c r="A2390">
        <v>2389</v>
      </c>
      <c r="B2390">
        <v>31711410</v>
      </c>
      <c r="C2390" t="s">
        <v>2401</v>
      </c>
      <c r="E2390" s="12">
        <v>2390</v>
      </c>
      <c r="F2390" s="13">
        <v>31711411</v>
      </c>
      <c r="G2390" s="14" t="s">
        <v>2402</v>
      </c>
      <c r="Q2390" t="str">
        <f t="shared" si="37"/>
        <v>31711411-Cevi za televizijske kamere</v>
      </c>
    </row>
    <row r="2391" spans="1:17" x14ac:dyDescent="0.25">
      <c r="A2391">
        <v>2390</v>
      </c>
      <c r="B2391">
        <v>31711411</v>
      </c>
      <c r="C2391" t="s">
        <v>2402</v>
      </c>
      <c r="E2391" s="15">
        <v>2391</v>
      </c>
      <c r="F2391" s="16">
        <v>31711420</v>
      </c>
      <c r="G2391" s="17" t="s">
        <v>2403</v>
      </c>
      <c r="Q2391" t="str">
        <f t="shared" si="37"/>
        <v>31711420-Mikrotalasne cevi i oprema</v>
      </c>
    </row>
    <row r="2392" spans="1:17" x14ac:dyDescent="0.25">
      <c r="A2392">
        <v>2391</v>
      </c>
      <c r="B2392">
        <v>31711420</v>
      </c>
      <c r="C2392" t="s">
        <v>2403</v>
      </c>
      <c r="E2392" s="12">
        <v>2392</v>
      </c>
      <c r="F2392" s="13">
        <v>31711421</v>
      </c>
      <c r="G2392" s="14" t="s">
        <v>2404</v>
      </c>
      <c r="Q2392" t="str">
        <f t="shared" si="37"/>
        <v>31711421-Magnetroni</v>
      </c>
    </row>
    <row r="2393" spans="1:17" x14ac:dyDescent="0.25">
      <c r="A2393">
        <v>2392</v>
      </c>
      <c r="B2393">
        <v>31711421</v>
      </c>
      <c r="C2393" t="s">
        <v>2404</v>
      </c>
      <c r="E2393" s="15">
        <v>2393</v>
      </c>
      <c r="F2393" s="16">
        <v>31711422</v>
      </c>
      <c r="G2393" s="17" t="s">
        <v>2405</v>
      </c>
      <c r="Q2393" t="str">
        <f t="shared" si="37"/>
        <v>31711422-Mikrotalasna oprema</v>
      </c>
    </row>
    <row r="2394" spans="1:17" x14ac:dyDescent="0.25">
      <c r="A2394">
        <v>2393</v>
      </c>
      <c r="B2394">
        <v>31711422</v>
      </c>
      <c r="C2394" t="s">
        <v>2405</v>
      </c>
      <c r="E2394" s="12">
        <v>2394</v>
      </c>
      <c r="F2394" s="13">
        <v>31711423</v>
      </c>
      <c r="G2394" s="14" t="s">
        <v>2406</v>
      </c>
      <c r="Q2394" t="str">
        <f t="shared" si="37"/>
        <v>31711423-Mikrotalasna radio oprema</v>
      </c>
    </row>
    <row r="2395" spans="1:17" x14ac:dyDescent="0.25">
      <c r="A2395">
        <v>2394</v>
      </c>
      <c r="B2395">
        <v>31711423</v>
      </c>
      <c r="C2395" t="s">
        <v>2406</v>
      </c>
      <c r="E2395" s="15">
        <v>2395</v>
      </c>
      <c r="F2395" s="16">
        <v>31711424</v>
      </c>
      <c r="G2395" s="17" t="s">
        <v>2407</v>
      </c>
      <c r="Q2395" t="str">
        <f t="shared" si="37"/>
        <v>31711424-Klistroni</v>
      </c>
    </row>
    <row r="2396" spans="1:17" x14ac:dyDescent="0.25">
      <c r="A2396">
        <v>2395</v>
      </c>
      <c r="B2396">
        <v>31711424</v>
      </c>
      <c r="C2396" t="s">
        <v>2407</v>
      </c>
      <c r="E2396" s="12">
        <v>2396</v>
      </c>
      <c r="F2396" s="13">
        <v>31711430</v>
      </c>
      <c r="G2396" s="14" t="s">
        <v>2408</v>
      </c>
      <c r="Q2396" t="str">
        <f t="shared" si="37"/>
        <v>31711430-Vakuumske cevi</v>
      </c>
    </row>
    <row r="2397" spans="1:17" x14ac:dyDescent="0.25">
      <c r="A2397">
        <v>2396</v>
      </c>
      <c r="B2397">
        <v>31711430</v>
      </c>
      <c r="C2397" t="s">
        <v>2408</v>
      </c>
      <c r="E2397" s="15">
        <v>2397</v>
      </c>
      <c r="F2397" s="16">
        <v>31711440</v>
      </c>
      <c r="G2397" s="17" t="s">
        <v>2409</v>
      </c>
      <c r="Q2397" t="str">
        <f t="shared" si="37"/>
        <v>31711440-Prijemne ili pojačavačke cevi</v>
      </c>
    </row>
    <row r="2398" spans="1:17" x14ac:dyDescent="0.25">
      <c r="A2398">
        <v>2397</v>
      </c>
      <c r="B2398">
        <v>31711440</v>
      </c>
      <c r="C2398" t="s">
        <v>2409</v>
      </c>
      <c r="E2398" s="12">
        <v>2398</v>
      </c>
      <c r="F2398" s="13">
        <v>31711500</v>
      </c>
      <c r="G2398" s="14" t="s">
        <v>2410</v>
      </c>
      <c r="Q2398" t="str">
        <f t="shared" si="37"/>
        <v>31711500-Delovi elektronskih sklopova</v>
      </c>
    </row>
    <row r="2399" spans="1:17" x14ac:dyDescent="0.25">
      <c r="A2399">
        <v>2398</v>
      </c>
      <c r="B2399">
        <v>31711500</v>
      </c>
      <c r="C2399" t="s">
        <v>2410</v>
      </c>
      <c r="E2399" s="15">
        <v>2399</v>
      </c>
      <c r="F2399" s="16">
        <v>31711510</v>
      </c>
      <c r="G2399" s="17" t="s">
        <v>2411</v>
      </c>
      <c r="Q2399" t="str">
        <f t="shared" si="37"/>
        <v>31711510-Delovi električnih kondenzatora</v>
      </c>
    </row>
    <row r="2400" spans="1:17" x14ac:dyDescent="0.25">
      <c r="A2400">
        <v>2399</v>
      </c>
      <c r="B2400">
        <v>31711510</v>
      </c>
      <c r="C2400" t="s">
        <v>2411</v>
      </c>
      <c r="E2400" s="12">
        <v>2400</v>
      </c>
      <c r="F2400" s="13">
        <v>31711520</v>
      </c>
      <c r="G2400" s="14" t="s">
        <v>2412</v>
      </c>
      <c r="Q2400" t="str">
        <f t="shared" si="37"/>
        <v>31711520-Delovi električnih otpornika, reostata i potenciometara</v>
      </c>
    </row>
    <row r="2401" spans="1:17" x14ac:dyDescent="0.25">
      <c r="A2401">
        <v>2400</v>
      </c>
      <c r="B2401">
        <v>31711520</v>
      </c>
      <c r="C2401" t="s">
        <v>2412</v>
      </c>
      <c r="E2401" s="15">
        <v>2401</v>
      </c>
      <c r="F2401" s="16">
        <v>31711530</v>
      </c>
      <c r="G2401" s="17" t="s">
        <v>2413</v>
      </c>
      <c r="Q2401" t="str">
        <f t="shared" si="37"/>
        <v>31711530-Delovi elektronskih cevi</v>
      </c>
    </row>
    <row r="2402" spans="1:17" x14ac:dyDescent="0.25">
      <c r="A2402">
        <v>2401</v>
      </c>
      <c r="B2402">
        <v>31711530</v>
      </c>
      <c r="C2402" t="s">
        <v>2413</v>
      </c>
      <c r="E2402" s="12">
        <v>2402</v>
      </c>
      <c r="F2402" s="13">
        <v>31712000</v>
      </c>
      <c r="G2402" s="14" t="s">
        <v>2414</v>
      </c>
      <c r="Q2402" t="str">
        <f t="shared" si="37"/>
        <v>31712000-Mikroelektronske mašine i aparati i mikrosistemi</v>
      </c>
    </row>
    <row r="2403" spans="1:17" x14ac:dyDescent="0.25">
      <c r="A2403">
        <v>2402</v>
      </c>
      <c r="B2403">
        <v>31712000</v>
      </c>
      <c r="C2403" t="s">
        <v>2414</v>
      </c>
      <c r="E2403" s="15">
        <v>2403</v>
      </c>
      <c r="F2403" s="16">
        <v>31712100</v>
      </c>
      <c r="G2403" s="17" t="s">
        <v>2415</v>
      </c>
      <c r="Q2403" t="str">
        <f t="shared" si="37"/>
        <v>31712100-Mikroelektronske mašine i aparati</v>
      </c>
    </row>
    <row r="2404" spans="1:17" x14ac:dyDescent="0.25">
      <c r="A2404">
        <v>2403</v>
      </c>
      <c r="B2404">
        <v>31712100</v>
      </c>
      <c r="C2404" t="s">
        <v>2415</v>
      </c>
      <c r="E2404" s="12">
        <v>2404</v>
      </c>
      <c r="F2404" s="13">
        <v>31712110</v>
      </c>
      <c r="G2404" s="14" t="s">
        <v>2416</v>
      </c>
      <c r="Q2404" t="str">
        <f t="shared" si="37"/>
        <v>31712110-Elektronska integrisana kola i mikrosklopovi</v>
      </c>
    </row>
    <row r="2405" spans="1:17" x14ac:dyDescent="0.25">
      <c r="A2405">
        <v>2404</v>
      </c>
      <c r="B2405">
        <v>31712110</v>
      </c>
      <c r="C2405" t="s">
        <v>2416</v>
      </c>
      <c r="E2405" s="15">
        <v>2405</v>
      </c>
      <c r="F2405" s="16">
        <v>31712111</v>
      </c>
      <c r="G2405" s="17" t="s">
        <v>2417</v>
      </c>
      <c r="Q2405" t="str">
        <f t="shared" si="37"/>
        <v>31712111-Telefonske kartice</v>
      </c>
    </row>
    <row r="2406" spans="1:17" x14ac:dyDescent="0.25">
      <c r="A2406">
        <v>2405</v>
      </c>
      <c r="B2406">
        <v>31712111</v>
      </c>
      <c r="C2406" t="s">
        <v>2417</v>
      </c>
      <c r="E2406" s="12">
        <v>2406</v>
      </c>
      <c r="F2406" s="13">
        <v>31712112</v>
      </c>
      <c r="G2406" s="14" t="s">
        <v>2418</v>
      </c>
      <c r="Q2406" t="str">
        <f t="shared" si="37"/>
        <v>31712112-SIM kartice</v>
      </c>
    </row>
    <row r="2407" spans="1:17" x14ac:dyDescent="0.25">
      <c r="A2407">
        <v>2406</v>
      </c>
      <c r="B2407">
        <v>31712112</v>
      </c>
      <c r="C2407" t="s">
        <v>2418</v>
      </c>
      <c r="E2407" s="15">
        <v>2407</v>
      </c>
      <c r="F2407" s="16">
        <v>31712113</v>
      </c>
      <c r="G2407" s="17" t="s">
        <v>2419</v>
      </c>
      <c r="Q2407" t="str">
        <f t="shared" si="37"/>
        <v>31712113-Kartice sa integrisanim kolima</v>
      </c>
    </row>
    <row r="2408" spans="1:17" x14ac:dyDescent="0.25">
      <c r="A2408">
        <v>2407</v>
      </c>
      <c r="B2408">
        <v>31712113</v>
      </c>
      <c r="C2408" t="s">
        <v>2419</v>
      </c>
      <c r="E2408" s="12">
        <v>2408</v>
      </c>
      <c r="F2408" s="13">
        <v>31712114</v>
      </c>
      <c r="G2408" s="14" t="s">
        <v>2420</v>
      </c>
      <c r="Q2408" t="str">
        <f t="shared" si="37"/>
        <v>31712114-Integrisana elektronska kola</v>
      </c>
    </row>
    <row r="2409" spans="1:17" x14ac:dyDescent="0.25">
      <c r="A2409">
        <v>2408</v>
      </c>
      <c r="B2409">
        <v>31712114</v>
      </c>
      <c r="C2409" t="s">
        <v>2420</v>
      </c>
      <c r="E2409" s="15">
        <v>2409</v>
      </c>
      <c r="F2409" s="16">
        <v>31712115</v>
      </c>
      <c r="G2409" s="17" t="s">
        <v>2421</v>
      </c>
      <c r="Q2409" t="str">
        <f t="shared" si="37"/>
        <v>31712115-Mikrosklopovi</v>
      </c>
    </row>
    <row r="2410" spans="1:17" x14ac:dyDescent="0.25">
      <c r="A2410">
        <v>2409</v>
      </c>
      <c r="B2410">
        <v>31712115</v>
      </c>
      <c r="C2410" t="s">
        <v>2421</v>
      </c>
      <c r="E2410" s="12">
        <v>2410</v>
      </c>
      <c r="F2410" s="13">
        <v>31712116</v>
      </c>
      <c r="G2410" s="14" t="s">
        <v>2422</v>
      </c>
      <c r="Q2410" t="str">
        <f t="shared" si="37"/>
        <v>31712116-Mikroprocesori</v>
      </c>
    </row>
    <row r="2411" spans="1:17" x14ac:dyDescent="0.25">
      <c r="A2411">
        <v>2410</v>
      </c>
      <c r="B2411">
        <v>31712116</v>
      </c>
      <c r="C2411" t="s">
        <v>2422</v>
      </c>
      <c r="E2411" s="15">
        <v>2411</v>
      </c>
      <c r="F2411" s="16">
        <v>31712117</v>
      </c>
      <c r="G2411" s="17" t="s">
        <v>2423</v>
      </c>
      <c r="Q2411" t="str">
        <f t="shared" si="37"/>
        <v>31712117-Paketi integrisanih kola</v>
      </c>
    </row>
    <row r="2412" spans="1:17" x14ac:dyDescent="0.25">
      <c r="A2412">
        <v>2411</v>
      </c>
      <c r="B2412">
        <v>31712117</v>
      </c>
      <c r="C2412" t="s">
        <v>2423</v>
      </c>
      <c r="E2412" s="12">
        <v>2412</v>
      </c>
      <c r="F2412" s="13">
        <v>31712118</v>
      </c>
      <c r="G2412" s="14" t="s">
        <v>2424</v>
      </c>
      <c r="Q2412" t="str">
        <f t="shared" si="37"/>
        <v>31712118-Utičnice ili ugradni elementi za integrisana kola</v>
      </c>
    </row>
    <row r="2413" spans="1:17" x14ac:dyDescent="0.25">
      <c r="A2413">
        <v>2412</v>
      </c>
      <c r="B2413">
        <v>31712118</v>
      </c>
      <c r="C2413" t="s">
        <v>2424</v>
      </c>
      <c r="E2413" s="15">
        <v>2413</v>
      </c>
      <c r="F2413" s="16">
        <v>31712119</v>
      </c>
      <c r="G2413" s="17" t="s">
        <v>2425</v>
      </c>
      <c r="Q2413" t="str">
        <f t="shared" si="37"/>
        <v>31712119-Poklopci za integrisana kola</v>
      </c>
    </row>
    <row r="2414" spans="1:17" x14ac:dyDescent="0.25">
      <c r="A2414">
        <v>2413</v>
      </c>
      <c r="B2414">
        <v>31712119</v>
      </c>
      <c r="C2414" t="s">
        <v>2425</v>
      </c>
      <c r="E2414" s="12">
        <v>2414</v>
      </c>
      <c r="F2414" s="13">
        <v>31712200</v>
      </c>
      <c r="G2414" s="14" t="s">
        <v>2426</v>
      </c>
      <c r="Q2414" t="str">
        <f t="shared" si="37"/>
        <v>31712200-Mikrosistemi</v>
      </c>
    </row>
    <row r="2415" spans="1:17" x14ac:dyDescent="0.25">
      <c r="A2415">
        <v>2414</v>
      </c>
      <c r="B2415">
        <v>31712200</v>
      </c>
      <c r="C2415" t="s">
        <v>2426</v>
      </c>
      <c r="E2415" s="15">
        <v>2415</v>
      </c>
      <c r="F2415" s="16">
        <v>31712300</v>
      </c>
      <c r="G2415" s="17" t="s">
        <v>2427</v>
      </c>
      <c r="Q2415" t="str">
        <f t="shared" si="37"/>
        <v>31712300-Štampana kola</v>
      </c>
    </row>
    <row r="2416" spans="1:17" x14ac:dyDescent="0.25">
      <c r="A2416">
        <v>2415</v>
      </c>
      <c r="B2416">
        <v>31712300</v>
      </c>
      <c r="C2416" t="s">
        <v>2427</v>
      </c>
      <c r="E2416" s="12">
        <v>2416</v>
      </c>
      <c r="F2416" s="13">
        <v>31712310</v>
      </c>
      <c r="G2416" s="14" t="s">
        <v>2428</v>
      </c>
      <c r="Q2416" t="str">
        <f t="shared" si="37"/>
        <v>31712310-Opremljene ploče sa štampanim kolima</v>
      </c>
    </row>
    <row r="2417" spans="1:17" x14ac:dyDescent="0.25">
      <c r="A2417">
        <v>2416</v>
      </c>
      <c r="B2417">
        <v>31712310</v>
      </c>
      <c r="C2417" t="s">
        <v>2428</v>
      </c>
      <c r="E2417" s="15">
        <v>2417</v>
      </c>
      <c r="F2417" s="16">
        <v>31712320</v>
      </c>
      <c r="G2417" s="17" t="s">
        <v>2429</v>
      </c>
      <c r="Q2417" t="str">
        <f t="shared" si="37"/>
        <v>31712320-Neopremljene ploče sa štampanim kolima</v>
      </c>
    </row>
    <row r="2418" spans="1:17" x14ac:dyDescent="0.25">
      <c r="A2418">
        <v>2417</v>
      </c>
      <c r="B2418">
        <v>31712320</v>
      </c>
      <c r="C2418" t="s">
        <v>2429</v>
      </c>
      <c r="E2418" s="12">
        <v>2418</v>
      </c>
      <c r="F2418" s="13">
        <v>31712330</v>
      </c>
      <c r="G2418" s="14" t="s">
        <v>2430</v>
      </c>
      <c r="Q2418" t="str">
        <f t="shared" si="37"/>
        <v>31712330-Poluprovodnici</v>
      </c>
    </row>
    <row r="2419" spans="1:17" x14ac:dyDescent="0.25">
      <c r="A2419">
        <v>2418</v>
      </c>
      <c r="B2419">
        <v>31712330</v>
      </c>
      <c r="C2419" t="s">
        <v>2430</v>
      </c>
      <c r="E2419" s="15">
        <v>2419</v>
      </c>
      <c r="F2419" s="16">
        <v>31712331</v>
      </c>
      <c r="G2419" s="17" t="s">
        <v>2431</v>
      </c>
      <c r="Q2419" t="str">
        <f t="shared" si="37"/>
        <v>31712331-Fotonaponske ćelije</v>
      </c>
    </row>
    <row r="2420" spans="1:17" x14ac:dyDescent="0.25">
      <c r="A2420">
        <v>2419</v>
      </c>
      <c r="B2420">
        <v>31712331</v>
      </c>
      <c r="C2420" t="s">
        <v>2431</v>
      </c>
      <c r="E2420" s="12">
        <v>2420</v>
      </c>
      <c r="F2420" s="13">
        <v>31712332</v>
      </c>
      <c r="G2420" s="14" t="s">
        <v>2432</v>
      </c>
      <c r="Q2420" t="str">
        <f t="shared" si="37"/>
        <v>31712332-Tiristori</v>
      </c>
    </row>
    <row r="2421" spans="1:17" x14ac:dyDescent="0.25">
      <c r="A2421">
        <v>2420</v>
      </c>
      <c r="B2421">
        <v>31712332</v>
      </c>
      <c r="C2421" t="s">
        <v>2432</v>
      </c>
      <c r="E2421" s="15">
        <v>2421</v>
      </c>
      <c r="F2421" s="16">
        <v>31712333</v>
      </c>
      <c r="G2421" s="17" t="s">
        <v>2433</v>
      </c>
      <c r="Q2421" t="str">
        <f t="shared" si="37"/>
        <v>31712333-Diak elementi</v>
      </c>
    </row>
    <row r="2422" spans="1:17" x14ac:dyDescent="0.25">
      <c r="A2422">
        <v>2421</v>
      </c>
      <c r="B2422">
        <v>31712333</v>
      </c>
      <c r="C2422" t="s">
        <v>2433</v>
      </c>
      <c r="E2422" s="12">
        <v>2422</v>
      </c>
      <c r="F2422" s="13">
        <v>31712334</v>
      </c>
      <c r="G2422" s="14" t="s">
        <v>2434</v>
      </c>
      <c r="Q2422" t="str">
        <f t="shared" si="37"/>
        <v>31712334-Triak elementi</v>
      </c>
    </row>
    <row r="2423" spans="1:17" x14ac:dyDescent="0.25">
      <c r="A2423">
        <v>2422</v>
      </c>
      <c r="B2423">
        <v>31712334</v>
      </c>
      <c r="C2423" t="s">
        <v>2434</v>
      </c>
      <c r="E2423" s="15">
        <v>2423</v>
      </c>
      <c r="F2423" s="16">
        <v>31712335</v>
      </c>
      <c r="G2423" s="17" t="s">
        <v>2435</v>
      </c>
      <c r="Q2423" t="str">
        <f t="shared" si="37"/>
        <v>31712335-Spregnuti optički izolatori</v>
      </c>
    </row>
    <row r="2424" spans="1:17" x14ac:dyDescent="0.25">
      <c r="A2424">
        <v>2423</v>
      </c>
      <c r="B2424">
        <v>31712335</v>
      </c>
      <c r="C2424" t="s">
        <v>2435</v>
      </c>
      <c r="E2424" s="12">
        <v>2424</v>
      </c>
      <c r="F2424" s="13">
        <v>31712336</v>
      </c>
      <c r="G2424" s="14" t="s">
        <v>2436</v>
      </c>
      <c r="Q2424" t="str">
        <f t="shared" si="37"/>
        <v>31712336-Kristalni oscilatori</v>
      </c>
    </row>
    <row r="2425" spans="1:17" x14ac:dyDescent="0.25">
      <c r="A2425">
        <v>2424</v>
      </c>
      <c r="B2425">
        <v>31712336</v>
      </c>
      <c r="C2425" t="s">
        <v>2436</v>
      </c>
      <c r="E2425" s="15">
        <v>2425</v>
      </c>
      <c r="F2425" s="16">
        <v>31712340</v>
      </c>
      <c r="G2425" s="17" t="s">
        <v>2437</v>
      </c>
      <c r="Q2425" t="str">
        <f t="shared" si="37"/>
        <v>31712340-Diode</v>
      </c>
    </row>
    <row r="2426" spans="1:17" x14ac:dyDescent="0.25">
      <c r="A2426">
        <v>2425</v>
      </c>
      <c r="B2426">
        <v>31712340</v>
      </c>
      <c r="C2426" t="s">
        <v>2437</v>
      </c>
      <c r="E2426" s="12">
        <v>2426</v>
      </c>
      <c r="F2426" s="13">
        <v>31712341</v>
      </c>
      <c r="G2426" s="14" t="s">
        <v>2438</v>
      </c>
      <c r="Q2426" t="str">
        <f t="shared" si="37"/>
        <v>31712341-Dieode za emitovanje svetlosti (LED)</v>
      </c>
    </row>
    <row r="2427" spans="1:17" x14ac:dyDescent="0.25">
      <c r="A2427">
        <v>2426</v>
      </c>
      <c r="B2427">
        <v>31712341</v>
      </c>
      <c r="C2427" t="s">
        <v>2438</v>
      </c>
      <c r="E2427" s="15">
        <v>2427</v>
      </c>
      <c r="F2427" s="16">
        <v>31712342</v>
      </c>
      <c r="G2427" s="17" t="s">
        <v>2439</v>
      </c>
      <c r="Q2427" t="str">
        <f t="shared" si="37"/>
        <v>31712342-Mikrotalasne ili diode za male signale</v>
      </c>
    </row>
    <row r="2428" spans="1:17" x14ac:dyDescent="0.25">
      <c r="A2428">
        <v>2427</v>
      </c>
      <c r="B2428">
        <v>31712342</v>
      </c>
      <c r="C2428" t="s">
        <v>2439</v>
      </c>
      <c r="E2428" s="12">
        <v>2428</v>
      </c>
      <c r="F2428" s="13">
        <v>31712343</v>
      </c>
      <c r="G2428" s="14" t="s">
        <v>2440</v>
      </c>
      <c r="Q2428" t="str">
        <f t="shared" si="37"/>
        <v>31712343-Zener (otporne) diode</v>
      </c>
    </row>
    <row r="2429" spans="1:17" x14ac:dyDescent="0.25">
      <c r="A2429">
        <v>2428</v>
      </c>
      <c r="B2429">
        <v>31712343</v>
      </c>
      <c r="C2429" t="s">
        <v>2440</v>
      </c>
      <c r="E2429" s="15">
        <v>2429</v>
      </c>
      <c r="F2429" s="16">
        <v>31712344</v>
      </c>
      <c r="G2429" s="17" t="s">
        <v>2441</v>
      </c>
      <c r="Q2429" t="str">
        <f t="shared" si="37"/>
        <v>31712344-Šotki diode</v>
      </c>
    </row>
    <row r="2430" spans="1:17" x14ac:dyDescent="0.25">
      <c r="A2430">
        <v>2429</v>
      </c>
      <c r="B2430">
        <v>31712344</v>
      </c>
      <c r="C2430" t="s">
        <v>2441</v>
      </c>
      <c r="E2430" s="12">
        <v>2430</v>
      </c>
      <c r="F2430" s="13">
        <v>31712345</v>
      </c>
      <c r="G2430" s="14" t="s">
        <v>2442</v>
      </c>
      <c r="Q2430" t="str">
        <f t="shared" si="37"/>
        <v>31712345-Tunelske diode</v>
      </c>
    </row>
    <row r="2431" spans="1:17" x14ac:dyDescent="0.25">
      <c r="A2431">
        <v>2430</v>
      </c>
      <c r="B2431">
        <v>31712345</v>
      </c>
      <c r="C2431" t="s">
        <v>2442</v>
      </c>
      <c r="E2431" s="15">
        <v>2431</v>
      </c>
      <c r="F2431" s="16">
        <v>31712346</v>
      </c>
      <c r="G2431" s="17" t="s">
        <v>2443</v>
      </c>
      <c r="Q2431" t="str">
        <f t="shared" si="37"/>
        <v>31712346-Fotoosetljive diode</v>
      </c>
    </row>
    <row r="2432" spans="1:17" x14ac:dyDescent="0.25">
      <c r="A2432">
        <v>2431</v>
      </c>
      <c r="B2432">
        <v>31712346</v>
      </c>
      <c r="C2432" t="s">
        <v>2443</v>
      </c>
      <c r="E2432" s="12">
        <v>2432</v>
      </c>
      <c r="F2432" s="13">
        <v>31712347</v>
      </c>
      <c r="G2432" s="14" t="s">
        <v>2444</v>
      </c>
      <c r="Q2432" t="str">
        <f t="shared" si="37"/>
        <v>31712347-Energetske ili solarne diode</v>
      </c>
    </row>
    <row r="2433" spans="1:17" x14ac:dyDescent="0.25">
      <c r="A2433">
        <v>2432</v>
      </c>
      <c r="B2433">
        <v>31712347</v>
      </c>
      <c r="C2433" t="s">
        <v>2444</v>
      </c>
      <c r="E2433" s="15">
        <v>2433</v>
      </c>
      <c r="F2433" s="16">
        <v>31712348</v>
      </c>
      <c r="G2433" s="17" t="s">
        <v>2445</v>
      </c>
      <c r="Q2433" t="str">
        <f t="shared" si="37"/>
        <v>31712348-Laserske diode</v>
      </c>
    </row>
    <row r="2434" spans="1:17" x14ac:dyDescent="0.25">
      <c r="A2434">
        <v>2433</v>
      </c>
      <c r="B2434">
        <v>31712348</v>
      </c>
      <c r="C2434" t="s">
        <v>2445</v>
      </c>
      <c r="E2434" s="12">
        <v>2434</v>
      </c>
      <c r="F2434" s="13">
        <v>31712349</v>
      </c>
      <c r="G2434" s="14" t="s">
        <v>2446</v>
      </c>
      <c r="Q2434" t="str">
        <f t="shared" ref="Q2434:Q2497" si="38">F2434&amp; "-" &amp;G2434</f>
        <v>31712349-Radiofrekvencijske (RF) diode</v>
      </c>
    </row>
    <row r="2435" spans="1:17" x14ac:dyDescent="0.25">
      <c r="A2435">
        <v>2434</v>
      </c>
      <c r="B2435">
        <v>31712349</v>
      </c>
      <c r="C2435" t="s">
        <v>2446</v>
      </c>
      <c r="E2435" s="15">
        <v>2435</v>
      </c>
      <c r="F2435" s="16">
        <v>31712350</v>
      </c>
      <c r="G2435" s="17" t="s">
        <v>2447</v>
      </c>
      <c r="Q2435" t="str">
        <f t="shared" si="38"/>
        <v>31712350-Tranzistori</v>
      </c>
    </row>
    <row r="2436" spans="1:17" x14ac:dyDescent="0.25">
      <c r="A2436">
        <v>2435</v>
      </c>
      <c r="B2436">
        <v>31712350</v>
      </c>
      <c r="C2436" t="s">
        <v>2447</v>
      </c>
      <c r="E2436" s="12">
        <v>2436</v>
      </c>
      <c r="F2436" s="13">
        <v>31712351</v>
      </c>
      <c r="G2436" s="14" t="s">
        <v>2448</v>
      </c>
      <c r="Q2436" t="str">
        <f t="shared" si="38"/>
        <v>31712351-Fotoosetljivi tranzistori</v>
      </c>
    </row>
    <row r="2437" spans="1:17" x14ac:dyDescent="0.25">
      <c r="A2437">
        <v>2436</v>
      </c>
      <c r="B2437">
        <v>31712351</v>
      </c>
      <c r="C2437" t="s">
        <v>2448</v>
      </c>
      <c r="E2437" s="15">
        <v>2437</v>
      </c>
      <c r="F2437" s="16">
        <v>31712352</v>
      </c>
      <c r="G2437" s="17" t="s">
        <v>2449</v>
      </c>
      <c r="Q2437" t="str">
        <f t="shared" si="38"/>
        <v>31712352-Tranzistori sa efektom polja (FET)</v>
      </c>
    </row>
    <row r="2438" spans="1:17" x14ac:dyDescent="0.25">
      <c r="A2438">
        <v>2437</v>
      </c>
      <c r="B2438">
        <v>31712352</v>
      </c>
      <c r="C2438" t="s">
        <v>2449</v>
      </c>
      <c r="E2438" s="12">
        <v>2438</v>
      </c>
      <c r="F2438" s="13">
        <v>31712353</v>
      </c>
      <c r="G2438" s="14" t="s">
        <v>2450</v>
      </c>
      <c r="Q2438" t="str">
        <f t="shared" si="38"/>
        <v>31712353-Metal oksid popuprovodnički tranzistori sa efektom polja (MOSFET)</v>
      </c>
    </row>
    <row r="2439" spans="1:17" x14ac:dyDescent="0.25">
      <c r="A2439">
        <v>2438</v>
      </c>
      <c r="B2439">
        <v>31712353</v>
      </c>
      <c r="C2439" t="s">
        <v>2450</v>
      </c>
      <c r="E2439" s="15">
        <v>2439</v>
      </c>
      <c r="F2439" s="16">
        <v>31712354</v>
      </c>
      <c r="G2439" s="17" t="s">
        <v>2451</v>
      </c>
      <c r="Q2439" t="str">
        <f t="shared" si="38"/>
        <v>31712354-Tranzistorski čipovi</v>
      </c>
    </row>
    <row r="2440" spans="1:17" x14ac:dyDescent="0.25">
      <c r="A2440">
        <v>2439</v>
      </c>
      <c r="B2440">
        <v>31712354</v>
      </c>
      <c r="C2440" t="s">
        <v>2451</v>
      </c>
      <c r="E2440" s="12">
        <v>2440</v>
      </c>
      <c r="F2440" s="13">
        <v>31712355</v>
      </c>
      <c r="G2440" s="14" t="s">
        <v>2452</v>
      </c>
      <c r="Q2440" t="str">
        <f t="shared" si="38"/>
        <v>31712355-Bipolarni darlington ili radiofrekvencijski (RF) tranzistori</v>
      </c>
    </row>
    <row r="2441" spans="1:17" x14ac:dyDescent="0.25">
      <c r="A2441">
        <v>2440</v>
      </c>
      <c r="B2441">
        <v>31712355</v>
      </c>
      <c r="C2441" t="s">
        <v>2452</v>
      </c>
      <c r="E2441" s="15">
        <v>2441</v>
      </c>
      <c r="F2441" s="16">
        <v>31712356</v>
      </c>
      <c r="G2441" s="17" t="s">
        <v>2453</v>
      </c>
      <c r="Q2441" t="str">
        <f t="shared" si="38"/>
        <v>31712356-Jednospojni tranzistori</v>
      </c>
    </row>
    <row r="2442" spans="1:17" x14ac:dyDescent="0.25">
      <c r="A2442">
        <v>2441</v>
      </c>
      <c r="B2442">
        <v>31712356</v>
      </c>
      <c r="C2442" t="s">
        <v>2453</v>
      </c>
      <c r="E2442" s="12">
        <v>2442</v>
      </c>
      <c r="F2442" s="13">
        <v>31712357</v>
      </c>
      <c r="G2442" s="14" t="s">
        <v>2454</v>
      </c>
      <c r="Q2442" t="str">
        <f t="shared" si="38"/>
        <v>31712357-Bipolarni tranzistori sa izolovanim gejtom (IGBT)</v>
      </c>
    </row>
    <row r="2443" spans="1:17" x14ac:dyDescent="0.25">
      <c r="A2443">
        <v>2442</v>
      </c>
      <c r="B2443">
        <v>31712357</v>
      </c>
      <c r="C2443" t="s">
        <v>2454</v>
      </c>
      <c r="E2443" s="15">
        <v>2443</v>
      </c>
      <c r="F2443" s="16">
        <v>31712358</v>
      </c>
      <c r="G2443" s="17" t="s">
        <v>2455</v>
      </c>
      <c r="Q2443" t="str">
        <f t="shared" si="38"/>
        <v>31712358-Spojni tranzistori sa efektom polja (JFET)</v>
      </c>
    </row>
    <row r="2444" spans="1:17" x14ac:dyDescent="0.25">
      <c r="A2444">
        <v>2443</v>
      </c>
      <c r="B2444">
        <v>31712358</v>
      </c>
      <c r="C2444" t="s">
        <v>2455</v>
      </c>
      <c r="E2444" s="12">
        <v>2444</v>
      </c>
      <c r="F2444" s="13">
        <v>31712359</v>
      </c>
      <c r="G2444" s="14" t="s">
        <v>2456</v>
      </c>
      <c r="Q2444" t="str">
        <f t="shared" si="38"/>
        <v>31712359-Bipolarni spojni tranzistori (BIT)</v>
      </c>
    </row>
    <row r="2445" spans="1:17" x14ac:dyDescent="0.25">
      <c r="A2445">
        <v>2444</v>
      </c>
      <c r="B2445">
        <v>31712359</v>
      </c>
      <c r="C2445" t="s">
        <v>2456</v>
      </c>
      <c r="E2445" s="15">
        <v>2445</v>
      </c>
      <c r="F2445" s="16">
        <v>31712360</v>
      </c>
      <c r="G2445" s="17" t="s">
        <v>2457</v>
      </c>
      <c r="Q2445" t="str">
        <f t="shared" si="38"/>
        <v>31712360-Montirani piezoelektrični kristali</v>
      </c>
    </row>
    <row r="2446" spans="1:17" x14ac:dyDescent="0.25">
      <c r="A2446">
        <v>2445</v>
      </c>
      <c r="B2446">
        <v>31712360</v>
      </c>
      <c r="C2446" t="s">
        <v>2457</v>
      </c>
      <c r="E2446" s="12">
        <v>2446</v>
      </c>
      <c r="F2446" s="13">
        <v>31720000</v>
      </c>
      <c r="G2446" s="14" t="s">
        <v>2458</v>
      </c>
      <c r="Q2446" t="str">
        <f t="shared" si="38"/>
        <v>31720000-Elektromehanička oprema</v>
      </c>
    </row>
    <row r="2447" spans="1:17" x14ac:dyDescent="0.25">
      <c r="A2447">
        <v>2446</v>
      </c>
      <c r="B2447">
        <v>31720000</v>
      </c>
      <c r="C2447" t="s">
        <v>2458</v>
      </c>
      <c r="E2447" s="15">
        <v>2447</v>
      </c>
      <c r="F2447" s="16">
        <v>31730000</v>
      </c>
      <c r="G2447" s="17" t="s">
        <v>2459</v>
      </c>
      <c r="Q2447" t="str">
        <f t="shared" si="38"/>
        <v>31730000-Elektrotehnička oprema</v>
      </c>
    </row>
    <row r="2448" spans="1:17" x14ac:dyDescent="0.25">
      <c r="A2448">
        <v>2447</v>
      </c>
      <c r="B2448">
        <v>31730000</v>
      </c>
      <c r="C2448" t="s">
        <v>2459</v>
      </c>
      <c r="E2448" s="12">
        <v>2448</v>
      </c>
      <c r="F2448" s="13">
        <v>31731000</v>
      </c>
      <c r="G2448" s="14" t="s">
        <v>2460</v>
      </c>
      <c r="Q2448" t="str">
        <f t="shared" si="38"/>
        <v>31731000-Elektrotehnički materijal</v>
      </c>
    </row>
    <row r="2449" spans="1:17" x14ac:dyDescent="0.25">
      <c r="A2449">
        <v>2448</v>
      </c>
      <c r="B2449">
        <v>31731000</v>
      </c>
      <c r="C2449" t="s">
        <v>2460</v>
      </c>
      <c r="E2449" s="15">
        <v>2449</v>
      </c>
      <c r="F2449" s="16">
        <v>31731100</v>
      </c>
      <c r="G2449" s="17" t="s">
        <v>2461</v>
      </c>
      <c r="Q2449" t="str">
        <f t="shared" si="38"/>
        <v>31731100-Moduli</v>
      </c>
    </row>
    <row r="2450" spans="1:17" x14ac:dyDescent="0.25">
      <c r="A2450">
        <v>2449</v>
      </c>
      <c r="B2450">
        <v>31731100</v>
      </c>
      <c r="C2450" t="s">
        <v>2461</v>
      </c>
      <c r="E2450" s="12">
        <v>2450</v>
      </c>
      <c r="F2450" s="13">
        <v>32000000</v>
      </c>
      <c r="G2450" s="14" t="s">
        <v>2462</v>
      </c>
      <c r="Q2450" t="str">
        <f t="shared" si="38"/>
        <v>32000000-Radio, televizijska, komunikaciona i srodna oprema</v>
      </c>
    </row>
    <row r="2451" spans="1:17" x14ac:dyDescent="0.25">
      <c r="A2451">
        <v>2450</v>
      </c>
      <c r="B2451">
        <v>32000000</v>
      </c>
      <c r="C2451" t="s">
        <v>2462</v>
      </c>
      <c r="E2451" s="15">
        <v>2451</v>
      </c>
      <c r="F2451" s="16">
        <v>32200000</v>
      </c>
      <c r="G2451" s="17" t="s">
        <v>2463</v>
      </c>
      <c r="Q2451" t="str">
        <f t="shared" si="38"/>
        <v>32200000-Predajnici za radio-telefoniju, radio-telegrafiju, radio-difuziju i televiziju</v>
      </c>
    </row>
    <row r="2452" spans="1:17" x14ac:dyDescent="0.25">
      <c r="A2452">
        <v>2451</v>
      </c>
      <c r="B2452">
        <v>32200000</v>
      </c>
      <c r="C2452" t="s">
        <v>2463</v>
      </c>
      <c r="E2452" s="12">
        <v>2452</v>
      </c>
      <c r="F2452" s="13">
        <v>32210000</v>
      </c>
      <c r="G2452" s="14" t="s">
        <v>2464</v>
      </c>
      <c r="Q2452" t="str">
        <f t="shared" si="38"/>
        <v>32210000-Oprema za radio difuziju</v>
      </c>
    </row>
    <row r="2453" spans="1:17" x14ac:dyDescent="0.25">
      <c r="A2453">
        <v>2452</v>
      </c>
      <c r="B2453">
        <v>32210000</v>
      </c>
      <c r="C2453" t="s">
        <v>2464</v>
      </c>
      <c r="E2453" s="15">
        <v>2453</v>
      </c>
      <c r="F2453" s="16">
        <v>32211000</v>
      </c>
      <c r="G2453" s="17" t="s">
        <v>2465</v>
      </c>
      <c r="Q2453" t="str">
        <f t="shared" si="38"/>
        <v>32211000-Produkcijska oprema za radio difuziju</v>
      </c>
    </row>
    <row r="2454" spans="1:17" x14ac:dyDescent="0.25">
      <c r="A2454">
        <v>2453</v>
      </c>
      <c r="B2454">
        <v>32211000</v>
      </c>
      <c r="C2454" t="s">
        <v>2465</v>
      </c>
      <c r="E2454" s="12">
        <v>2454</v>
      </c>
      <c r="F2454" s="13">
        <v>32220000</v>
      </c>
      <c r="G2454" s="14" t="s">
        <v>2466</v>
      </c>
      <c r="Q2454" t="str">
        <f t="shared" si="38"/>
        <v>32220000-Televizijski predajnici bez prijemnika</v>
      </c>
    </row>
    <row r="2455" spans="1:17" x14ac:dyDescent="0.25">
      <c r="A2455">
        <v>2454</v>
      </c>
      <c r="B2455">
        <v>32220000</v>
      </c>
      <c r="C2455" t="s">
        <v>2466</v>
      </c>
      <c r="E2455" s="15">
        <v>2455</v>
      </c>
      <c r="F2455" s="16">
        <v>32221000</v>
      </c>
      <c r="G2455" s="17" t="s">
        <v>2467</v>
      </c>
      <c r="Q2455" t="str">
        <f t="shared" si="38"/>
        <v>32221000-Radio farovi</v>
      </c>
    </row>
    <row r="2456" spans="1:17" x14ac:dyDescent="0.25">
      <c r="A2456">
        <v>2455</v>
      </c>
      <c r="B2456">
        <v>32221000</v>
      </c>
      <c r="C2456" t="s">
        <v>2467</v>
      </c>
      <c r="E2456" s="12">
        <v>2456</v>
      </c>
      <c r="F2456" s="13">
        <v>32222000</v>
      </c>
      <c r="G2456" s="14" t="s">
        <v>2468</v>
      </c>
      <c r="Q2456" t="str">
        <f t="shared" si="38"/>
        <v>32222000-Mašine za kodiranje video signala</v>
      </c>
    </row>
    <row r="2457" spans="1:17" x14ac:dyDescent="0.25">
      <c r="A2457">
        <v>2456</v>
      </c>
      <c r="B2457">
        <v>32222000</v>
      </c>
      <c r="C2457" t="s">
        <v>2468</v>
      </c>
      <c r="E2457" s="15">
        <v>2457</v>
      </c>
      <c r="F2457" s="16">
        <v>32223000</v>
      </c>
      <c r="G2457" s="17" t="s">
        <v>2469</v>
      </c>
      <c r="Q2457" t="str">
        <f t="shared" si="38"/>
        <v>32223000-Predajnici video signala</v>
      </c>
    </row>
    <row r="2458" spans="1:17" x14ac:dyDescent="0.25">
      <c r="A2458">
        <v>2457</v>
      </c>
      <c r="B2458">
        <v>32223000</v>
      </c>
      <c r="C2458" t="s">
        <v>2469</v>
      </c>
      <c r="E2458" s="12">
        <v>2458</v>
      </c>
      <c r="F2458" s="13">
        <v>32224000</v>
      </c>
      <c r="G2458" s="14" t="s">
        <v>2470</v>
      </c>
      <c r="Q2458" t="str">
        <f t="shared" si="38"/>
        <v>32224000-Predajnici za televiziju</v>
      </c>
    </row>
    <row r="2459" spans="1:17" x14ac:dyDescent="0.25">
      <c r="A2459">
        <v>2458</v>
      </c>
      <c r="B2459">
        <v>32224000</v>
      </c>
      <c r="C2459" t="s">
        <v>2470</v>
      </c>
      <c r="E2459" s="15">
        <v>2459</v>
      </c>
      <c r="F2459" s="16">
        <v>32230000</v>
      </c>
      <c r="G2459" s="17" t="s">
        <v>2471</v>
      </c>
      <c r="Q2459" t="str">
        <f t="shared" si="38"/>
        <v>32230000-Radio predajnici sa prijemnikom</v>
      </c>
    </row>
    <row r="2460" spans="1:17" x14ac:dyDescent="0.25">
      <c r="A2460">
        <v>2459</v>
      </c>
      <c r="B2460">
        <v>32230000</v>
      </c>
      <c r="C2460" t="s">
        <v>2471</v>
      </c>
      <c r="E2460" s="12">
        <v>2460</v>
      </c>
      <c r="F2460" s="13">
        <v>32231000</v>
      </c>
      <c r="G2460" s="14" t="s">
        <v>2472</v>
      </c>
      <c r="Q2460" t="str">
        <f t="shared" si="38"/>
        <v>32231000-Aparati za sistem zatvorene televizije</v>
      </c>
    </row>
    <row r="2461" spans="1:17" x14ac:dyDescent="0.25">
      <c r="A2461">
        <v>2460</v>
      </c>
      <c r="B2461">
        <v>32231000</v>
      </c>
      <c r="C2461" t="s">
        <v>2472</v>
      </c>
      <c r="E2461" s="15">
        <v>2461</v>
      </c>
      <c r="F2461" s="16">
        <v>32232000</v>
      </c>
      <c r="G2461" s="17" t="s">
        <v>2473</v>
      </c>
      <c r="Q2461" t="str">
        <f t="shared" si="38"/>
        <v>32232000-Oprema za video konferencije</v>
      </c>
    </row>
    <row r="2462" spans="1:17" x14ac:dyDescent="0.25">
      <c r="A2462">
        <v>2461</v>
      </c>
      <c r="B2462">
        <v>32232000</v>
      </c>
      <c r="C2462" t="s">
        <v>2473</v>
      </c>
      <c r="E2462" s="12">
        <v>2462</v>
      </c>
      <c r="F2462" s="13">
        <v>32233000</v>
      </c>
      <c r="G2462" s="14" t="s">
        <v>2474</v>
      </c>
      <c r="Q2462" t="str">
        <f t="shared" si="38"/>
        <v>32233000-Radio frekvencijske pojačavačke stanice</v>
      </c>
    </row>
    <row r="2463" spans="1:17" x14ac:dyDescent="0.25">
      <c r="A2463">
        <v>2462</v>
      </c>
      <c r="B2463">
        <v>32233000</v>
      </c>
      <c r="C2463" t="s">
        <v>2474</v>
      </c>
      <c r="E2463" s="15">
        <v>2463</v>
      </c>
      <c r="F2463" s="16">
        <v>32234000</v>
      </c>
      <c r="G2463" s="17" t="s">
        <v>2475</v>
      </c>
      <c r="Q2463" t="str">
        <f t="shared" si="38"/>
        <v>32234000-Kamere za sistem zatvorene televizije</v>
      </c>
    </row>
    <row r="2464" spans="1:17" x14ac:dyDescent="0.25">
      <c r="A2464">
        <v>2463</v>
      </c>
      <c r="B2464">
        <v>32234000</v>
      </c>
      <c r="C2464" t="s">
        <v>2475</v>
      </c>
      <c r="E2464" s="12">
        <v>2464</v>
      </c>
      <c r="F2464" s="13">
        <v>32235000</v>
      </c>
      <c r="G2464" s="14" t="s">
        <v>2476</v>
      </c>
      <c r="Q2464" t="str">
        <f t="shared" si="38"/>
        <v>32235000-Sistem zatvorene televizije za nadzor</v>
      </c>
    </row>
    <row r="2465" spans="1:17" x14ac:dyDescent="0.25">
      <c r="A2465">
        <v>2464</v>
      </c>
      <c r="B2465">
        <v>32235000</v>
      </c>
      <c r="C2465" t="s">
        <v>2476</v>
      </c>
      <c r="E2465" s="15">
        <v>2465</v>
      </c>
      <c r="F2465" s="16">
        <v>32236000</v>
      </c>
      <c r="G2465" s="17" t="s">
        <v>2477</v>
      </c>
      <c r="Q2465" t="str">
        <f t="shared" si="38"/>
        <v>32236000-Radio-telefoni</v>
      </c>
    </row>
    <row r="2466" spans="1:17" x14ac:dyDescent="0.25">
      <c r="A2466">
        <v>2465</v>
      </c>
      <c r="B2466">
        <v>32236000</v>
      </c>
      <c r="C2466" t="s">
        <v>2477</v>
      </c>
      <c r="E2466" s="12">
        <v>2466</v>
      </c>
      <c r="F2466" s="13">
        <v>32237000</v>
      </c>
      <c r="G2466" s="14" t="s">
        <v>2478</v>
      </c>
      <c r="Q2466" t="str">
        <f t="shared" si="38"/>
        <v>32237000-Mobilne primopredajne radio stanice (voki-toki aparati)</v>
      </c>
    </row>
    <row r="2467" spans="1:17" x14ac:dyDescent="0.25">
      <c r="A2467">
        <v>2466</v>
      </c>
      <c r="B2467">
        <v>32237000</v>
      </c>
      <c r="C2467" t="s">
        <v>2478</v>
      </c>
      <c r="E2467" s="15">
        <v>2467</v>
      </c>
      <c r="F2467" s="16">
        <v>32240000</v>
      </c>
      <c r="G2467" s="17" t="s">
        <v>2479</v>
      </c>
      <c r="Q2467" t="str">
        <f t="shared" si="38"/>
        <v>32240000-Televizijske kamere</v>
      </c>
    </row>
    <row r="2468" spans="1:17" x14ac:dyDescent="0.25">
      <c r="A2468">
        <v>2467</v>
      </c>
      <c r="B2468">
        <v>32240000</v>
      </c>
      <c r="C2468" t="s">
        <v>2479</v>
      </c>
      <c r="E2468" s="12">
        <v>2468</v>
      </c>
      <c r="F2468" s="13">
        <v>32250000</v>
      </c>
      <c r="G2468" s="14" t="s">
        <v>2480</v>
      </c>
      <c r="Q2468" t="str">
        <f t="shared" si="38"/>
        <v>32250000-Mobilni telefoni</v>
      </c>
    </row>
    <row r="2469" spans="1:17" x14ac:dyDescent="0.25">
      <c r="A2469">
        <v>2468</v>
      </c>
      <c r="B2469">
        <v>32250000</v>
      </c>
      <c r="C2469" t="s">
        <v>2480</v>
      </c>
      <c r="E2469" s="15">
        <v>2469</v>
      </c>
      <c r="F2469" s="16">
        <v>32251000</v>
      </c>
      <c r="G2469" s="17" t="s">
        <v>2481</v>
      </c>
      <c r="Q2469" t="str">
        <f t="shared" si="38"/>
        <v>32251000-Telefoni za automobile</v>
      </c>
    </row>
    <row r="2470" spans="1:17" x14ac:dyDescent="0.25">
      <c r="A2470">
        <v>2469</v>
      </c>
      <c r="B2470">
        <v>32251000</v>
      </c>
      <c r="C2470" t="s">
        <v>2481</v>
      </c>
      <c r="E2470" s="12">
        <v>2470</v>
      </c>
      <c r="F2470" s="13">
        <v>32251100</v>
      </c>
      <c r="G2470" s="14" t="s">
        <v>2482</v>
      </c>
      <c r="Q2470" t="str">
        <f t="shared" si="38"/>
        <v>32251100-Setovi za telefoniranje bez držanja u ruci („hands-free“)</v>
      </c>
    </row>
    <row r="2471" spans="1:17" x14ac:dyDescent="0.25">
      <c r="A2471">
        <v>2470</v>
      </c>
      <c r="B2471">
        <v>32251100</v>
      </c>
      <c r="C2471" t="s">
        <v>2482</v>
      </c>
      <c r="E2471" s="15">
        <v>2471</v>
      </c>
      <c r="F2471" s="16">
        <v>32252000</v>
      </c>
      <c r="G2471" s="17" t="s">
        <v>2483</v>
      </c>
      <c r="Q2471" t="str">
        <f t="shared" si="38"/>
        <v>32252000-GSM telefoni</v>
      </c>
    </row>
    <row r="2472" spans="1:17" x14ac:dyDescent="0.25">
      <c r="A2472">
        <v>2471</v>
      </c>
      <c r="B2472">
        <v>32252000</v>
      </c>
      <c r="C2472" t="s">
        <v>2483</v>
      </c>
      <c r="E2472" s="12">
        <v>2472</v>
      </c>
      <c r="F2472" s="13">
        <v>32252100</v>
      </c>
      <c r="G2472" s="14" t="s">
        <v>2484</v>
      </c>
      <c r="Q2472" t="str">
        <f t="shared" si="38"/>
        <v>32252100-Mobilni telefoni koji se koriste bez držanja u ruci</v>
      </c>
    </row>
    <row r="2473" spans="1:17" x14ac:dyDescent="0.25">
      <c r="A2473">
        <v>2472</v>
      </c>
      <c r="B2473">
        <v>32252100</v>
      </c>
      <c r="C2473" t="s">
        <v>2484</v>
      </c>
      <c r="E2473" s="15">
        <v>2473</v>
      </c>
      <c r="F2473" s="16">
        <v>32252110</v>
      </c>
      <c r="G2473" s="17" t="s">
        <v>2485</v>
      </c>
      <c r="Q2473" t="str">
        <f t="shared" si="38"/>
        <v>32252110-Bežični mobilni telefoni koji se koriste bez držanja u ruci</v>
      </c>
    </row>
    <row r="2474" spans="1:17" x14ac:dyDescent="0.25">
      <c r="A2474">
        <v>2473</v>
      </c>
      <c r="B2474">
        <v>32252110</v>
      </c>
      <c r="C2474" t="s">
        <v>2485</v>
      </c>
      <c r="E2474" s="12">
        <v>2474</v>
      </c>
      <c r="F2474" s="13">
        <v>32260000</v>
      </c>
      <c r="G2474" s="14" t="s">
        <v>2486</v>
      </c>
      <c r="Q2474" t="str">
        <f t="shared" si="38"/>
        <v>32260000-Oprema za prenos podataka</v>
      </c>
    </row>
    <row r="2475" spans="1:17" x14ac:dyDescent="0.25">
      <c r="A2475">
        <v>2474</v>
      </c>
      <c r="B2475">
        <v>32260000</v>
      </c>
      <c r="C2475" t="s">
        <v>2486</v>
      </c>
      <c r="E2475" s="15">
        <v>2475</v>
      </c>
      <c r="F2475" s="16">
        <v>32270000</v>
      </c>
      <c r="G2475" s="17" t="s">
        <v>2487</v>
      </c>
      <c r="Q2475" t="str">
        <f t="shared" si="38"/>
        <v>32270000-Digitalni aparati za prenos</v>
      </c>
    </row>
    <row r="2476" spans="1:17" x14ac:dyDescent="0.25">
      <c r="A2476">
        <v>2475</v>
      </c>
      <c r="B2476">
        <v>32270000</v>
      </c>
      <c r="C2476" t="s">
        <v>2487</v>
      </c>
      <c r="E2476" s="12">
        <v>2476</v>
      </c>
      <c r="F2476" s="13">
        <v>32300000</v>
      </c>
      <c r="G2476" s="14" t="s">
        <v>2488</v>
      </c>
      <c r="Q2476" t="str">
        <f t="shared" si="38"/>
        <v>32300000-Televizijski i radio prijemnici i uređaji za snimanje ili reprodukciju zvuka ili slike</v>
      </c>
    </row>
    <row r="2477" spans="1:17" x14ac:dyDescent="0.25">
      <c r="A2477">
        <v>2476</v>
      </c>
      <c r="B2477">
        <v>32300000</v>
      </c>
      <c r="C2477" t="s">
        <v>2488</v>
      </c>
      <c r="E2477" s="15">
        <v>2477</v>
      </c>
      <c r="F2477" s="16">
        <v>32310000</v>
      </c>
      <c r="G2477" s="17" t="s">
        <v>2489</v>
      </c>
      <c r="Q2477" t="str">
        <f t="shared" si="38"/>
        <v>32310000-Prijemnici za radio difuziju</v>
      </c>
    </row>
    <row r="2478" spans="1:17" x14ac:dyDescent="0.25">
      <c r="A2478">
        <v>2477</v>
      </c>
      <c r="B2478">
        <v>32310000</v>
      </c>
      <c r="C2478" t="s">
        <v>2489</v>
      </c>
      <c r="E2478" s="12">
        <v>2478</v>
      </c>
      <c r="F2478" s="13">
        <v>32320000</v>
      </c>
      <c r="G2478" s="14" t="s">
        <v>2490</v>
      </c>
      <c r="Q2478" t="str">
        <f t="shared" si="38"/>
        <v>32320000-Televizijska i audiovizuelna oprema</v>
      </c>
    </row>
    <row r="2479" spans="1:17" x14ac:dyDescent="0.25">
      <c r="A2479">
        <v>2478</v>
      </c>
      <c r="B2479">
        <v>32320000</v>
      </c>
      <c r="C2479" t="s">
        <v>2490</v>
      </c>
      <c r="E2479" s="15">
        <v>2479</v>
      </c>
      <c r="F2479" s="16">
        <v>32321000</v>
      </c>
      <c r="G2479" s="17" t="s">
        <v>2491</v>
      </c>
      <c r="Q2479" t="str">
        <f t="shared" si="38"/>
        <v>32321000-Oprema za televizijsku projekciju</v>
      </c>
    </row>
    <row r="2480" spans="1:17" x14ac:dyDescent="0.25">
      <c r="A2480">
        <v>2479</v>
      </c>
      <c r="B2480">
        <v>32321000</v>
      </c>
      <c r="C2480" t="s">
        <v>2491</v>
      </c>
      <c r="E2480" s="12">
        <v>2480</v>
      </c>
      <c r="F2480" s="13">
        <v>32321100</v>
      </c>
      <c r="G2480" s="14" t="s">
        <v>2492</v>
      </c>
      <c r="Q2480" t="str">
        <f t="shared" si="38"/>
        <v>32321100-Filmska oprema</v>
      </c>
    </row>
    <row r="2481" spans="1:17" x14ac:dyDescent="0.25">
      <c r="A2481">
        <v>2480</v>
      </c>
      <c r="B2481">
        <v>32321100</v>
      </c>
      <c r="C2481" t="s">
        <v>2492</v>
      </c>
      <c r="E2481" s="15">
        <v>2481</v>
      </c>
      <c r="F2481" s="16">
        <v>32321200</v>
      </c>
      <c r="G2481" s="17" t="s">
        <v>2493</v>
      </c>
      <c r="Q2481" t="str">
        <f t="shared" si="38"/>
        <v>32321200-Audiovizuelna oprema</v>
      </c>
    </row>
    <row r="2482" spans="1:17" x14ac:dyDescent="0.25">
      <c r="A2482">
        <v>2481</v>
      </c>
      <c r="B2482">
        <v>32321200</v>
      </c>
      <c r="C2482" t="s">
        <v>2493</v>
      </c>
      <c r="E2482" s="12">
        <v>2482</v>
      </c>
      <c r="F2482" s="13">
        <v>32321300</v>
      </c>
      <c r="G2482" s="14" t="s">
        <v>2494</v>
      </c>
      <c r="Q2482" t="str">
        <f t="shared" si="38"/>
        <v>32321300-Audiovizuelni materijal</v>
      </c>
    </row>
    <row r="2483" spans="1:17" x14ac:dyDescent="0.25">
      <c r="A2483">
        <v>2482</v>
      </c>
      <c r="B2483">
        <v>32321300</v>
      </c>
      <c r="C2483" t="s">
        <v>2494</v>
      </c>
      <c r="E2483" s="15">
        <v>2483</v>
      </c>
      <c r="F2483" s="16">
        <v>32322000</v>
      </c>
      <c r="G2483" s="17" t="s">
        <v>2495</v>
      </c>
      <c r="Q2483" t="str">
        <f t="shared" si="38"/>
        <v>32322000-Multimedijska oprema</v>
      </c>
    </row>
    <row r="2484" spans="1:17" x14ac:dyDescent="0.25">
      <c r="A2484">
        <v>2483</v>
      </c>
      <c r="B2484">
        <v>32322000</v>
      </c>
      <c r="C2484" t="s">
        <v>2495</v>
      </c>
      <c r="E2484" s="12">
        <v>2484</v>
      </c>
      <c r="F2484" s="13">
        <v>32323000</v>
      </c>
      <c r="G2484" s="14" t="s">
        <v>2496</v>
      </c>
      <c r="Q2484" t="str">
        <f t="shared" si="38"/>
        <v>32323000-Video monitori</v>
      </c>
    </row>
    <row r="2485" spans="1:17" x14ac:dyDescent="0.25">
      <c r="A2485">
        <v>2484</v>
      </c>
      <c r="B2485">
        <v>32323000</v>
      </c>
      <c r="C2485" t="s">
        <v>2496</v>
      </c>
      <c r="E2485" s="15">
        <v>2485</v>
      </c>
      <c r="F2485" s="16">
        <v>32323100</v>
      </c>
      <c r="G2485" s="17" t="s">
        <v>2497</v>
      </c>
      <c r="Q2485" t="str">
        <f t="shared" si="38"/>
        <v>32323100-Video monitori u boji</v>
      </c>
    </row>
    <row r="2486" spans="1:17" x14ac:dyDescent="0.25">
      <c r="A2486">
        <v>2485</v>
      </c>
      <c r="B2486">
        <v>32323100</v>
      </c>
      <c r="C2486" t="s">
        <v>2497</v>
      </c>
      <c r="E2486" s="12">
        <v>2486</v>
      </c>
      <c r="F2486" s="13">
        <v>32323200</v>
      </c>
      <c r="G2486" s="14" t="s">
        <v>2498</v>
      </c>
      <c r="Q2486" t="str">
        <f t="shared" si="38"/>
        <v>32323200-Monohromatski video monitori</v>
      </c>
    </row>
    <row r="2487" spans="1:17" x14ac:dyDescent="0.25">
      <c r="A2487">
        <v>2486</v>
      </c>
      <c r="B2487">
        <v>32323200</v>
      </c>
      <c r="C2487" t="s">
        <v>2498</v>
      </c>
      <c r="E2487" s="15">
        <v>2487</v>
      </c>
      <c r="F2487" s="16">
        <v>32323300</v>
      </c>
      <c r="G2487" s="17" t="s">
        <v>2499</v>
      </c>
      <c r="Q2487" t="str">
        <f t="shared" si="38"/>
        <v>32323300-Video oprema</v>
      </c>
    </row>
    <row r="2488" spans="1:17" x14ac:dyDescent="0.25">
      <c r="A2488">
        <v>2487</v>
      </c>
      <c r="B2488">
        <v>32323300</v>
      </c>
      <c r="C2488" t="s">
        <v>2499</v>
      </c>
      <c r="E2488" s="12">
        <v>2488</v>
      </c>
      <c r="F2488" s="13">
        <v>32323400</v>
      </c>
      <c r="G2488" s="14" t="s">
        <v>2500</v>
      </c>
      <c r="Q2488" t="str">
        <f t="shared" si="38"/>
        <v>32323400-Oprema za reprodukciju video sadržaja</v>
      </c>
    </row>
    <row r="2489" spans="1:17" x14ac:dyDescent="0.25">
      <c r="A2489">
        <v>2488</v>
      </c>
      <c r="B2489">
        <v>32323400</v>
      </c>
      <c r="C2489" t="s">
        <v>2500</v>
      </c>
      <c r="E2489" s="15">
        <v>2489</v>
      </c>
      <c r="F2489" s="16">
        <v>32323500</v>
      </c>
      <c r="G2489" s="17" t="s">
        <v>2501</v>
      </c>
      <c r="Q2489" t="str">
        <f t="shared" si="38"/>
        <v>32323500-Sistem za video nadzor</v>
      </c>
    </row>
    <row r="2490" spans="1:17" x14ac:dyDescent="0.25">
      <c r="A2490">
        <v>2489</v>
      </c>
      <c r="B2490">
        <v>32323500</v>
      </c>
      <c r="C2490" t="s">
        <v>2501</v>
      </c>
      <c r="E2490" s="12">
        <v>2490</v>
      </c>
      <c r="F2490" s="13">
        <v>32324000</v>
      </c>
      <c r="G2490" s="14" t="s">
        <v>2502</v>
      </c>
      <c r="Q2490" t="str">
        <f t="shared" si="38"/>
        <v>32324000-Televizori</v>
      </c>
    </row>
    <row r="2491" spans="1:17" x14ac:dyDescent="0.25">
      <c r="A2491">
        <v>2490</v>
      </c>
      <c r="B2491">
        <v>32324000</v>
      </c>
      <c r="C2491" t="s">
        <v>2502</v>
      </c>
      <c r="E2491" s="15">
        <v>2491</v>
      </c>
      <c r="F2491" s="16">
        <v>32324100</v>
      </c>
      <c r="G2491" s="17" t="s">
        <v>2503</v>
      </c>
      <c r="Q2491" t="str">
        <f t="shared" si="38"/>
        <v>32324100-Televizori u boji</v>
      </c>
    </row>
    <row r="2492" spans="1:17" x14ac:dyDescent="0.25">
      <c r="A2492">
        <v>2491</v>
      </c>
      <c r="B2492">
        <v>32324100</v>
      </c>
      <c r="C2492" t="s">
        <v>2503</v>
      </c>
      <c r="E2492" s="12">
        <v>2492</v>
      </c>
      <c r="F2492" s="13">
        <v>32324200</v>
      </c>
      <c r="G2492" s="14" t="s">
        <v>2504</v>
      </c>
      <c r="Q2492" t="str">
        <f t="shared" si="38"/>
        <v>32324200-Monohromatski televizori</v>
      </c>
    </row>
    <row r="2493" spans="1:17" x14ac:dyDescent="0.25">
      <c r="A2493">
        <v>2492</v>
      </c>
      <c r="B2493">
        <v>32324200</v>
      </c>
      <c r="C2493" t="s">
        <v>2504</v>
      </c>
      <c r="E2493" s="15">
        <v>2493</v>
      </c>
      <c r="F2493" s="16">
        <v>32324300</v>
      </c>
      <c r="G2493" s="17" t="s">
        <v>2505</v>
      </c>
      <c r="Q2493" t="str">
        <f t="shared" si="38"/>
        <v>32324300-Televizijska oprema</v>
      </c>
    </row>
    <row r="2494" spans="1:17" x14ac:dyDescent="0.25">
      <c r="A2494">
        <v>2493</v>
      </c>
      <c r="B2494">
        <v>32324300</v>
      </c>
      <c r="C2494" t="s">
        <v>2505</v>
      </c>
      <c r="E2494" s="12">
        <v>2494</v>
      </c>
      <c r="F2494" s="13">
        <v>32324310</v>
      </c>
      <c r="G2494" s="14" t="s">
        <v>2506</v>
      </c>
      <c r="Q2494" t="str">
        <f t="shared" si="38"/>
        <v>32324310-Satelitske antene</v>
      </c>
    </row>
    <row r="2495" spans="1:17" x14ac:dyDescent="0.25">
      <c r="A2495">
        <v>2494</v>
      </c>
      <c r="B2495">
        <v>32324310</v>
      </c>
      <c r="C2495" t="s">
        <v>2506</v>
      </c>
      <c r="E2495" s="15">
        <v>2495</v>
      </c>
      <c r="F2495" s="16">
        <v>32324400</v>
      </c>
      <c r="G2495" s="17" t="s">
        <v>2507</v>
      </c>
      <c r="Q2495" t="str">
        <f t="shared" si="38"/>
        <v>32324400-Televizijske antene</v>
      </c>
    </row>
    <row r="2496" spans="1:17" x14ac:dyDescent="0.25">
      <c r="A2496">
        <v>2495</v>
      </c>
      <c r="B2496">
        <v>32324400</v>
      </c>
      <c r="C2496" t="s">
        <v>2507</v>
      </c>
      <c r="E2496" s="12">
        <v>2496</v>
      </c>
      <c r="F2496" s="13">
        <v>32324500</v>
      </c>
      <c r="G2496" s="14" t="s">
        <v>2508</v>
      </c>
      <c r="Q2496" t="str">
        <f t="shared" si="38"/>
        <v>32324500-Video tjuneri</v>
      </c>
    </row>
    <row r="2497" spans="1:17" x14ac:dyDescent="0.25">
      <c r="A2497">
        <v>2496</v>
      </c>
      <c r="B2497">
        <v>32324500</v>
      </c>
      <c r="C2497" t="s">
        <v>2508</v>
      </c>
      <c r="E2497" s="15">
        <v>2497</v>
      </c>
      <c r="F2497" s="16">
        <v>32324600</v>
      </c>
      <c r="G2497" s="17" t="s">
        <v>2509</v>
      </c>
      <c r="Q2497" t="str">
        <f t="shared" si="38"/>
        <v>32324600-Digitalne TV kutije</v>
      </c>
    </row>
    <row r="2498" spans="1:17" x14ac:dyDescent="0.25">
      <c r="A2498">
        <v>2497</v>
      </c>
      <c r="B2498">
        <v>32324600</v>
      </c>
      <c r="C2498" t="s">
        <v>2509</v>
      </c>
      <c r="E2498" s="12">
        <v>2498</v>
      </c>
      <c r="F2498" s="13">
        <v>32330000</v>
      </c>
      <c r="G2498" s="14" t="s">
        <v>2510</v>
      </c>
      <c r="Q2498" t="str">
        <f t="shared" ref="Q2498:Q2561" si="39">F2498&amp; "-" &amp;G2498</f>
        <v>32330000-Uređaji za snimanje i reprodukciju zvuka i slike</v>
      </c>
    </row>
    <row r="2499" spans="1:17" x14ac:dyDescent="0.25">
      <c r="A2499">
        <v>2498</v>
      </c>
      <c r="B2499">
        <v>32330000</v>
      </c>
      <c r="C2499" t="s">
        <v>2510</v>
      </c>
      <c r="E2499" s="15">
        <v>2499</v>
      </c>
      <c r="F2499" s="16">
        <v>32331000</v>
      </c>
      <c r="G2499" s="17" t="s">
        <v>2511</v>
      </c>
      <c r="Q2499" t="str">
        <f t="shared" si="39"/>
        <v>32331000-Gramofoni</v>
      </c>
    </row>
    <row r="2500" spans="1:17" x14ac:dyDescent="0.25">
      <c r="A2500">
        <v>2499</v>
      </c>
      <c r="B2500">
        <v>32331000</v>
      </c>
      <c r="C2500" t="s">
        <v>2511</v>
      </c>
      <c r="E2500" s="12">
        <v>2500</v>
      </c>
      <c r="F2500" s="13">
        <v>32331100</v>
      </c>
      <c r="G2500" s="14" t="s">
        <v>2512</v>
      </c>
      <c r="Q2500" t="str">
        <f t="shared" si="39"/>
        <v>32331100-Gramofoni sa pojačalom</v>
      </c>
    </row>
    <row r="2501" spans="1:17" x14ac:dyDescent="0.25">
      <c r="A2501">
        <v>2500</v>
      </c>
      <c r="B2501">
        <v>32331100</v>
      </c>
      <c r="C2501" t="s">
        <v>2512</v>
      </c>
      <c r="E2501" s="15">
        <v>2501</v>
      </c>
      <c r="F2501" s="16">
        <v>32331200</v>
      </c>
      <c r="G2501" s="17" t="s">
        <v>2513</v>
      </c>
      <c r="Q2501" t="str">
        <f t="shared" si="39"/>
        <v>32331200-Kasetofoni</v>
      </c>
    </row>
    <row r="2502" spans="1:17" x14ac:dyDescent="0.25">
      <c r="A2502">
        <v>2501</v>
      </c>
      <c r="B2502">
        <v>32331200</v>
      </c>
      <c r="C2502" t="s">
        <v>2513</v>
      </c>
      <c r="E2502" s="12">
        <v>2502</v>
      </c>
      <c r="F2502" s="13">
        <v>32331300</v>
      </c>
      <c r="G2502" s="14" t="s">
        <v>2514</v>
      </c>
      <c r="Q2502" t="str">
        <f t="shared" si="39"/>
        <v>32331300-Uređaji za reprodukciju zvuka</v>
      </c>
    </row>
    <row r="2503" spans="1:17" x14ac:dyDescent="0.25">
      <c r="A2503">
        <v>2502</v>
      </c>
      <c r="B2503">
        <v>32331300</v>
      </c>
      <c r="C2503" t="s">
        <v>2514</v>
      </c>
      <c r="E2503" s="15">
        <v>2503</v>
      </c>
      <c r="F2503" s="16">
        <v>32331500</v>
      </c>
      <c r="G2503" s="17" t="s">
        <v>2515</v>
      </c>
      <c r="Q2503" t="str">
        <f t="shared" si="39"/>
        <v>32331500-Uređaji za snimanje (rekorderi)</v>
      </c>
    </row>
    <row r="2504" spans="1:17" x14ac:dyDescent="0.25">
      <c r="A2504">
        <v>2503</v>
      </c>
      <c r="B2504">
        <v>32331500</v>
      </c>
      <c r="C2504" t="s">
        <v>2515</v>
      </c>
      <c r="E2504" s="12">
        <v>2504</v>
      </c>
      <c r="F2504" s="13">
        <v>32331600</v>
      </c>
      <c r="G2504" s="14" t="s">
        <v>2516</v>
      </c>
      <c r="Q2504" t="str">
        <f t="shared" si="39"/>
        <v>32331600-Uređaji za reprodukciju MP3 datoteka</v>
      </c>
    </row>
    <row r="2505" spans="1:17" x14ac:dyDescent="0.25">
      <c r="A2505">
        <v>2504</v>
      </c>
      <c r="B2505">
        <v>32331600</v>
      </c>
      <c r="C2505" t="s">
        <v>2516</v>
      </c>
      <c r="E2505" s="15">
        <v>2505</v>
      </c>
      <c r="F2505" s="16">
        <v>32332000</v>
      </c>
      <c r="G2505" s="17" t="s">
        <v>2517</v>
      </c>
      <c r="Q2505" t="str">
        <f t="shared" si="39"/>
        <v>32332000-Magnetofoni</v>
      </c>
    </row>
    <row r="2506" spans="1:17" x14ac:dyDescent="0.25">
      <c r="A2506">
        <v>2505</v>
      </c>
      <c r="B2506">
        <v>32332000</v>
      </c>
      <c r="C2506" t="s">
        <v>2517</v>
      </c>
      <c r="E2506" s="12">
        <v>2506</v>
      </c>
      <c r="F2506" s="13">
        <v>32332100</v>
      </c>
      <c r="G2506" s="14" t="s">
        <v>2518</v>
      </c>
      <c r="Q2506" t="str">
        <f t="shared" si="39"/>
        <v>32332100-Diktafoni</v>
      </c>
    </row>
    <row r="2507" spans="1:17" x14ac:dyDescent="0.25">
      <c r="A2507">
        <v>2506</v>
      </c>
      <c r="B2507">
        <v>32332100</v>
      </c>
      <c r="C2507" t="s">
        <v>2518</v>
      </c>
      <c r="E2507" s="15">
        <v>2507</v>
      </c>
      <c r="F2507" s="16">
        <v>32332200</v>
      </c>
      <c r="G2507" s="17" t="s">
        <v>2519</v>
      </c>
      <c r="Q2507" t="str">
        <f t="shared" si="39"/>
        <v>32332200-Telefoni sekretarice</v>
      </c>
    </row>
    <row r="2508" spans="1:17" x14ac:dyDescent="0.25">
      <c r="A2508">
        <v>2507</v>
      </c>
      <c r="B2508">
        <v>32332200</v>
      </c>
      <c r="C2508" t="s">
        <v>2519</v>
      </c>
      <c r="E2508" s="12">
        <v>2508</v>
      </c>
      <c r="F2508" s="13">
        <v>32332300</v>
      </c>
      <c r="G2508" s="14" t="s">
        <v>2520</v>
      </c>
      <c r="Q2508" t="str">
        <f t="shared" si="39"/>
        <v>32332300-Uređaji za snimanje zvuka</v>
      </c>
    </row>
    <row r="2509" spans="1:17" x14ac:dyDescent="0.25">
      <c r="A2509">
        <v>2508</v>
      </c>
      <c r="B2509">
        <v>32332300</v>
      </c>
      <c r="C2509" t="s">
        <v>2520</v>
      </c>
      <c r="E2509" s="15">
        <v>2509</v>
      </c>
      <c r="F2509" s="16">
        <v>32333000</v>
      </c>
      <c r="G2509" s="17" t="s">
        <v>2521</v>
      </c>
      <c r="Q2509" t="str">
        <f t="shared" si="39"/>
        <v>32333000-Uređaji za snimanje ili reprodukciju slike</v>
      </c>
    </row>
    <row r="2510" spans="1:17" x14ac:dyDescent="0.25">
      <c r="A2510">
        <v>2509</v>
      </c>
      <c r="B2510">
        <v>32333000</v>
      </c>
      <c r="C2510" t="s">
        <v>2521</v>
      </c>
      <c r="E2510" s="12">
        <v>2510</v>
      </c>
      <c r="F2510" s="13">
        <v>32333100</v>
      </c>
      <c r="G2510" s="14" t="s">
        <v>2522</v>
      </c>
      <c r="Q2510" t="str">
        <f t="shared" si="39"/>
        <v>32333100-Video rekorderi</v>
      </c>
    </row>
    <row r="2511" spans="1:17" x14ac:dyDescent="0.25">
      <c r="A2511">
        <v>2510</v>
      </c>
      <c r="B2511">
        <v>32333100</v>
      </c>
      <c r="C2511" t="s">
        <v>2522</v>
      </c>
      <c r="E2511" s="15">
        <v>2511</v>
      </c>
      <c r="F2511" s="16">
        <v>32333200</v>
      </c>
      <c r="G2511" s="17" t="s">
        <v>2523</v>
      </c>
      <c r="Q2511" t="str">
        <f t="shared" si="39"/>
        <v>32333200-Video kamkorderi</v>
      </c>
    </row>
    <row r="2512" spans="1:17" x14ac:dyDescent="0.25">
      <c r="A2512">
        <v>2511</v>
      </c>
      <c r="B2512">
        <v>32333200</v>
      </c>
      <c r="C2512" t="s">
        <v>2523</v>
      </c>
      <c r="E2512" s="12">
        <v>2512</v>
      </c>
      <c r="F2512" s="13">
        <v>32333300</v>
      </c>
      <c r="G2512" s="14" t="s">
        <v>2524</v>
      </c>
      <c r="Q2512" t="str">
        <f t="shared" si="39"/>
        <v>32333300-Uređaji za reprodukciju slike</v>
      </c>
    </row>
    <row r="2513" spans="1:17" x14ac:dyDescent="0.25">
      <c r="A2513">
        <v>2512</v>
      </c>
      <c r="B2513">
        <v>32333300</v>
      </c>
      <c r="C2513" t="s">
        <v>2524</v>
      </c>
      <c r="E2513" s="15">
        <v>2513</v>
      </c>
      <c r="F2513" s="16">
        <v>32333400</v>
      </c>
      <c r="G2513" s="17" t="s">
        <v>2525</v>
      </c>
      <c r="Q2513" t="str">
        <f t="shared" si="39"/>
        <v>32333400-Uređaji za reprodukciju video zapisa (video plejeri)</v>
      </c>
    </row>
    <row r="2514" spans="1:17" x14ac:dyDescent="0.25">
      <c r="A2514">
        <v>2513</v>
      </c>
      <c r="B2514">
        <v>32333400</v>
      </c>
      <c r="C2514" t="s">
        <v>2525</v>
      </c>
      <c r="E2514" s="12">
        <v>2514</v>
      </c>
      <c r="F2514" s="13">
        <v>32340000</v>
      </c>
      <c r="G2514" s="14" t="s">
        <v>2526</v>
      </c>
      <c r="Q2514" t="str">
        <f t="shared" si="39"/>
        <v>32340000-Mikrofoni i zvučnici</v>
      </c>
    </row>
    <row r="2515" spans="1:17" x14ac:dyDescent="0.25">
      <c r="A2515">
        <v>2514</v>
      </c>
      <c r="B2515">
        <v>32340000</v>
      </c>
      <c r="C2515" t="s">
        <v>2526</v>
      </c>
      <c r="E2515" s="15">
        <v>2515</v>
      </c>
      <c r="F2515" s="16">
        <v>32341000</v>
      </c>
      <c r="G2515" s="17" t="s">
        <v>2527</v>
      </c>
      <c r="Q2515" t="str">
        <f t="shared" si="39"/>
        <v>32341000-Mikrofoni</v>
      </c>
    </row>
    <row r="2516" spans="1:17" x14ac:dyDescent="0.25">
      <c r="A2516">
        <v>2515</v>
      </c>
      <c r="B2516">
        <v>32341000</v>
      </c>
      <c r="C2516" t="s">
        <v>2527</v>
      </c>
      <c r="E2516" s="12">
        <v>2516</v>
      </c>
      <c r="F2516" s="13">
        <v>32342000</v>
      </c>
      <c r="G2516" s="14" t="s">
        <v>2528</v>
      </c>
      <c r="Q2516" t="str">
        <f t="shared" si="39"/>
        <v>32342000-Zvučnici</v>
      </c>
    </row>
    <row r="2517" spans="1:17" x14ac:dyDescent="0.25">
      <c r="A2517">
        <v>2516</v>
      </c>
      <c r="B2517">
        <v>32342000</v>
      </c>
      <c r="C2517" t="s">
        <v>2528</v>
      </c>
      <c r="E2517" s="15">
        <v>2517</v>
      </c>
      <c r="F2517" s="16">
        <v>32342100</v>
      </c>
      <c r="G2517" s="17" t="s">
        <v>2529</v>
      </c>
      <c r="Q2517" t="str">
        <f t="shared" si="39"/>
        <v>32342100-Slušalice</v>
      </c>
    </row>
    <row r="2518" spans="1:17" x14ac:dyDescent="0.25">
      <c r="A2518">
        <v>2517</v>
      </c>
      <c r="B2518">
        <v>32342100</v>
      </c>
      <c r="C2518" t="s">
        <v>2529</v>
      </c>
      <c r="E2518" s="12">
        <v>2518</v>
      </c>
      <c r="F2518" s="13">
        <v>32342200</v>
      </c>
      <c r="G2518" s="14" t="s">
        <v>2530</v>
      </c>
      <c r="Q2518" t="str">
        <f t="shared" si="39"/>
        <v>32342200-Slušalice -bubice</v>
      </c>
    </row>
    <row r="2519" spans="1:17" x14ac:dyDescent="0.25">
      <c r="A2519">
        <v>2518</v>
      </c>
      <c r="B2519">
        <v>32342200</v>
      </c>
      <c r="C2519" t="s">
        <v>2530</v>
      </c>
      <c r="E2519" s="15">
        <v>2519</v>
      </c>
      <c r="F2519" s="16">
        <v>32342300</v>
      </c>
      <c r="G2519" s="17" t="s">
        <v>2531</v>
      </c>
      <c r="Q2519" t="str">
        <f t="shared" si="39"/>
        <v>32342300-Kompleti mikrofona i zvučnika</v>
      </c>
    </row>
    <row r="2520" spans="1:17" x14ac:dyDescent="0.25">
      <c r="A2520">
        <v>2519</v>
      </c>
      <c r="B2520">
        <v>32342300</v>
      </c>
      <c r="C2520" t="s">
        <v>2531</v>
      </c>
      <c r="E2520" s="12">
        <v>2520</v>
      </c>
      <c r="F2520" s="13">
        <v>32342400</v>
      </c>
      <c r="G2520" s="14" t="s">
        <v>2532</v>
      </c>
      <c r="Q2520" t="str">
        <f t="shared" si="39"/>
        <v>32342400-Akustični uređaji</v>
      </c>
    </row>
    <row r="2521" spans="1:17" x14ac:dyDescent="0.25">
      <c r="A2521">
        <v>2520</v>
      </c>
      <c r="B2521">
        <v>32342400</v>
      </c>
      <c r="C2521" t="s">
        <v>2532</v>
      </c>
      <c r="E2521" s="15">
        <v>2521</v>
      </c>
      <c r="F2521" s="16">
        <v>32342410</v>
      </c>
      <c r="G2521" s="17" t="s">
        <v>2533</v>
      </c>
      <c r="Q2521" t="str">
        <f t="shared" si="39"/>
        <v>32342410-Zvučna oprema</v>
      </c>
    </row>
    <row r="2522" spans="1:17" x14ac:dyDescent="0.25">
      <c r="A2522">
        <v>2521</v>
      </c>
      <c r="B2522">
        <v>32342410</v>
      </c>
      <c r="C2522" t="s">
        <v>2533</v>
      </c>
      <c r="E2522" s="12">
        <v>2522</v>
      </c>
      <c r="F2522" s="13">
        <v>32342411</v>
      </c>
      <c r="G2522" s="14" t="s">
        <v>2534</v>
      </c>
      <c r="Q2522" t="str">
        <f t="shared" si="39"/>
        <v>32342411-Mini zvučnici</v>
      </c>
    </row>
    <row r="2523" spans="1:17" x14ac:dyDescent="0.25">
      <c r="A2523">
        <v>2522</v>
      </c>
      <c r="B2523">
        <v>32342411</v>
      </c>
      <c r="C2523" t="s">
        <v>2534</v>
      </c>
      <c r="E2523" s="15">
        <v>2523</v>
      </c>
      <c r="F2523" s="16">
        <v>32342412</v>
      </c>
      <c r="G2523" s="17" t="s">
        <v>2528</v>
      </c>
      <c r="Q2523" t="str">
        <f t="shared" si="39"/>
        <v>32342412-Zvučnici</v>
      </c>
    </row>
    <row r="2524" spans="1:17" x14ac:dyDescent="0.25">
      <c r="A2524">
        <v>2523</v>
      </c>
      <c r="B2524">
        <v>32342412</v>
      </c>
      <c r="C2524" t="s">
        <v>2528</v>
      </c>
      <c r="E2524" s="12">
        <v>2524</v>
      </c>
      <c r="F2524" s="13">
        <v>32342420</v>
      </c>
      <c r="G2524" s="14" t="s">
        <v>2535</v>
      </c>
      <c r="Q2524" t="str">
        <f t="shared" si="39"/>
        <v>32342420-Studijska mikserska konzola</v>
      </c>
    </row>
    <row r="2525" spans="1:17" x14ac:dyDescent="0.25">
      <c r="A2525">
        <v>2524</v>
      </c>
      <c r="B2525">
        <v>32342420</v>
      </c>
      <c r="C2525" t="s">
        <v>2535</v>
      </c>
      <c r="E2525" s="15">
        <v>2525</v>
      </c>
      <c r="F2525" s="16">
        <v>32342430</v>
      </c>
      <c r="G2525" s="17" t="s">
        <v>2536</v>
      </c>
      <c r="Q2525" t="str">
        <f t="shared" si="39"/>
        <v>32342430-Sistem za komprimovanje govora</v>
      </c>
    </row>
    <row r="2526" spans="1:17" x14ac:dyDescent="0.25">
      <c r="A2526">
        <v>2525</v>
      </c>
      <c r="B2526">
        <v>32342430</v>
      </c>
      <c r="C2526" t="s">
        <v>2536</v>
      </c>
      <c r="E2526" s="12">
        <v>2526</v>
      </c>
      <c r="F2526" s="13">
        <v>32342440</v>
      </c>
      <c r="G2526" s="14" t="s">
        <v>2537</v>
      </c>
      <c r="Q2526" t="str">
        <f t="shared" si="39"/>
        <v>32342440-Sistem za govornu poštu</v>
      </c>
    </row>
    <row r="2527" spans="1:17" x14ac:dyDescent="0.25">
      <c r="A2527">
        <v>2526</v>
      </c>
      <c r="B2527">
        <v>32342440</v>
      </c>
      <c r="C2527" t="s">
        <v>2537</v>
      </c>
      <c r="E2527" s="15">
        <v>2527</v>
      </c>
      <c r="F2527" s="16">
        <v>32342450</v>
      </c>
      <c r="G2527" s="17" t="s">
        <v>2538</v>
      </c>
      <c r="Q2527" t="str">
        <f t="shared" si="39"/>
        <v>32342450-Uređaji za snimanje glasa</v>
      </c>
    </row>
    <row r="2528" spans="1:17" x14ac:dyDescent="0.25">
      <c r="A2528">
        <v>2527</v>
      </c>
      <c r="B2528">
        <v>32342450</v>
      </c>
      <c r="C2528" t="s">
        <v>2538</v>
      </c>
      <c r="E2528" s="12">
        <v>2528</v>
      </c>
      <c r="F2528" s="13">
        <v>32343000</v>
      </c>
      <c r="G2528" s="14" t="s">
        <v>2539</v>
      </c>
      <c r="Q2528" t="str">
        <f t="shared" si="39"/>
        <v>32343000-Pojačavači</v>
      </c>
    </row>
    <row r="2529" spans="1:17" x14ac:dyDescent="0.25">
      <c r="A2529">
        <v>2528</v>
      </c>
      <c r="B2529">
        <v>32343000</v>
      </c>
      <c r="C2529" t="s">
        <v>2539</v>
      </c>
      <c r="E2529" s="15">
        <v>2529</v>
      </c>
      <c r="F2529" s="16">
        <v>32343100</v>
      </c>
      <c r="G2529" s="17" t="s">
        <v>2540</v>
      </c>
      <c r="Q2529" t="str">
        <f t="shared" si="39"/>
        <v>32343100-Audio-frekventni pojačavači</v>
      </c>
    </row>
    <row r="2530" spans="1:17" x14ac:dyDescent="0.25">
      <c r="A2530">
        <v>2529</v>
      </c>
      <c r="B2530">
        <v>32343100</v>
      </c>
      <c r="C2530" t="s">
        <v>2540</v>
      </c>
      <c r="E2530" s="12">
        <v>2530</v>
      </c>
      <c r="F2530" s="13">
        <v>32343200</v>
      </c>
      <c r="G2530" s="14" t="s">
        <v>2541</v>
      </c>
      <c r="Q2530" t="str">
        <f t="shared" si="39"/>
        <v>32343200-Megafoni</v>
      </c>
    </row>
    <row r="2531" spans="1:17" x14ac:dyDescent="0.25">
      <c r="A2531">
        <v>2530</v>
      </c>
      <c r="B2531">
        <v>32343200</v>
      </c>
      <c r="C2531" t="s">
        <v>2541</v>
      </c>
      <c r="E2531" s="15">
        <v>2531</v>
      </c>
      <c r="F2531" s="16">
        <v>32344000</v>
      </c>
      <c r="G2531" s="17" t="s">
        <v>2542</v>
      </c>
      <c r="Q2531" t="str">
        <f t="shared" si="39"/>
        <v>32344000-Prijemnici za radio-telefoniju ili radio-telegrafiju</v>
      </c>
    </row>
    <row r="2532" spans="1:17" x14ac:dyDescent="0.25">
      <c r="A2532">
        <v>2531</v>
      </c>
      <c r="B2532">
        <v>32344000</v>
      </c>
      <c r="C2532" t="s">
        <v>2542</v>
      </c>
      <c r="E2532" s="12">
        <v>2532</v>
      </c>
      <c r="F2532" s="13">
        <v>32344100</v>
      </c>
      <c r="G2532" s="14" t="s">
        <v>2543</v>
      </c>
      <c r="Q2532" t="str">
        <f t="shared" si="39"/>
        <v>32344100-Prenosivi prijemnici za pozivanje i pejdžerovanje</v>
      </c>
    </row>
    <row r="2533" spans="1:17" x14ac:dyDescent="0.25">
      <c r="A2533">
        <v>2532</v>
      </c>
      <c r="B2533">
        <v>32344100</v>
      </c>
      <c r="C2533" t="s">
        <v>2543</v>
      </c>
      <c r="E2533" s="15">
        <v>2533</v>
      </c>
      <c r="F2533" s="16">
        <v>32344110</v>
      </c>
      <c r="G2533" s="17" t="s">
        <v>2544</v>
      </c>
      <c r="Q2533" t="str">
        <f t="shared" si="39"/>
        <v>32344110-Sistemi za snimanje glasovnih poziva</v>
      </c>
    </row>
    <row r="2534" spans="1:17" x14ac:dyDescent="0.25">
      <c r="A2534">
        <v>2533</v>
      </c>
      <c r="B2534">
        <v>32344110</v>
      </c>
      <c r="C2534" t="s">
        <v>2544</v>
      </c>
      <c r="E2534" s="12">
        <v>2534</v>
      </c>
      <c r="F2534" s="13">
        <v>32344200</v>
      </c>
      <c r="G2534" s="14" t="s">
        <v>2545</v>
      </c>
      <c r="Q2534" t="str">
        <f t="shared" si="39"/>
        <v>32344200-Radio prijemnici</v>
      </c>
    </row>
    <row r="2535" spans="1:17" x14ac:dyDescent="0.25">
      <c r="A2535">
        <v>2534</v>
      </c>
      <c r="B2535">
        <v>32344200</v>
      </c>
      <c r="C2535" t="s">
        <v>2545</v>
      </c>
      <c r="E2535" s="15">
        <v>2535</v>
      </c>
      <c r="F2535" s="16">
        <v>32344210</v>
      </c>
      <c r="G2535" s="17" t="s">
        <v>2546</v>
      </c>
      <c r="Q2535" t="str">
        <f t="shared" si="39"/>
        <v>32344210-Radio oprema</v>
      </c>
    </row>
    <row r="2536" spans="1:17" x14ac:dyDescent="0.25">
      <c r="A2536">
        <v>2535</v>
      </c>
      <c r="B2536">
        <v>32344210</v>
      </c>
      <c r="C2536" t="s">
        <v>2546</v>
      </c>
      <c r="E2536" s="12">
        <v>2536</v>
      </c>
      <c r="F2536" s="13">
        <v>32344220</v>
      </c>
      <c r="G2536" s="14" t="s">
        <v>2547</v>
      </c>
      <c r="Q2536" t="str">
        <f t="shared" si="39"/>
        <v>32344220-Radio pejdžeri</v>
      </c>
    </row>
    <row r="2537" spans="1:17" x14ac:dyDescent="0.25">
      <c r="A2537">
        <v>2536</v>
      </c>
      <c r="B2537">
        <v>32344220</v>
      </c>
      <c r="C2537" t="s">
        <v>2547</v>
      </c>
      <c r="E2537" s="15">
        <v>2537</v>
      </c>
      <c r="F2537" s="16">
        <v>32344230</v>
      </c>
      <c r="G2537" s="17" t="s">
        <v>2548</v>
      </c>
      <c r="Q2537" t="str">
        <f t="shared" si="39"/>
        <v>32344230-Radio stanice</v>
      </c>
    </row>
    <row r="2538" spans="1:17" x14ac:dyDescent="0.25">
      <c r="A2538">
        <v>2537</v>
      </c>
      <c r="B2538">
        <v>32344230</v>
      </c>
      <c r="C2538" t="s">
        <v>2548</v>
      </c>
      <c r="E2538" s="12">
        <v>2538</v>
      </c>
      <c r="F2538" s="13">
        <v>32344240</v>
      </c>
      <c r="G2538" s="14" t="s">
        <v>2549</v>
      </c>
      <c r="Q2538" t="str">
        <f t="shared" si="39"/>
        <v>32344240-Radio toranj</v>
      </c>
    </row>
    <row r="2539" spans="1:17" x14ac:dyDescent="0.25">
      <c r="A2539">
        <v>2538</v>
      </c>
      <c r="B2539">
        <v>32344240</v>
      </c>
      <c r="C2539" t="s">
        <v>2549</v>
      </c>
      <c r="E2539" s="15">
        <v>2539</v>
      </c>
      <c r="F2539" s="16">
        <v>32344250</v>
      </c>
      <c r="G2539" s="17" t="s">
        <v>2550</v>
      </c>
      <c r="Q2539" t="str">
        <f t="shared" si="39"/>
        <v>32344250-Radijske instalacije</v>
      </c>
    </row>
    <row r="2540" spans="1:17" x14ac:dyDescent="0.25">
      <c r="A2540">
        <v>2539</v>
      </c>
      <c r="B2540">
        <v>32344250</v>
      </c>
      <c r="C2540" t="s">
        <v>2550</v>
      </c>
      <c r="E2540" s="12">
        <v>2540</v>
      </c>
      <c r="F2540" s="13">
        <v>32344260</v>
      </c>
      <c r="G2540" s="14" t="s">
        <v>2551</v>
      </c>
      <c r="Q2540" t="str">
        <f t="shared" si="39"/>
        <v>32344260-Radio oprema i oprema za multipleksiranje</v>
      </c>
    </row>
    <row r="2541" spans="1:17" x14ac:dyDescent="0.25">
      <c r="A2541">
        <v>2540</v>
      </c>
      <c r="B2541">
        <v>32344260</v>
      </c>
      <c r="C2541" t="s">
        <v>2551</v>
      </c>
      <c r="E2541" s="15">
        <v>2541</v>
      </c>
      <c r="F2541" s="16">
        <v>32344270</v>
      </c>
      <c r="G2541" s="17" t="s">
        <v>2552</v>
      </c>
      <c r="Q2541" t="str">
        <f t="shared" si="39"/>
        <v>32344270-Upravljački sistemi za radio i telefoniju</v>
      </c>
    </row>
    <row r="2542" spans="1:17" x14ac:dyDescent="0.25">
      <c r="A2542">
        <v>2541</v>
      </c>
      <c r="B2542">
        <v>32344270</v>
      </c>
      <c r="C2542" t="s">
        <v>2552</v>
      </c>
      <c r="E2542" s="12">
        <v>2542</v>
      </c>
      <c r="F2542" s="13">
        <v>32344280</v>
      </c>
      <c r="G2542" s="14" t="s">
        <v>2553</v>
      </c>
      <c r="Q2542" t="str">
        <f t="shared" si="39"/>
        <v>32344280-Prenosivi radio uređaji</v>
      </c>
    </row>
    <row r="2543" spans="1:17" x14ac:dyDescent="0.25">
      <c r="A2543">
        <v>2542</v>
      </c>
      <c r="B2543">
        <v>32344280</v>
      </c>
      <c r="C2543" t="s">
        <v>2553</v>
      </c>
      <c r="E2543" s="15">
        <v>2543</v>
      </c>
      <c r="F2543" s="16">
        <v>32350000</v>
      </c>
      <c r="G2543" s="17" t="s">
        <v>2554</v>
      </c>
      <c r="Q2543" t="str">
        <f t="shared" si="39"/>
        <v>32350000-Delovi audio i video opreme</v>
      </c>
    </row>
    <row r="2544" spans="1:17" x14ac:dyDescent="0.25">
      <c r="A2544">
        <v>2543</v>
      </c>
      <c r="B2544">
        <v>32350000</v>
      </c>
      <c r="C2544" t="s">
        <v>2554</v>
      </c>
      <c r="E2544" s="12">
        <v>2544</v>
      </c>
      <c r="F2544" s="13">
        <v>32351000</v>
      </c>
      <c r="G2544" s="14" t="s">
        <v>2555</v>
      </c>
      <c r="Q2544" t="str">
        <f t="shared" si="39"/>
        <v>32351000-Pribor za audio i video opremu</v>
      </c>
    </row>
    <row r="2545" spans="1:17" x14ac:dyDescent="0.25">
      <c r="A2545">
        <v>2544</v>
      </c>
      <c r="B2545">
        <v>32351000</v>
      </c>
      <c r="C2545" t="s">
        <v>2555</v>
      </c>
      <c r="E2545" s="15">
        <v>2545</v>
      </c>
      <c r="F2545" s="16">
        <v>32351100</v>
      </c>
      <c r="G2545" s="17" t="s">
        <v>2556</v>
      </c>
      <c r="Q2545" t="str">
        <f t="shared" si="39"/>
        <v>32351100-Oprema za video montažu</v>
      </c>
    </row>
    <row r="2546" spans="1:17" x14ac:dyDescent="0.25">
      <c r="A2546">
        <v>2545</v>
      </c>
      <c r="B2546">
        <v>32351100</v>
      </c>
      <c r="C2546" t="s">
        <v>2556</v>
      </c>
      <c r="E2546" s="12">
        <v>2546</v>
      </c>
      <c r="F2546" s="13">
        <v>32351200</v>
      </c>
      <c r="G2546" s="14" t="s">
        <v>2000</v>
      </c>
      <c r="Q2546" t="str">
        <f t="shared" si="39"/>
        <v>32351200-Ekrani</v>
      </c>
    </row>
    <row r="2547" spans="1:17" x14ac:dyDescent="0.25">
      <c r="A2547">
        <v>2546</v>
      </c>
      <c r="B2547">
        <v>32351200</v>
      </c>
      <c r="C2547" t="s">
        <v>2000</v>
      </c>
      <c r="E2547" s="15">
        <v>2547</v>
      </c>
      <c r="F2547" s="16">
        <v>32351300</v>
      </c>
      <c r="G2547" s="17" t="s">
        <v>2557</v>
      </c>
      <c r="Q2547" t="str">
        <f t="shared" si="39"/>
        <v>32351300-Pribor za audio opremu</v>
      </c>
    </row>
    <row r="2548" spans="1:17" x14ac:dyDescent="0.25">
      <c r="A2548">
        <v>2547</v>
      </c>
      <c r="B2548">
        <v>32351300</v>
      </c>
      <c r="C2548" t="s">
        <v>2557</v>
      </c>
      <c r="E2548" s="12">
        <v>2548</v>
      </c>
      <c r="F2548" s="13">
        <v>32351310</v>
      </c>
      <c r="G2548" s="14" t="s">
        <v>2558</v>
      </c>
      <c r="Q2548" t="str">
        <f t="shared" si="39"/>
        <v>32351310-Audio-kasete</v>
      </c>
    </row>
    <row r="2549" spans="1:17" x14ac:dyDescent="0.25">
      <c r="A2549">
        <v>2548</v>
      </c>
      <c r="B2549">
        <v>32351310</v>
      </c>
      <c r="C2549" t="s">
        <v>2558</v>
      </c>
      <c r="E2549" s="15">
        <v>2549</v>
      </c>
      <c r="F2549" s="16">
        <v>32352000</v>
      </c>
      <c r="G2549" s="17" t="s">
        <v>2559</v>
      </c>
      <c r="Q2549" t="str">
        <f t="shared" si="39"/>
        <v>32352000-Antene i reflektori</v>
      </c>
    </row>
    <row r="2550" spans="1:17" x14ac:dyDescent="0.25">
      <c r="A2550">
        <v>2549</v>
      </c>
      <c r="B2550">
        <v>32352000</v>
      </c>
      <c r="C2550" t="s">
        <v>2559</v>
      </c>
      <c r="E2550" s="12">
        <v>2550</v>
      </c>
      <c r="F2550" s="13">
        <v>32352100</v>
      </c>
      <c r="G2550" s="14" t="s">
        <v>2560</v>
      </c>
      <c r="Q2550" t="str">
        <f t="shared" si="39"/>
        <v>32352100-Delovi radio i radarske opreme</v>
      </c>
    </row>
    <row r="2551" spans="1:17" x14ac:dyDescent="0.25">
      <c r="A2551">
        <v>2550</v>
      </c>
      <c r="B2551">
        <v>32352100</v>
      </c>
      <c r="C2551" t="s">
        <v>2560</v>
      </c>
      <c r="E2551" s="15">
        <v>2551</v>
      </c>
      <c r="F2551" s="16">
        <v>32352200</v>
      </c>
      <c r="G2551" s="17" t="s">
        <v>2561</v>
      </c>
      <c r="Q2551" t="str">
        <f t="shared" si="39"/>
        <v>32352200-Rezervni delovi i pribor za radar</v>
      </c>
    </row>
    <row r="2552" spans="1:17" x14ac:dyDescent="0.25">
      <c r="A2552">
        <v>2551</v>
      </c>
      <c r="B2552">
        <v>32352200</v>
      </c>
      <c r="C2552" t="s">
        <v>2561</v>
      </c>
      <c r="E2552" s="12">
        <v>2552</v>
      </c>
      <c r="F2552" s="13">
        <v>32353000</v>
      </c>
      <c r="G2552" s="14" t="s">
        <v>2562</v>
      </c>
      <c r="Q2552" t="str">
        <f t="shared" si="39"/>
        <v>32353000-Zvučni zapisi</v>
      </c>
    </row>
    <row r="2553" spans="1:17" x14ac:dyDescent="0.25">
      <c r="A2553">
        <v>2552</v>
      </c>
      <c r="B2553">
        <v>32353000</v>
      </c>
      <c r="C2553" t="s">
        <v>2562</v>
      </c>
      <c r="E2553" s="15">
        <v>2553</v>
      </c>
      <c r="F2553" s="16">
        <v>32353100</v>
      </c>
      <c r="G2553" s="17" t="s">
        <v>2563</v>
      </c>
      <c r="Q2553" t="str">
        <f t="shared" si="39"/>
        <v>32353100-Gramofonske ploče</v>
      </c>
    </row>
    <row r="2554" spans="1:17" x14ac:dyDescent="0.25">
      <c r="A2554">
        <v>2553</v>
      </c>
      <c r="B2554">
        <v>32353100</v>
      </c>
      <c r="C2554" t="s">
        <v>2563</v>
      </c>
      <c r="E2554" s="12">
        <v>2554</v>
      </c>
      <c r="F2554" s="13">
        <v>32353200</v>
      </c>
      <c r="G2554" s="14" t="s">
        <v>2564</v>
      </c>
      <c r="Q2554" t="str">
        <f t="shared" si="39"/>
        <v>32353200-Muzičke kasete</v>
      </c>
    </row>
    <row r="2555" spans="1:17" x14ac:dyDescent="0.25">
      <c r="A2555">
        <v>2554</v>
      </c>
      <c r="B2555">
        <v>32353200</v>
      </c>
      <c r="C2555" t="s">
        <v>2564</v>
      </c>
      <c r="E2555" s="15">
        <v>2555</v>
      </c>
      <c r="F2555" s="16">
        <v>32354000</v>
      </c>
      <c r="G2555" s="17" t="s">
        <v>2565</v>
      </c>
      <c r="Q2555" t="str">
        <f t="shared" si="39"/>
        <v>32354000-Filmovi</v>
      </c>
    </row>
    <row r="2556" spans="1:17" x14ac:dyDescent="0.25">
      <c r="A2556">
        <v>2555</v>
      </c>
      <c r="B2556">
        <v>32354000</v>
      </c>
      <c r="C2556" t="s">
        <v>2565</v>
      </c>
      <c r="E2556" s="12">
        <v>2556</v>
      </c>
      <c r="F2556" s="13">
        <v>32354100</v>
      </c>
      <c r="G2556" s="14" t="s">
        <v>2566</v>
      </c>
      <c r="Q2556" t="str">
        <f t="shared" si="39"/>
        <v>32354100-Film za radiološko snimanje</v>
      </c>
    </row>
    <row r="2557" spans="1:17" x14ac:dyDescent="0.25">
      <c r="A2557">
        <v>2556</v>
      </c>
      <c r="B2557">
        <v>32354100</v>
      </c>
      <c r="C2557" t="s">
        <v>2566</v>
      </c>
      <c r="E2557" s="15">
        <v>2557</v>
      </c>
      <c r="F2557" s="16">
        <v>32354110</v>
      </c>
      <c r="G2557" s="17" t="s">
        <v>2567</v>
      </c>
      <c r="Q2557" t="str">
        <f t="shared" si="39"/>
        <v>32354110-Film za rendgensko snimanje</v>
      </c>
    </row>
    <row r="2558" spans="1:17" x14ac:dyDescent="0.25">
      <c r="A2558">
        <v>2557</v>
      </c>
      <c r="B2558">
        <v>32354110</v>
      </c>
      <c r="C2558" t="s">
        <v>2567</v>
      </c>
      <c r="E2558" s="12">
        <v>2558</v>
      </c>
      <c r="F2558" s="13">
        <v>32354120</v>
      </c>
      <c r="G2558" s="14" t="s">
        <v>2568</v>
      </c>
      <c r="Q2558" t="str">
        <f t="shared" si="39"/>
        <v>32354120-Plavi diazo filmovi</v>
      </c>
    </row>
    <row r="2559" spans="1:17" x14ac:dyDescent="0.25">
      <c r="A2559">
        <v>2558</v>
      </c>
      <c r="B2559">
        <v>32354120</v>
      </c>
      <c r="C2559" t="s">
        <v>2568</v>
      </c>
      <c r="E2559" s="15">
        <v>2559</v>
      </c>
      <c r="F2559" s="16">
        <v>32354200</v>
      </c>
      <c r="G2559" s="17" t="s">
        <v>2569</v>
      </c>
      <c r="Q2559" t="str">
        <f t="shared" si="39"/>
        <v>32354200-Kinematografski film</v>
      </c>
    </row>
    <row r="2560" spans="1:17" x14ac:dyDescent="0.25">
      <c r="A2560">
        <v>2559</v>
      </c>
      <c r="B2560">
        <v>32354200</v>
      </c>
      <c r="C2560" t="s">
        <v>2569</v>
      </c>
      <c r="E2560" s="12">
        <v>2560</v>
      </c>
      <c r="F2560" s="13">
        <v>32354300</v>
      </c>
      <c r="G2560" s="14" t="s">
        <v>2570</v>
      </c>
      <c r="Q2560" t="str">
        <f t="shared" si="39"/>
        <v>32354300-Fotografski filmovi</v>
      </c>
    </row>
    <row r="2561" spans="1:17" x14ac:dyDescent="0.25">
      <c r="A2561">
        <v>2560</v>
      </c>
      <c r="B2561">
        <v>32354300</v>
      </c>
      <c r="C2561" t="s">
        <v>2570</v>
      </c>
      <c r="E2561" s="15">
        <v>2561</v>
      </c>
      <c r="F2561" s="16">
        <v>32354400</v>
      </c>
      <c r="G2561" s="17" t="s">
        <v>2571</v>
      </c>
      <c r="Q2561" t="str">
        <f t="shared" si="39"/>
        <v>32354400-Plan– film za trenutnu (brzu) fotografiju</v>
      </c>
    </row>
    <row r="2562" spans="1:17" x14ac:dyDescent="0.25">
      <c r="A2562">
        <v>2561</v>
      </c>
      <c r="B2562">
        <v>32354400</v>
      </c>
      <c r="C2562" t="s">
        <v>2571</v>
      </c>
      <c r="E2562" s="12">
        <v>2562</v>
      </c>
      <c r="F2562" s="13">
        <v>32354500</v>
      </c>
      <c r="G2562" s="14" t="s">
        <v>2572</v>
      </c>
      <c r="Q2562" t="str">
        <f t="shared" ref="Q2562:Q2625" si="40">F2562&amp; "-" &amp;G2562</f>
        <v>32354500-Video filmovi</v>
      </c>
    </row>
    <row r="2563" spans="1:17" x14ac:dyDescent="0.25">
      <c r="A2563">
        <v>2562</v>
      </c>
      <c r="B2563">
        <v>32354500</v>
      </c>
      <c r="C2563" t="s">
        <v>2572</v>
      </c>
      <c r="E2563" s="15">
        <v>2563</v>
      </c>
      <c r="F2563" s="16">
        <v>32354600</v>
      </c>
      <c r="G2563" s="17" t="s">
        <v>2573</v>
      </c>
      <c r="Q2563" t="str">
        <f t="shared" si="40"/>
        <v>32354600-Video kasete</v>
      </c>
    </row>
    <row r="2564" spans="1:17" x14ac:dyDescent="0.25">
      <c r="A2564">
        <v>2563</v>
      </c>
      <c r="B2564">
        <v>32354600</v>
      </c>
      <c r="C2564" t="s">
        <v>2573</v>
      </c>
      <c r="E2564" s="12">
        <v>2564</v>
      </c>
      <c r="F2564" s="13">
        <v>32354700</v>
      </c>
      <c r="G2564" s="14" t="s">
        <v>2574</v>
      </c>
      <c r="Q2564" t="str">
        <f t="shared" si="40"/>
        <v>32354700-Video trake</v>
      </c>
    </row>
    <row r="2565" spans="1:17" x14ac:dyDescent="0.25">
      <c r="A2565">
        <v>2564</v>
      </c>
      <c r="B2565">
        <v>32354700</v>
      </c>
      <c r="C2565" t="s">
        <v>2574</v>
      </c>
      <c r="E2565" s="15">
        <v>2565</v>
      </c>
      <c r="F2565" s="16">
        <v>32354800</v>
      </c>
      <c r="G2565" s="17" t="s">
        <v>2575</v>
      </c>
      <c r="Q2565" t="str">
        <f t="shared" si="40"/>
        <v>32354800-Prozirna prijanjajuća folija</v>
      </c>
    </row>
    <row r="2566" spans="1:17" x14ac:dyDescent="0.25">
      <c r="A2566">
        <v>2565</v>
      </c>
      <c r="B2566">
        <v>32354800</v>
      </c>
      <c r="C2566" t="s">
        <v>2575</v>
      </c>
      <c r="E2566" s="12">
        <v>2566</v>
      </c>
      <c r="F2566" s="13">
        <v>32360000</v>
      </c>
      <c r="G2566" s="14" t="s">
        <v>2576</v>
      </c>
      <c r="Q2566" t="str">
        <f t="shared" si="40"/>
        <v>32360000-Oprema za interfon</v>
      </c>
    </row>
    <row r="2567" spans="1:17" x14ac:dyDescent="0.25">
      <c r="A2567">
        <v>2566</v>
      </c>
      <c r="B2567">
        <v>32360000</v>
      </c>
      <c r="C2567" t="s">
        <v>2576</v>
      </c>
      <c r="E2567" s="15">
        <v>2567</v>
      </c>
      <c r="F2567" s="16">
        <v>32400000</v>
      </c>
      <c r="G2567" s="17" t="s">
        <v>2577</v>
      </c>
      <c r="Q2567" t="str">
        <f t="shared" si="40"/>
        <v>32400000-Mreže</v>
      </c>
    </row>
    <row r="2568" spans="1:17" x14ac:dyDescent="0.25">
      <c r="A2568">
        <v>2567</v>
      </c>
      <c r="B2568">
        <v>32400000</v>
      </c>
      <c r="C2568" t="s">
        <v>2577</v>
      </c>
      <c r="E2568" s="12">
        <v>2568</v>
      </c>
      <c r="F2568" s="13">
        <v>32410000</v>
      </c>
      <c r="G2568" s="14" t="s">
        <v>2578</v>
      </c>
      <c r="Q2568" t="str">
        <f t="shared" si="40"/>
        <v>32410000-Lokalna mreža</v>
      </c>
    </row>
    <row r="2569" spans="1:17" x14ac:dyDescent="0.25">
      <c r="A2569">
        <v>2568</v>
      </c>
      <c r="B2569">
        <v>32410000</v>
      </c>
      <c r="C2569" t="s">
        <v>2578</v>
      </c>
      <c r="E2569" s="15">
        <v>2569</v>
      </c>
      <c r="F2569" s="16">
        <v>32411000</v>
      </c>
      <c r="G2569" s="17" t="s">
        <v>2579</v>
      </c>
      <c r="Q2569" t="str">
        <f t="shared" si="40"/>
        <v>32411000-Lokalna (prstenasta) mreža token-ring</v>
      </c>
    </row>
    <row r="2570" spans="1:17" x14ac:dyDescent="0.25">
      <c r="A2570">
        <v>2569</v>
      </c>
      <c r="B2570">
        <v>32411000</v>
      </c>
      <c r="C2570" t="s">
        <v>2579</v>
      </c>
      <c r="E2570" s="12">
        <v>2570</v>
      </c>
      <c r="F2570" s="13">
        <v>32412000</v>
      </c>
      <c r="G2570" s="14" t="s">
        <v>2580</v>
      </c>
      <c r="Q2570" t="str">
        <f t="shared" si="40"/>
        <v>32412000-Komunikaciona mreža</v>
      </c>
    </row>
    <row r="2571" spans="1:17" x14ac:dyDescent="0.25">
      <c r="A2571">
        <v>2570</v>
      </c>
      <c r="B2571">
        <v>32412000</v>
      </c>
      <c r="C2571" t="s">
        <v>2580</v>
      </c>
      <c r="E2571" s="15">
        <v>2571</v>
      </c>
      <c r="F2571" s="16">
        <v>32412100</v>
      </c>
      <c r="G2571" s="17" t="s">
        <v>2581</v>
      </c>
      <c r="Q2571" t="str">
        <f t="shared" si="40"/>
        <v>32412100-Telekomunikaciona mreža</v>
      </c>
    </row>
    <row r="2572" spans="1:17" x14ac:dyDescent="0.25">
      <c r="A2572">
        <v>2571</v>
      </c>
      <c r="B2572">
        <v>32412100</v>
      </c>
      <c r="C2572" t="s">
        <v>2581</v>
      </c>
      <c r="E2572" s="12">
        <v>2572</v>
      </c>
      <c r="F2572" s="13">
        <v>32412110</v>
      </c>
      <c r="G2572" s="14" t="s">
        <v>2582</v>
      </c>
      <c r="Q2572" t="str">
        <f t="shared" si="40"/>
        <v>32412110-Internet mreža</v>
      </c>
    </row>
    <row r="2573" spans="1:17" x14ac:dyDescent="0.25">
      <c r="A2573">
        <v>2572</v>
      </c>
      <c r="B2573">
        <v>32412110</v>
      </c>
      <c r="C2573" t="s">
        <v>2582</v>
      </c>
      <c r="E2573" s="15">
        <v>2573</v>
      </c>
      <c r="F2573" s="16">
        <v>32412120</v>
      </c>
      <c r="G2573" s="17" t="s">
        <v>2583</v>
      </c>
      <c r="Q2573" t="str">
        <f t="shared" si="40"/>
        <v>32412120-Intranet mreža</v>
      </c>
    </row>
    <row r="2574" spans="1:17" x14ac:dyDescent="0.25">
      <c r="A2574">
        <v>2573</v>
      </c>
      <c r="B2574">
        <v>32412120</v>
      </c>
      <c r="C2574" t="s">
        <v>2583</v>
      </c>
      <c r="E2574" s="12">
        <v>2574</v>
      </c>
      <c r="F2574" s="13">
        <v>32413000</v>
      </c>
      <c r="G2574" s="14" t="s">
        <v>2584</v>
      </c>
      <c r="Q2574" t="str">
        <f t="shared" si="40"/>
        <v>32413000-Integrisana mreža</v>
      </c>
    </row>
    <row r="2575" spans="1:17" x14ac:dyDescent="0.25">
      <c r="A2575">
        <v>2574</v>
      </c>
      <c r="B2575">
        <v>32413000</v>
      </c>
      <c r="C2575" t="s">
        <v>2584</v>
      </c>
      <c r="E2575" s="15">
        <v>2575</v>
      </c>
      <c r="F2575" s="16">
        <v>32413100</v>
      </c>
      <c r="G2575" s="17" t="s">
        <v>2585</v>
      </c>
      <c r="Q2575" t="str">
        <f t="shared" si="40"/>
        <v>32413100-Mrežni ruteri</v>
      </c>
    </row>
    <row r="2576" spans="1:17" x14ac:dyDescent="0.25">
      <c r="A2576">
        <v>2575</v>
      </c>
      <c r="B2576">
        <v>32413100</v>
      </c>
      <c r="C2576" t="s">
        <v>2585</v>
      </c>
      <c r="E2576" s="12">
        <v>2576</v>
      </c>
      <c r="F2576" s="13">
        <v>32415000</v>
      </c>
      <c r="G2576" s="14" t="s">
        <v>2586</v>
      </c>
      <c r="Q2576" t="str">
        <f t="shared" si="40"/>
        <v>32415000-Eternet mreža</v>
      </c>
    </row>
    <row r="2577" spans="1:17" x14ac:dyDescent="0.25">
      <c r="A2577">
        <v>2576</v>
      </c>
      <c r="B2577">
        <v>32415000</v>
      </c>
      <c r="C2577" t="s">
        <v>2586</v>
      </c>
      <c r="E2577" s="15">
        <v>2577</v>
      </c>
      <c r="F2577" s="16">
        <v>32416000</v>
      </c>
      <c r="G2577" s="17" t="s">
        <v>2587</v>
      </c>
      <c r="Q2577" t="str">
        <f t="shared" si="40"/>
        <v>32416000-ISDN mreža</v>
      </c>
    </row>
    <row r="2578" spans="1:17" x14ac:dyDescent="0.25">
      <c r="A2578">
        <v>2577</v>
      </c>
      <c r="B2578">
        <v>32416000</v>
      </c>
      <c r="C2578" t="s">
        <v>2587</v>
      </c>
      <c r="E2578" s="12">
        <v>2578</v>
      </c>
      <c r="F2578" s="13">
        <v>32416100</v>
      </c>
      <c r="G2578" s="14" t="s">
        <v>2588</v>
      </c>
      <c r="Q2578" t="str">
        <f t="shared" si="40"/>
        <v>32416100-ISDX mreža</v>
      </c>
    </row>
    <row r="2579" spans="1:17" x14ac:dyDescent="0.25">
      <c r="A2579">
        <v>2578</v>
      </c>
      <c r="B2579">
        <v>32416100</v>
      </c>
      <c r="C2579" t="s">
        <v>2588</v>
      </c>
      <c r="E2579" s="15">
        <v>2579</v>
      </c>
      <c r="F2579" s="16">
        <v>32417000</v>
      </c>
      <c r="G2579" s="17" t="s">
        <v>2589</v>
      </c>
      <c r="Q2579" t="str">
        <f t="shared" si="40"/>
        <v>32417000-Multimedijalne mreže</v>
      </c>
    </row>
    <row r="2580" spans="1:17" x14ac:dyDescent="0.25">
      <c r="A2580">
        <v>2579</v>
      </c>
      <c r="B2580">
        <v>32417000</v>
      </c>
      <c r="C2580" t="s">
        <v>2589</v>
      </c>
      <c r="E2580" s="12">
        <v>2580</v>
      </c>
      <c r="F2580" s="13">
        <v>32418000</v>
      </c>
      <c r="G2580" s="14" t="s">
        <v>2590</v>
      </c>
      <c r="Q2580" t="str">
        <f t="shared" si="40"/>
        <v>32418000-Radio mreža</v>
      </c>
    </row>
    <row r="2581" spans="1:17" x14ac:dyDescent="0.25">
      <c r="A2581">
        <v>2580</v>
      </c>
      <c r="B2581">
        <v>32418000</v>
      </c>
      <c r="C2581" t="s">
        <v>2590</v>
      </c>
      <c r="E2581" s="15">
        <v>2581</v>
      </c>
      <c r="F2581" s="16">
        <v>32420000</v>
      </c>
      <c r="G2581" s="17" t="s">
        <v>2591</v>
      </c>
      <c r="Q2581" t="str">
        <f t="shared" si="40"/>
        <v>32420000-Mrežna oprema</v>
      </c>
    </row>
    <row r="2582" spans="1:17" x14ac:dyDescent="0.25">
      <c r="A2582">
        <v>2581</v>
      </c>
      <c r="B2582">
        <v>32420000</v>
      </c>
      <c r="C2582" t="s">
        <v>2591</v>
      </c>
      <c r="E2582" s="12">
        <v>2582</v>
      </c>
      <c r="F2582" s="13">
        <v>32421000</v>
      </c>
      <c r="G2582" s="14" t="s">
        <v>2592</v>
      </c>
      <c r="Q2582" t="str">
        <f t="shared" si="40"/>
        <v>32421000-Mrežni kablovi</v>
      </c>
    </row>
    <row r="2583" spans="1:17" x14ac:dyDescent="0.25">
      <c r="A2583">
        <v>2582</v>
      </c>
      <c r="B2583">
        <v>32421000</v>
      </c>
      <c r="C2583" t="s">
        <v>2592</v>
      </c>
      <c r="E2583" s="15">
        <v>2583</v>
      </c>
      <c r="F2583" s="16">
        <v>32422000</v>
      </c>
      <c r="G2583" s="17" t="s">
        <v>2593</v>
      </c>
      <c r="Q2583" t="str">
        <f t="shared" si="40"/>
        <v>32422000-Mrežne komponente</v>
      </c>
    </row>
    <row r="2584" spans="1:17" x14ac:dyDescent="0.25">
      <c r="A2584">
        <v>2583</v>
      </c>
      <c r="B2584">
        <v>32422000</v>
      </c>
      <c r="C2584" t="s">
        <v>2593</v>
      </c>
      <c r="E2584" s="12">
        <v>2584</v>
      </c>
      <c r="F2584" s="13">
        <v>32423000</v>
      </c>
      <c r="G2584" s="14" t="s">
        <v>2594</v>
      </c>
      <c r="Q2584" t="str">
        <f t="shared" si="40"/>
        <v>32423000-Mrežna čvorišta (habovi)</v>
      </c>
    </row>
    <row r="2585" spans="1:17" x14ac:dyDescent="0.25">
      <c r="A2585">
        <v>2584</v>
      </c>
      <c r="B2585">
        <v>32423000</v>
      </c>
      <c r="C2585" t="s">
        <v>2594</v>
      </c>
      <c r="E2585" s="15">
        <v>2585</v>
      </c>
      <c r="F2585" s="16">
        <v>32424000</v>
      </c>
      <c r="G2585" s="17" t="s">
        <v>2595</v>
      </c>
      <c r="Q2585" t="str">
        <f t="shared" si="40"/>
        <v>32424000-Mrežna infrastruktura</v>
      </c>
    </row>
    <row r="2586" spans="1:17" x14ac:dyDescent="0.25">
      <c r="A2586">
        <v>2585</v>
      </c>
      <c r="B2586">
        <v>32424000</v>
      </c>
      <c r="C2586" t="s">
        <v>2595</v>
      </c>
      <c r="E2586" s="12">
        <v>2586</v>
      </c>
      <c r="F2586" s="13">
        <v>32425000</v>
      </c>
      <c r="G2586" s="14" t="s">
        <v>2596</v>
      </c>
      <c r="Q2586" t="str">
        <f t="shared" si="40"/>
        <v>32425000-Mrežni operativni sistem</v>
      </c>
    </row>
    <row r="2587" spans="1:17" x14ac:dyDescent="0.25">
      <c r="A2587">
        <v>2586</v>
      </c>
      <c r="B2587">
        <v>32425000</v>
      </c>
      <c r="C2587" t="s">
        <v>2596</v>
      </c>
      <c r="E2587" s="15">
        <v>2587</v>
      </c>
      <c r="F2587" s="16">
        <v>32426000</v>
      </c>
      <c r="G2587" s="17" t="s">
        <v>2597</v>
      </c>
      <c r="Q2587" t="str">
        <f t="shared" si="40"/>
        <v>32426000-Sistem objavljivanja na mreži</v>
      </c>
    </row>
    <row r="2588" spans="1:17" x14ac:dyDescent="0.25">
      <c r="A2588">
        <v>2587</v>
      </c>
      <c r="B2588">
        <v>32426000</v>
      </c>
      <c r="C2588" t="s">
        <v>2597</v>
      </c>
      <c r="E2588" s="12">
        <v>2588</v>
      </c>
      <c r="F2588" s="13">
        <v>32427000</v>
      </c>
      <c r="G2588" s="14" t="s">
        <v>2598</v>
      </c>
      <c r="Q2588" t="str">
        <f t="shared" si="40"/>
        <v>32427000-Mrežni sistem</v>
      </c>
    </row>
    <row r="2589" spans="1:17" x14ac:dyDescent="0.25">
      <c r="A2589">
        <v>2588</v>
      </c>
      <c r="B2589">
        <v>32427000</v>
      </c>
      <c r="C2589" t="s">
        <v>2598</v>
      </c>
      <c r="E2589" s="15">
        <v>2589</v>
      </c>
      <c r="F2589" s="16">
        <v>32428000</v>
      </c>
      <c r="G2589" s="17" t="s">
        <v>2599</v>
      </c>
      <c r="Q2589" t="str">
        <f t="shared" si="40"/>
        <v>32428000-Mrežna nadgradnja (upgrade)</v>
      </c>
    </row>
    <row r="2590" spans="1:17" x14ac:dyDescent="0.25">
      <c r="A2590">
        <v>2589</v>
      </c>
      <c r="B2590">
        <v>32428000</v>
      </c>
      <c r="C2590" t="s">
        <v>2599</v>
      </c>
      <c r="E2590" s="12">
        <v>2590</v>
      </c>
      <c r="F2590" s="13">
        <v>32429000</v>
      </c>
      <c r="G2590" s="14" t="s">
        <v>2600</v>
      </c>
      <c r="Q2590" t="str">
        <f t="shared" si="40"/>
        <v>32429000-Oprema za telefonsku mrežu</v>
      </c>
    </row>
    <row r="2591" spans="1:17" x14ac:dyDescent="0.25">
      <c r="A2591">
        <v>2590</v>
      </c>
      <c r="B2591">
        <v>32429000</v>
      </c>
      <c r="C2591" t="s">
        <v>2600</v>
      </c>
      <c r="E2591" s="15">
        <v>2591</v>
      </c>
      <c r="F2591" s="16">
        <v>32430000</v>
      </c>
      <c r="G2591" s="17" t="s">
        <v>2601</v>
      </c>
      <c r="Q2591" t="str">
        <f t="shared" si="40"/>
        <v>32430000-Širokopojasna mreža</v>
      </c>
    </row>
    <row r="2592" spans="1:17" x14ac:dyDescent="0.25">
      <c r="A2592">
        <v>2591</v>
      </c>
      <c r="B2592">
        <v>32430000</v>
      </c>
      <c r="C2592" t="s">
        <v>2601</v>
      </c>
      <c r="E2592" s="12">
        <v>2592</v>
      </c>
      <c r="F2592" s="13">
        <v>32440000</v>
      </c>
      <c r="G2592" s="14" t="s">
        <v>2602</v>
      </c>
      <c r="Q2592" t="str">
        <f t="shared" si="40"/>
        <v>32440000-Telemetrijska i terminalna oprema</v>
      </c>
    </row>
    <row r="2593" spans="1:17" x14ac:dyDescent="0.25">
      <c r="A2593">
        <v>2592</v>
      </c>
      <c r="B2593">
        <v>32440000</v>
      </c>
      <c r="C2593" t="s">
        <v>2602</v>
      </c>
      <c r="E2593" s="15">
        <v>2593</v>
      </c>
      <c r="F2593" s="16">
        <v>32441000</v>
      </c>
      <c r="G2593" s="17" t="s">
        <v>2603</v>
      </c>
      <c r="Q2593" t="str">
        <f t="shared" si="40"/>
        <v>32441000-Telemetrijska oprema</v>
      </c>
    </row>
    <row r="2594" spans="1:17" x14ac:dyDescent="0.25">
      <c r="A2594">
        <v>2593</v>
      </c>
      <c r="B2594">
        <v>32441000</v>
      </c>
      <c r="C2594" t="s">
        <v>2603</v>
      </c>
      <c r="E2594" s="12">
        <v>2594</v>
      </c>
      <c r="F2594" s="13">
        <v>32441100</v>
      </c>
      <c r="G2594" s="14" t="s">
        <v>2604</v>
      </c>
      <c r="Q2594" t="str">
        <f t="shared" si="40"/>
        <v>32441100-Sistem telemetrijskog nadzora</v>
      </c>
    </row>
    <row r="2595" spans="1:17" x14ac:dyDescent="0.25">
      <c r="A2595">
        <v>2594</v>
      </c>
      <c r="B2595">
        <v>32441100</v>
      </c>
      <c r="C2595" t="s">
        <v>2604</v>
      </c>
      <c r="E2595" s="15">
        <v>2595</v>
      </c>
      <c r="F2595" s="16">
        <v>32441200</v>
      </c>
      <c r="G2595" s="17" t="s">
        <v>2605</v>
      </c>
      <c r="Q2595" t="str">
        <f t="shared" si="40"/>
        <v>32441200-Telemetrijska i oprema za upravljanje</v>
      </c>
    </row>
    <row r="2596" spans="1:17" x14ac:dyDescent="0.25">
      <c r="A2596">
        <v>2595</v>
      </c>
      <c r="B2596">
        <v>32441200</v>
      </c>
      <c r="C2596" t="s">
        <v>2605</v>
      </c>
      <c r="E2596" s="12">
        <v>2596</v>
      </c>
      <c r="F2596" s="13">
        <v>32441300</v>
      </c>
      <c r="G2596" s="14" t="s">
        <v>2606</v>
      </c>
      <c r="Q2596" t="str">
        <f t="shared" si="40"/>
        <v>32441300-Telematski sistem</v>
      </c>
    </row>
    <row r="2597" spans="1:17" x14ac:dyDescent="0.25">
      <c r="A2597">
        <v>2596</v>
      </c>
      <c r="B2597">
        <v>32441300</v>
      </c>
      <c r="C2597" t="s">
        <v>2606</v>
      </c>
      <c r="E2597" s="15">
        <v>2597</v>
      </c>
      <c r="F2597" s="16">
        <v>32442000</v>
      </c>
      <c r="G2597" s="17" t="s">
        <v>2607</v>
      </c>
      <c r="Q2597" t="str">
        <f t="shared" si="40"/>
        <v>32442000-Oprema za terminale</v>
      </c>
    </row>
    <row r="2598" spans="1:17" x14ac:dyDescent="0.25">
      <c r="A2598">
        <v>2597</v>
      </c>
      <c r="B2598">
        <v>32442000</v>
      </c>
      <c r="C2598" t="s">
        <v>2607</v>
      </c>
      <c r="E2598" s="12">
        <v>2598</v>
      </c>
      <c r="F2598" s="13">
        <v>32442100</v>
      </c>
      <c r="G2598" s="14" t="s">
        <v>2608</v>
      </c>
      <c r="Q2598" t="str">
        <f t="shared" si="40"/>
        <v>32442100-Terminalne ploče</v>
      </c>
    </row>
    <row r="2599" spans="1:17" x14ac:dyDescent="0.25">
      <c r="A2599">
        <v>2598</v>
      </c>
      <c r="B2599">
        <v>32442100</v>
      </c>
      <c r="C2599" t="s">
        <v>2608</v>
      </c>
      <c r="E2599" s="15">
        <v>2599</v>
      </c>
      <c r="F2599" s="16">
        <v>32442200</v>
      </c>
      <c r="G2599" s="17" t="s">
        <v>2609</v>
      </c>
      <c r="Q2599" t="str">
        <f t="shared" si="40"/>
        <v>32442200-Terminalne kutije</v>
      </c>
    </row>
    <row r="2600" spans="1:17" x14ac:dyDescent="0.25">
      <c r="A2600">
        <v>2599</v>
      </c>
      <c r="B2600">
        <v>32442200</v>
      </c>
      <c r="C2600" t="s">
        <v>2609</v>
      </c>
      <c r="E2600" s="12">
        <v>2600</v>
      </c>
      <c r="F2600" s="13">
        <v>32442300</v>
      </c>
      <c r="G2600" s="14" t="s">
        <v>2610</v>
      </c>
      <c r="Q2600" t="str">
        <f t="shared" si="40"/>
        <v>32442300-Emulatori terminala</v>
      </c>
    </row>
    <row r="2601" spans="1:17" x14ac:dyDescent="0.25">
      <c r="A2601">
        <v>2600</v>
      </c>
      <c r="B2601">
        <v>32442300</v>
      </c>
      <c r="C2601" t="s">
        <v>2610</v>
      </c>
      <c r="E2601" s="15">
        <v>2601</v>
      </c>
      <c r="F2601" s="16">
        <v>32442400</v>
      </c>
      <c r="G2601" s="17" t="s">
        <v>2611</v>
      </c>
      <c r="Q2601" t="str">
        <f t="shared" si="40"/>
        <v>32442400-Konektorski blokovi</v>
      </c>
    </row>
    <row r="2602" spans="1:17" x14ac:dyDescent="0.25">
      <c r="A2602">
        <v>2601</v>
      </c>
      <c r="B2602">
        <v>32442400</v>
      </c>
      <c r="C2602" t="s">
        <v>2611</v>
      </c>
      <c r="E2602" s="12">
        <v>2602</v>
      </c>
      <c r="F2602" s="13">
        <v>32500000</v>
      </c>
      <c r="G2602" s="14" t="s">
        <v>2612</v>
      </c>
      <c r="Q2602" t="str">
        <f t="shared" si="40"/>
        <v>32500000-Telekomunikaciona oprema i materijal</v>
      </c>
    </row>
    <row r="2603" spans="1:17" x14ac:dyDescent="0.25">
      <c r="A2603">
        <v>2602</v>
      </c>
      <c r="B2603">
        <v>32500000</v>
      </c>
      <c r="C2603" t="s">
        <v>2612</v>
      </c>
      <c r="E2603" s="15">
        <v>2603</v>
      </c>
      <c r="F2603" s="16">
        <v>32510000</v>
      </c>
      <c r="G2603" s="17" t="s">
        <v>2613</v>
      </c>
      <c r="Q2603" t="str">
        <f t="shared" si="40"/>
        <v>32510000-Sistemi za bežičnu telekomunikaciju</v>
      </c>
    </row>
    <row r="2604" spans="1:17" x14ac:dyDescent="0.25">
      <c r="A2604">
        <v>2603</v>
      </c>
      <c r="B2604">
        <v>32510000</v>
      </c>
      <c r="C2604" t="s">
        <v>2613</v>
      </c>
      <c r="E2604" s="12">
        <v>2604</v>
      </c>
      <c r="F2604" s="13">
        <v>32520000</v>
      </c>
      <c r="G2604" s="14" t="s">
        <v>2614</v>
      </c>
      <c r="Q2604" t="str">
        <f t="shared" si="40"/>
        <v>32520000-Telekomunikacioni kablovi i oprema</v>
      </c>
    </row>
    <row r="2605" spans="1:17" x14ac:dyDescent="0.25">
      <c r="A2605">
        <v>2604</v>
      </c>
      <c r="B2605">
        <v>32520000</v>
      </c>
      <c r="C2605" t="s">
        <v>2614</v>
      </c>
      <c r="E2605" s="15">
        <v>2605</v>
      </c>
      <c r="F2605" s="16">
        <v>32521000</v>
      </c>
      <c r="G2605" s="17" t="s">
        <v>2615</v>
      </c>
      <c r="Q2605" t="str">
        <f t="shared" si="40"/>
        <v>32521000-Telekomunikacioni kablovi</v>
      </c>
    </row>
    <row r="2606" spans="1:17" x14ac:dyDescent="0.25">
      <c r="A2606">
        <v>2605</v>
      </c>
      <c r="B2606">
        <v>32521000</v>
      </c>
      <c r="C2606" t="s">
        <v>2615</v>
      </c>
      <c r="E2606" s="12">
        <v>2606</v>
      </c>
      <c r="F2606" s="13">
        <v>32522000</v>
      </c>
      <c r="G2606" s="14" t="s">
        <v>2616</v>
      </c>
      <c r="Q2606" t="str">
        <f t="shared" si="40"/>
        <v>32522000-Telekomunikaciona oprema</v>
      </c>
    </row>
    <row r="2607" spans="1:17" x14ac:dyDescent="0.25">
      <c r="A2607">
        <v>2606</v>
      </c>
      <c r="B2607">
        <v>32522000</v>
      </c>
      <c r="C2607" t="s">
        <v>2616</v>
      </c>
      <c r="E2607" s="15">
        <v>2607</v>
      </c>
      <c r="F2607" s="16">
        <v>32523000</v>
      </c>
      <c r="G2607" s="17" t="s">
        <v>2617</v>
      </c>
      <c r="Q2607" t="str">
        <f t="shared" si="40"/>
        <v>32523000-Telekomunikacioni objekti (sredstva)</v>
      </c>
    </row>
    <row r="2608" spans="1:17" x14ac:dyDescent="0.25">
      <c r="A2608">
        <v>2607</v>
      </c>
      <c r="B2608">
        <v>32523000</v>
      </c>
      <c r="C2608" t="s">
        <v>2617</v>
      </c>
      <c r="E2608" s="12">
        <v>2608</v>
      </c>
      <c r="F2608" s="13">
        <v>32524000</v>
      </c>
      <c r="G2608" s="14" t="s">
        <v>2618</v>
      </c>
      <c r="Q2608" t="str">
        <f t="shared" si="40"/>
        <v>32524000-Telekomunikacioni sistemi</v>
      </c>
    </row>
    <row r="2609" spans="1:17" x14ac:dyDescent="0.25">
      <c r="A2609">
        <v>2608</v>
      </c>
      <c r="B2609">
        <v>32524000</v>
      </c>
      <c r="C2609" t="s">
        <v>2618</v>
      </c>
      <c r="E2609" s="15">
        <v>2609</v>
      </c>
      <c r="F2609" s="16">
        <v>32530000</v>
      </c>
      <c r="G2609" s="17" t="s">
        <v>2619</v>
      </c>
      <c r="Q2609" t="str">
        <f t="shared" si="40"/>
        <v>32530000-Oprema u vezi sa satelitskom komunikacijom</v>
      </c>
    </row>
    <row r="2610" spans="1:17" x14ac:dyDescent="0.25">
      <c r="A2610">
        <v>2609</v>
      </c>
      <c r="B2610">
        <v>32530000</v>
      </c>
      <c r="C2610" t="s">
        <v>2619</v>
      </c>
      <c r="E2610" s="12">
        <v>2610</v>
      </c>
      <c r="F2610" s="13">
        <v>32531000</v>
      </c>
      <c r="G2610" s="14" t="s">
        <v>2620</v>
      </c>
      <c r="Q2610" t="str">
        <f t="shared" si="40"/>
        <v>32531000-Satelitska komunikaciona oprema</v>
      </c>
    </row>
    <row r="2611" spans="1:17" x14ac:dyDescent="0.25">
      <c r="A2611">
        <v>2610</v>
      </c>
      <c r="B2611">
        <v>32531000</v>
      </c>
      <c r="C2611" t="s">
        <v>2620</v>
      </c>
      <c r="E2611" s="15">
        <v>2611</v>
      </c>
      <c r="F2611" s="16">
        <v>32532000</v>
      </c>
      <c r="G2611" s="17" t="s">
        <v>2621</v>
      </c>
      <c r="Q2611" t="str">
        <f t="shared" si="40"/>
        <v>32532000-Satelitski tanjiri</v>
      </c>
    </row>
    <row r="2612" spans="1:17" x14ac:dyDescent="0.25">
      <c r="A2612">
        <v>2611</v>
      </c>
      <c r="B2612">
        <v>32532000</v>
      </c>
      <c r="C2612" t="s">
        <v>2621</v>
      </c>
      <c r="E2612" s="12">
        <v>2612</v>
      </c>
      <c r="F2612" s="13">
        <v>32533000</v>
      </c>
      <c r="G2612" s="14" t="s">
        <v>2622</v>
      </c>
      <c r="Q2612" t="str">
        <f t="shared" si="40"/>
        <v>32533000-Satelitske zemaljske stanice</v>
      </c>
    </row>
    <row r="2613" spans="1:17" x14ac:dyDescent="0.25">
      <c r="A2613">
        <v>2612</v>
      </c>
      <c r="B2613">
        <v>32533000</v>
      </c>
      <c r="C2613" t="s">
        <v>2622</v>
      </c>
      <c r="E2613" s="15">
        <v>2613</v>
      </c>
      <c r="F2613" s="16">
        <v>32534000</v>
      </c>
      <c r="G2613" s="17" t="s">
        <v>2623</v>
      </c>
      <c r="Q2613" t="str">
        <f t="shared" si="40"/>
        <v>32534000-Satelitske platforme</v>
      </c>
    </row>
    <row r="2614" spans="1:17" x14ac:dyDescent="0.25">
      <c r="A2614">
        <v>2613</v>
      </c>
      <c r="B2614">
        <v>32534000</v>
      </c>
      <c r="C2614" t="s">
        <v>2623</v>
      </c>
      <c r="E2614" s="12">
        <v>2614</v>
      </c>
      <c r="F2614" s="13">
        <v>32540000</v>
      </c>
      <c r="G2614" s="14" t="s">
        <v>2624</v>
      </c>
      <c r="Q2614" t="str">
        <f t="shared" si="40"/>
        <v>32540000-Komutacione table</v>
      </c>
    </row>
    <row r="2615" spans="1:17" x14ac:dyDescent="0.25">
      <c r="A2615">
        <v>2614</v>
      </c>
      <c r="B2615">
        <v>32540000</v>
      </c>
      <c r="C2615" t="s">
        <v>2624</v>
      </c>
      <c r="E2615" s="15">
        <v>2615</v>
      </c>
      <c r="F2615" s="16">
        <v>32541000</v>
      </c>
      <c r="G2615" s="17" t="s">
        <v>2625</v>
      </c>
      <c r="Q2615" t="str">
        <f t="shared" si="40"/>
        <v>32541000-Oprema za komutacione table</v>
      </c>
    </row>
    <row r="2616" spans="1:17" x14ac:dyDescent="0.25">
      <c r="A2616">
        <v>2615</v>
      </c>
      <c r="B2616">
        <v>32541000</v>
      </c>
      <c r="C2616" t="s">
        <v>2625</v>
      </c>
      <c r="E2616" s="12">
        <v>2616</v>
      </c>
      <c r="F2616" s="13">
        <v>32542000</v>
      </c>
      <c r="G2616" s="14" t="s">
        <v>2626</v>
      </c>
      <c r="Q2616" t="str">
        <f t="shared" si="40"/>
        <v>32542000-Ploče za komutacione table</v>
      </c>
    </row>
    <row r="2617" spans="1:17" x14ac:dyDescent="0.25">
      <c r="A2617">
        <v>2616</v>
      </c>
      <c r="B2617">
        <v>32542000</v>
      </c>
      <c r="C2617" t="s">
        <v>2626</v>
      </c>
      <c r="E2617" s="15">
        <v>2617</v>
      </c>
      <c r="F2617" s="16">
        <v>32543000</v>
      </c>
      <c r="G2617" s="17" t="s">
        <v>2627</v>
      </c>
      <c r="Q2617" t="str">
        <f t="shared" si="40"/>
        <v>32543000-Telefonske komutacione centrale</v>
      </c>
    </row>
    <row r="2618" spans="1:17" x14ac:dyDescent="0.25">
      <c r="A2618">
        <v>2617</v>
      </c>
      <c r="B2618">
        <v>32543000</v>
      </c>
      <c r="C2618" t="s">
        <v>2627</v>
      </c>
      <c r="E2618" s="12">
        <v>2618</v>
      </c>
      <c r="F2618" s="13">
        <v>32544000</v>
      </c>
      <c r="G2618" s="14" t="s">
        <v>2628</v>
      </c>
      <c r="Q2618" t="str">
        <f t="shared" si="40"/>
        <v>32544000-PABX oprema</v>
      </c>
    </row>
    <row r="2619" spans="1:17" x14ac:dyDescent="0.25">
      <c r="A2619">
        <v>2618</v>
      </c>
      <c r="B2619">
        <v>32544000</v>
      </c>
      <c r="C2619" t="s">
        <v>2628</v>
      </c>
      <c r="E2619" s="15">
        <v>2619</v>
      </c>
      <c r="F2619" s="16">
        <v>32545000</v>
      </c>
      <c r="G2619" s="17" t="s">
        <v>2629</v>
      </c>
      <c r="Q2619" t="str">
        <f t="shared" si="40"/>
        <v>32545000-PABX sistemi</v>
      </c>
    </row>
    <row r="2620" spans="1:17" x14ac:dyDescent="0.25">
      <c r="A2620">
        <v>2619</v>
      </c>
      <c r="B2620">
        <v>32545000</v>
      </c>
      <c r="C2620" t="s">
        <v>2629</v>
      </c>
      <c r="E2620" s="12">
        <v>2620</v>
      </c>
      <c r="F2620" s="13">
        <v>32546000</v>
      </c>
      <c r="G2620" s="14" t="s">
        <v>2630</v>
      </c>
      <c r="Q2620" t="str">
        <f t="shared" si="40"/>
        <v>32546000-Digitalna komutaciona oprema</v>
      </c>
    </row>
    <row r="2621" spans="1:17" x14ac:dyDescent="0.25">
      <c r="A2621">
        <v>2620</v>
      </c>
      <c r="B2621">
        <v>32546000</v>
      </c>
      <c r="C2621" t="s">
        <v>2630</v>
      </c>
      <c r="E2621" s="15">
        <v>2621</v>
      </c>
      <c r="F2621" s="16">
        <v>32546100</v>
      </c>
      <c r="G2621" s="17" t="s">
        <v>2631</v>
      </c>
      <c r="Q2621" t="str">
        <f t="shared" si="40"/>
        <v>32546100-Digitalne komutacione table</v>
      </c>
    </row>
    <row r="2622" spans="1:17" x14ac:dyDescent="0.25">
      <c r="A2622">
        <v>2621</v>
      </c>
      <c r="B2622">
        <v>32546100</v>
      </c>
      <c r="C2622" t="s">
        <v>2631</v>
      </c>
      <c r="E2622" s="12">
        <v>2622</v>
      </c>
      <c r="F2622" s="13">
        <v>32547000</v>
      </c>
      <c r="G2622" s="14" t="s">
        <v>2632</v>
      </c>
      <c r="Q2622" t="str">
        <f t="shared" si="40"/>
        <v>32547000-Vakuumske komutacione table</v>
      </c>
    </row>
    <row r="2623" spans="1:17" x14ac:dyDescent="0.25">
      <c r="A2623">
        <v>2622</v>
      </c>
      <c r="B2623">
        <v>32547000</v>
      </c>
      <c r="C2623" t="s">
        <v>2632</v>
      </c>
      <c r="E2623" s="15">
        <v>2623</v>
      </c>
      <c r="F2623" s="16">
        <v>32550000</v>
      </c>
      <c r="G2623" s="17" t="s">
        <v>2633</v>
      </c>
      <c r="Q2623" t="str">
        <f t="shared" si="40"/>
        <v>32550000-Telefonska oprema</v>
      </c>
    </row>
    <row r="2624" spans="1:17" x14ac:dyDescent="0.25">
      <c r="A2624">
        <v>2623</v>
      </c>
      <c r="B2624">
        <v>32550000</v>
      </c>
      <c r="C2624" t="s">
        <v>2633</v>
      </c>
      <c r="E2624" s="12">
        <v>2624</v>
      </c>
      <c r="F2624" s="13">
        <v>32551000</v>
      </c>
      <c r="G2624" s="14" t="s">
        <v>2634</v>
      </c>
      <c r="Q2624" t="str">
        <f t="shared" si="40"/>
        <v>32551000-Telefonski kablovi i pripadajuća oprema</v>
      </c>
    </row>
    <row r="2625" spans="1:17" x14ac:dyDescent="0.25">
      <c r="A2625">
        <v>2624</v>
      </c>
      <c r="B2625">
        <v>32551000</v>
      </c>
      <c r="C2625" t="s">
        <v>2634</v>
      </c>
      <c r="E2625" s="15">
        <v>2625</v>
      </c>
      <c r="F2625" s="16">
        <v>32551100</v>
      </c>
      <c r="G2625" s="17" t="s">
        <v>2635</v>
      </c>
      <c r="Q2625" t="str">
        <f t="shared" si="40"/>
        <v>32551100-Telefonski priključci</v>
      </c>
    </row>
    <row r="2626" spans="1:17" x14ac:dyDescent="0.25">
      <c r="A2626">
        <v>2625</v>
      </c>
      <c r="B2626">
        <v>32551100</v>
      </c>
      <c r="C2626" t="s">
        <v>2635</v>
      </c>
      <c r="E2626" s="12">
        <v>2626</v>
      </c>
      <c r="F2626" s="13">
        <v>32551200</v>
      </c>
      <c r="G2626" s="14" t="s">
        <v>2636</v>
      </c>
      <c r="Q2626" t="str">
        <f t="shared" ref="Q2626:Q2689" si="41">F2626&amp; "-" &amp;G2626</f>
        <v>32551200-Telefonske centrale</v>
      </c>
    </row>
    <row r="2627" spans="1:17" x14ac:dyDescent="0.25">
      <c r="A2627">
        <v>2626</v>
      </c>
      <c r="B2627">
        <v>32551200</v>
      </c>
      <c r="C2627" t="s">
        <v>2636</v>
      </c>
      <c r="E2627" s="15">
        <v>2627</v>
      </c>
      <c r="F2627" s="16">
        <v>32551300</v>
      </c>
      <c r="G2627" s="17" t="s">
        <v>2637</v>
      </c>
      <c r="Q2627" t="str">
        <f t="shared" si="41"/>
        <v>32551300-Telefonske slušalice</v>
      </c>
    </row>
    <row r="2628" spans="1:17" x14ac:dyDescent="0.25">
      <c r="A2628">
        <v>2627</v>
      </c>
      <c r="B2628">
        <v>32551300</v>
      </c>
      <c r="C2628" t="s">
        <v>2637</v>
      </c>
      <c r="E2628" s="12">
        <v>2628</v>
      </c>
      <c r="F2628" s="13">
        <v>32551400</v>
      </c>
      <c r="G2628" s="14" t="s">
        <v>2638</v>
      </c>
      <c r="Q2628" t="str">
        <f t="shared" si="41"/>
        <v>32551400-Telefonska mreža</v>
      </c>
    </row>
    <row r="2629" spans="1:17" x14ac:dyDescent="0.25">
      <c r="A2629">
        <v>2628</v>
      </c>
      <c r="B2629">
        <v>32551400</v>
      </c>
      <c r="C2629" t="s">
        <v>2638</v>
      </c>
      <c r="E2629" s="15">
        <v>2629</v>
      </c>
      <c r="F2629" s="16">
        <v>32551500</v>
      </c>
      <c r="G2629" s="17" t="s">
        <v>2639</v>
      </c>
      <c r="Q2629" t="str">
        <f t="shared" si="41"/>
        <v>32551500-Telefonski kablovi</v>
      </c>
    </row>
    <row r="2630" spans="1:17" x14ac:dyDescent="0.25">
      <c r="A2630">
        <v>2629</v>
      </c>
      <c r="B2630">
        <v>32551500</v>
      </c>
      <c r="C2630" t="s">
        <v>2639</v>
      </c>
      <c r="E2630" s="12">
        <v>2630</v>
      </c>
      <c r="F2630" s="13">
        <v>32552000</v>
      </c>
      <c r="G2630" s="14" t="s">
        <v>2640</v>
      </c>
      <c r="Q2630" t="str">
        <f t="shared" si="41"/>
        <v>32552000-Električni aparati za žičnu telefoniju ili žičnu telegrafiju</v>
      </c>
    </row>
    <row r="2631" spans="1:17" x14ac:dyDescent="0.25">
      <c r="A2631">
        <v>2630</v>
      </c>
      <c r="B2631">
        <v>32552000</v>
      </c>
      <c r="C2631" t="s">
        <v>2640</v>
      </c>
      <c r="E2631" s="15">
        <v>2631</v>
      </c>
      <c r="F2631" s="16">
        <v>32552100</v>
      </c>
      <c r="G2631" s="17" t="s">
        <v>2641</v>
      </c>
      <c r="Q2631" t="str">
        <f t="shared" si="41"/>
        <v>32552100-Telefonski aparati</v>
      </c>
    </row>
    <row r="2632" spans="1:17" x14ac:dyDescent="0.25">
      <c r="A2632">
        <v>2631</v>
      </c>
      <c r="B2632">
        <v>32552100</v>
      </c>
      <c r="C2632" t="s">
        <v>2641</v>
      </c>
      <c r="E2632" s="12">
        <v>2632</v>
      </c>
      <c r="F2632" s="13">
        <v>32552110</v>
      </c>
      <c r="G2632" s="14" t="s">
        <v>2642</v>
      </c>
      <c r="Q2632" t="str">
        <f t="shared" si="41"/>
        <v>32552110-Bežični telefonski aparati</v>
      </c>
    </row>
    <row r="2633" spans="1:17" x14ac:dyDescent="0.25">
      <c r="A2633">
        <v>2632</v>
      </c>
      <c r="B2633">
        <v>32552110</v>
      </c>
      <c r="C2633" t="s">
        <v>2642</v>
      </c>
      <c r="E2633" s="15">
        <v>2633</v>
      </c>
      <c r="F2633" s="16">
        <v>32552120</v>
      </c>
      <c r="G2633" s="17" t="s">
        <v>2643</v>
      </c>
      <c r="Q2633" t="str">
        <f t="shared" si="41"/>
        <v>32552120-Telefonski aparati za pozive u hitnim situacijama</v>
      </c>
    </row>
    <row r="2634" spans="1:17" x14ac:dyDescent="0.25">
      <c r="A2634">
        <v>2633</v>
      </c>
      <c r="B2634">
        <v>32552120</v>
      </c>
      <c r="C2634" t="s">
        <v>2643</v>
      </c>
      <c r="E2634" s="12">
        <v>2634</v>
      </c>
      <c r="F2634" s="13">
        <v>32552130</v>
      </c>
      <c r="G2634" s="14" t="s">
        <v>2644</v>
      </c>
      <c r="Q2634" t="str">
        <f t="shared" si="41"/>
        <v>32552130-Javni telefoni</v>
      </c>
    </row>
    <row r="2635" spans="1:17" x14ac:dyDescent="0.25">
      <c r="A2635">
        <v>2634</v>
      </c>
      <c r="B2635">
        <v>32552130</v>
      </c>
      <c r="C2635" t="s">
        <v>2644</v>
      </c>
      <c r="E2635" s="15">
        <v>2635</v>
      </c>
      <c r="F2635" s="16">
        <v>32552140</v>
      </c>
      <c r="G2635" s="17" t="s">
        <v>2645</v>
      </c>
      <c r="Q2635" t="str">
        <f t="shared" si="41"/>
        <v>32552140-Oprema za telefonske govornice</v>
      </c>
    </row>
    <row r="2636" spans="1:17" x14ac:dyDescent="0.25">
      <c r="A2636">
        <v>2635</v>
      </c>
      <c r="B2636">
        <v>32552140</v>
      </c>
      <c r="C2636" t="s">
        <v>2645</v>
      </c>
      <c r="E2636" s="12">
        <v>2636</v>
      </c>
      <c r="F2636" s="13">
        <v>32552150</v>
      </c>
      <c r="G2636" s="14" t="s">
        <v>2646</v>
      </c>
      <c r="Q2636" t="str">
        <f t="shared" si="41"/>
        <v>32552150-Telefoni za slabovide osobe</v>
      </c>
    </row>
    <row r="2637" spans="1:17" x14ac:dyDescent="0.25">
      <c r="A2637">
        <v>2636</v>
      </c>
      <c r="B2637">
        <v>32552150</v>
      </c>
      <c r="C2637" t="s">
        <v>2646</v>
      </c>
      <c r="E2637" s="15">
        <v>2637</v>
      </c>
      <c r="F2637" s="16">
        <v>32552160</v>
      </c>
      <c r="G2637" s="17" t="s">
        <v>2647</v>
      </c>
      <c r="Q2637" t="str">
        <f t="shared" si="41"/>
        <v>32552160-Telefoni za osobe sa oštećenim sluhom</v>
      </c>
    </row>
    <row r="2638" spans="1:17" x14ac:dyDescent="0.25">
      <c r="A2638">
        <v>2637</v>
      </c>
      <c r="B2638">
        <v>32552160</v>
      </c>
      <c r="C2638" t="s">
        <v>2647</v>
      </c>
      <c r="E2638" s="12">
        <v>2638</v>
      </c>
      <c r="F2638" s="13">
        <v>32552200</v>
      </c>
      <c r="G2638" s="14" t="s">
        <v>2648</v>
      </c>
      <c r="Q2638" t="str">
        <f t="shared" si="41"/>
        <v>32552200-Teleprinteri</v>
      </c>
    </row>
    <row r="2639" spans="1:17" x14ac:dyDescent="0.25">
      <c r="A2639">
        <v>2638</v>
      </c>
      <c r="B2639">
        <v>32552200</v>
      </c>
      <c r="C2639" t="s">
        <v>2648</v>
      </c>
      <c r="E2639" s="15">
        <v>2639</v>
      </c>
      <c r="F2639" s="16">
        <v>32552300</v>
      </c>
      <c r="G2639" s="17" t="s">
        <v>2649</v>
      </c>
      <c r="Q2639" t="str">
        <f t="shared" si="41"/>
        <v>32552300-Telefonski ili telegrafski komutacioni aparati</v>
      </c>
    </row>
    <row r="2640" spans="1:17" x14ac:dyDescent="0.25">
      <c r="A2640">
        <v>2639</v>
      </c>
      <c r="B2640">
        <v>32552300</v>
      </c>
      <c r="C2640" t="s">
        <v>2649</v>
      </c>
      <c r="E2640" s="12">
        <v>2640</v>
      </c>
      <c r="F2640" s="13">
        <v>32552310</v>
      </c>
      <c r="G2640" s="14" t="s">
        <v>2650</v>
      </c>
      <c r="Q2640" t="str">
        <f t="shared" si="41"/>
        <v>32552310-Digitalne telefonske centrale</v>
      </c>
    </row>
    <row r="2641" spans="1:17" x14ac:dyDescent="0.25">
      <c r="A2641">
        <v>2640</v>
      </c>
      <c r="B2641">
        <v>32552310</v>
      </c>
      <c r="C2641" t="s">
        <v>2650</v>
      </c>
      <c r="E2641" s="15">
        <v>2641</v>
      </c>
      <c r="F2641" s="16">
        <v>32552320</v>
      </c>
      <c r="G2641" s="17" t="s">
        <v>2651</v>
      </c>
      <c r="Q2641" t="str">
        <f t="shared" si="41"/>
        <v>32552320-Multiplekseri</v>
      </c>
    </row>
    <row r="2642" spans="1:17" x14ac:dyDescent="0.25">
      <c r="A2642">
        <v>2641</v>
      </c>
      <c r="B2642">
        <v>32552320</v>
      </c>
      <c r="C2642" t="s">
        <v>2651</v>
      </c>
      <c r="E2642" s="12">
        <v>2642</v>
      </c>
      <c r="F2642" s="13">
        <v>32552330</v>
      </c>
      <c r="G2642" s="14" t="s">
        <v>2652</v>
      </c>
      <c r="Q2642" t="str">
        <f t="shared" si="41"/>
        <v>32552330-Telefonski komutacioni aparati</v>
      </c>
    </row>
    <row r="2643" spans="1:17" x14ac:dyDescent="0.25">
      <c r="A2643">
        <v>2642</v>
      </c>
      <c r="B2643">
        <v>32552330</v>
      </c>
      <c r="C2643" t="s">
        <v>2652</v>
      </c>
      <c r="E2643" s="15">
        <v>2643</v>
      </c>
      <c r="F2643" s="16">
        <v>32552400</v>
      </c>
      <c r="G2643" s="17" t="s">
        <v>2653</v>
      </c>
      <c r="Q2643" t="str">
        <f t="shared" si="41"/>
        <v>32552400-Aparati za konverziju audio-frekventnog signala</v>
      </c>
    </row>
    <row r="2644" spans="1:17" x14ac:dyDescent="0.25">
      <c r="A2644">
        <v>2643</v>
      </c>
      <c r="B2644">
        <v>32552400</v>
      </c>
      <c r="C2644" t="s">
        <v>2653</v>
      </c>
      <c r="E2644" s="12">
        <v>2644</v>
      </c>
      <c r="F2644" s="13">
        <v>32552410</v>
      </c>
      <c r="G2644" s="14" t="s">
        <v>2654</v>
      </c>
      <c r="Q2644" t="str">
        <f t="shared" si="41"/>
        <v>32552410-Modemi</v>
      </c>
    </row>
    <row r="2645" spans="1:17" x14ac:dyDescent="0.25">
      <c r="A2645">
        <v>2644</v>
      </c>
      <c r="B2645">
        <v>32552410</v>
      </c>
      <c r="C2645" t="s">
        <v>2654</v>
      </c>
      <c r="E2645" s="15">
        <v>2645</v>
      </c>
      <c r="F2645" s="16">
        <v>32552420</v>
      </c>
      <c r="G2645" s="17" t="s">
        <v>2655</v>
      </c>
      <c r="Q2645" t="str">
        <f t="shared" si="41"/>
        <v>32552420-Frekvencijski konverter</v>
      </c>
    </row>
    <row r="2646" spans="1:17" x14ac:dyDescent="0.25">
      <c r="A2646">
        <v>2645</v>
      </c>
      <c r="B2646">
        <v>32552420</v>
      </c>
      <c r="C2646" t="s">
        <v>2655</v>
      </c>
      <c r="E2646" s="12">
        <v>2646</v>
      </c>
      <c r="F2646" s="13">
        <v>32552430</v>
      </c>
      <c r="G2646" s="14" t="s">
        <v>2656</v>
      </c>
      <c r="Q2646" t="str">
        <f t="shared" si="41"/>
        <v>32552430-Oprema za kodiranje</v>
      </c>
    </row>
    <row r="2647" spans="1:17" x14ac:dyDescent="0.25">
      <c r="A2647">
        <v>2646</v>
      </c>
      <c r="B2647">
        <v>32552430</v>
      </c>
      <c r="C2647" t="s">
        <v>2656</v>
      </c>
      <c r="E2647" s="15">
        <v>2647</v>
      </c>
      <c r="F2647" s="16">
        <v>32552500</v>
      </c>
      <c r="G2647" s="17" t="s">
        <v>2657</v>
      </c>
      <c r="Q2647" t="str">
        <f t="shared" si="41"/>
        <v>32552500-Aparati za teletekst</v>
      </c>
    </row>
    <row r="2648" spans="1:17" x14ac:dyDescent="0.25">
      <c r="A2648">
        <v>2647</v>
      </c>
      <c r="B2648">
        <v>32552500</v>
      </c>
      <c r="C2648" t="s">
        <v>2657</v>
      </c>
      <c r="E2648" s="12">
        <v>2648</v>
      </c>
      <c r="F2648" s="13">
        <v>32552510</v>
      </c>
      <c r="G2648" s="14" t="s">
        <v>2658</v>
      </c>
      <c r="Q2648" t="str">
        <f t="shared" si="41"/>
        <v>32552510-Terminali za videotekst</v>
      </c>
    </row>
    <row r="2649" spans="1:17" x14ac:dyDescent="0.25">
      <c r="A2649">
        <v>2648</v>
      </c>
      <c r="B2649">
        <v>32552510</v>
      </c>
      <c r="C2649" t="s">
        <v>2658</v>
      </c>
      <c r="E2649" s="15">
        <v>2649</v>
      </c>
      <c r="F2649" s="16">
        <v>32552520</v>
      </c>
      <c r="G2649" s="17" t="s">
        <v>2659</v>
      </c>
      <c r="Q2649" t="str">
        <f t="shared" si="41"/>
        <v>32552520-Oprema za teleks</v>
      </c>
    </row>
    <row r="2650" spans="1:17" x14ac:dyDescent="0.25">
      <c r="A2650">
        <v>2649</v>
      </c>
      <c r="B2650">
        <v>32552520</v>
      </c>
      <c r="C2650" t="s">
        <v>2659</v>
      </c>
      <c r="E2650" s="12">
        <v>2650</v>
      </c>
      <c r="F2650" s="13">
        <v>32552600</v>
      </c>
      <c r="G2650" s="14" t="s">
        <v>2660</v>
      </c>
      <c r="Q2650" t="str">
        <f t="shared" si="41"/>
        <v>32552600-Interfonski telefoni</v>
      </c>
    </row>
    <row r="2651" spans="1:17" x14ac:dyDescent="0.25">
      <c r="A2651">
        <v>2650</v>
      </c>
      <c r="B2651">
        <v>32552600</v>
      </c>
      <c r="C2651" t="s">
        <v>2660</v>
      </c>
      <c r="E2651" s="15">
        <v>2651</v>
      </c>
      <c r="F2651" s="16">
        <v>32553000</v>
      </c>
      <c r="G2651" s="17" t="s">
        <v>2661</v>
      </c>
      <c r="Q2651" t="str">
        <f t="shared" si="41"/>
        <v>32553000-Delovi telefonskih ili telegrafkih uređaja</v>
      </c>
    </row>
    <row r="2652" spans="1:17" x14ac:dyDescent="0.25">
      <c r="A2652">
        <v>2651</v>
      </c>
      <c r="B2652">
        <v>32553000</v>
      </c>
      <c r="C2652" t="s">
        <v>2661</v>
      </c>
      <c r="E2652" s="12">
        <v>2652</v>
      </c>
      <c r="F2652" s="13">
        <v>32560000</v>
      </c>
      <c r="G2652" s="14" t="s">
        <v>2662</v>
      </c>
      <c r="Q2652" t="str">
        <f t="shared" si="41"/>
        <v>32560000-Materijal od optičkih vlakana</v>
      </c>
    </row>
    <row r="2653" spans="1:17" x14ac:dyDescent="0.25">
      <c r="A2653">
        <v>2652</v>
      </c>
      <c r="B2653">
        <v>32560000</v>
      </c>
      <c r="C2653" t="s">
        <v>2662</v>
      </c>
      <c r="E2653" s="15">
        <v>2653</v>
      </c>
      <c r="F2653" s="16">
        <v>32561000</v>
      </c>
      <c r="G2653" s="17" t="s">
        <v>2663</v>
      </c>
      <c r="Q2653" t="str">
        <f t="shared" si="41"/>
        <v>32561000-Konektori za optička vlakna</v>
      </c>
    </row>
    <row r="2654" spans="1:17" x14ac:dyDescent="0.25">
      <c r="A2654">
        <v>2653</v>
      </c>
      <c r="B2654">
        <v>32561000</v>
      </c>
      <c r="C2654" t="s">
        <v>2663</v>
      </c>
      <c r="E2654" s="12">
        <v>2654</v>
      </c>
      <c r="F2654" s="13">
        <v>32562000</v>
      </c>
      <c r="G2654" s="14" t="s">
        <v>2664</v>
      </c>
      <c r="Q2654" t="str">
        <f t="shared" si="41"/>
        <v>32562000-Kablovi od optičkih vlakana</v>
      </c>
    </row>
    <row r="2655" spans="1:17" x14ac:dyDescent="0.25">
      <c r="A2655">
        <v>2654</v>
      </c>
      <c r="B2655">
        <v>32562000</v>
      </c>
      <c r="C2655" t="s">
        <v>2664</v>
      </c>
      <c r="E2655" s="15">
        <v>2655</v>
      </c>
      <c r="F2655" s="16">
        <v>32562100</v>
      </c>
      <c r="G2655" s="17" t="s">
        <v>2665</v>
      </c>
      <c r="Q2655" t="str">
        <f t="shared" si="41"/>
        <v>32562100-Kablovi od optičkih vlakana za prenos informacija</v>
      </c>
    </row>
    <row r="2656" spans="1:17" x14ac:dyDescent="0.25">
      <c r="A2656">
        <v>2655</v>
      </c>
      <c r="B2656">
        <v>32562100</v>
      </c>
      <c r="C2656" t="s">
        <v>2665</v>
      </c>
      <c r="E2656" s="12">
        <v>2656</v>
      </c>
      <c r="F2656" s="13">
        <v>32562200</v>
      </c>
      <c r="G2656" s="14" t="s">
        <v>2666</v>
      </c>
      <c r="Q2656" t="str">
        <f t="shared" si="41"/>
        <v>32562200-Optički telekomunikacioni kablovi</v>
      </c>
    </row>
    <row r="2657" spans="1:17" x14ac:dyDescent="0.25">
      <c r="A2657">
        <v>2656</v>
      </c>
      <c r="B2657">
        <v>32562200</v>
      </c>
      <c r="C2657" t="s">
        <v>2666</v>
      </c>
      <c r="E2657" s="15">
        <v>2657</v>
      </c>
      <c r="F2657" s="16">
        <v>32562300</v>
      </c>
      <c r="G2657" s="17" t="s">
        <v>2667</v>
      </c>
      <c r="Q2657" t="str">
        <f t="shared" si="41"/>
        <v>32562300-Kablovi od optičkih vlakana za prenos podataka</v>
      </c>
    </row>
    <row r="2658" spans="1:17" x14ac:dyDescent="0.25">
      <c r="A2658">
        <v>2657</v>
      </c>
      <c r="B2658">
        <v>32562300</v>
      </c>
      <c r="C2658" t="s">
        <v>2667</v>
      </c>
      <c r="E2658" s="12">
        <v>2658</v>
      </c>
      <c r="F2658" s="13">
        <v>32570000</v>
      </c>
      <c r="G2658" s="14" t="s">
        <v>2668</v>
      </c>
      <c r="Q2658" t="str">
        <f t="shared" si="41"/>
        <v>32570000-Komunikaciona oprema</v>
      </c>
    </row>
    <row r="2659" spans="1:17" x14ac:dyDescent="0.25">
      <c r="A2659">
        <v>2658</v>
      </c>
      <c r="B2659">
        <v>32570000</v>
      </c>
      <c r="C2659" t="s">
        <v>2668</v>
      </c>
      <c r="E2659" s="15">
        <v>2659</v>
      </c>
      <c r="F2659" s="16">
        <v>32571000</v>
      </c>
      <c r="G2659" s="17" t="s">
        <v>2669</v>
      </c>
      <c r="Q2659" t="str">
        <f t="shared" si="41"/>
        <v>32571000-Komunikaciona infrastruktura</v>
      </c>
    </row>
    <row r="2660" spans="1:17" x14ac:dyDescent="0.25">
      <c r="A2660">
        <v>2659</v>
      </c>
      <c r="B2660">
        <v>32571000</v>
      </c>
      <c r="C2660" t="s">
        <v>2669</v>
      </c>
      <c r="E2660" s="12">
        <v>2660</v>
      </c>
      <c r="F2660" s="13">
        <v>32572000</v>
      </c>
      <c r="G2660" s="14" t="s">
        <v>2670</v>
      </c>
      <c r="Q2660" t="str">
        <f t="shared" si="41"/>
        <v>32572000-Komunikacioni kabl</v>
      </c>
    </row>
    <row r="2661" spans="1:17" x14ac:dyDescent="0.25">
      <c r="A2661">
        <v>2660</v>
      </c>
      <c r="B2661">
        <v>32572000</v>
      </c>
      <c r="C2661" t="s">
        <v>2670</v>
      </c>
      <c r="E2661" s="15">
        <v>2661</v>
      </c>
      <c r="F2661" s="16">
        <v>32572100</v>
      </c>
      <c r="G2661" s="17" t="s">
        <v>2671</v>
      </c>
      <c r="Q2661" t="str">
        <f t="shared" si="41"/>
        <v>32572100-Komunikacioni kabl sa višestrukim električnim provodnicima</v>
      </c>
    </row>
    <row r="2662" spans="1:17" x14ac:dyDescent="0.25">
      <c r="A2662">
        <v>2661</v>
      </c>
      <c r="B2662">
        <v>32572100</v>
      </c>
      <c r="C2662" t="s">
        <v>2671</v>
      </c>
      <c r="E2662" s="12">
        <v>2662</v>
      </c>
      <c r="F2662" s="13">
        <v>32572200</v>
      </c>
      <c r="G2662" s="14" t="s">
        <v>2672</v>
      </c>
      <c r="Q2662" t="str">
        <f t="shared" si="41"/>
        <v>32572200-Komunikacioni kabl sa koaksijalnim provodnicima</v>
      </c>
    </row>
    <row r="2663" spans="1:17" x14ac:dyDescent="0.25">
      <c r="A2663">
        <v>2662</v>
      </c>
      <c r="B2663">
        <v>32572200</v>
      </c>
      <c r="C2663" t="s">
        <v>2672</v>
      </c>
      <c r="E2663" s="15">
        <v>2663</v>
      </c>
      <c r="F2663" s="16">
        <v>32572300</v>
      </c>
      <c r="G2663" s="17" t="s">
        <v>2673</v>
      </c>
      <c r="Q2663" t="str">
        <f t="shared" si="41"/>
        <v>32572300-Komunikacioni kabl za posebne namene</v>
      </c>
    </row>
    <row r="2664" spans="1:17" x14ac:dyDescent="0.25">
      <c r="A2664">
        <v>2663</v>
      </c>
      <c r="B2664">
        <v>32572300</v>
      </c>
      <c r="C2664" t="s">
        <v>2673</v>
      </c>
      <c r="E2664" s="12">
        <v>2664</v>
      </c>
      <c r="F2664" s="13">
        <v>32573000</v>
      </c>
      <c r="G2664" s="14" t="s">
        <v>2674</v>
      </c>
      <c r="Q2664" t="str">
        <f t="shared" si="41"/>
        <v>32573000-Sistem za upravljanje komunikacijama</v>
      </c>
    </row>
    <row r="2665" spans="1:17" x14ac:dyDescent="0.25">
      <c r="A2665">
        <v>2664</v>
      </c>
      <c r="B2665">
        <v>32573000</v>
      </c>
      <c r="C2665" t="s">
        <v>2674</v>
      </c>
      <c r="E2665" s="15">
        <v>2665</v>
      </c>
      <c r="F2665" s="16">
        <v>32580000</v>
      </c>
      <c r="G2665" s="17" t="s">
        <v>2052</v>
      </c>
      <c r="Q2665" t="str">
        <f t="shared" si="41"/>
        <v>32580000-Oprema za obradu podataka</v>
      </c>
    </row>
    <row r="2666" spans="1:17" x14ac:dyDescent="0.25">
      <c r="A2666">
        <v>2665</v>
      </c>
      <c r="B2666">
        <v>32580000</v>
      </c>
      <c r="C2666" t="s">
        <v>2052</v>
      </c>
      <c r="E2666" s="12">
        <v>2666</v>
      </c>
      <c r="F2666" s="13">
        <v>32581000</v>
      </c>
      <c r="G2666" s="14" t="s">
        <v>2675</v>
      </c>
      <c r="Q2666" t="str">
        <f t="shared" si="41"/>
        <v>32581000-Oprema za razmenu podataka</v>
      </c>
    </row>
    <row r="2667" spans="1:17" x14ac:dyDescent="0.25">
      <c r="A2667">
        <v>2666</v>
      </c>
      <c r="B2667">
        <v>32581000</v>
      </c>
      <c r="C2667" t="s">
        <v>2675</v>
      </c>
      <c r="E2667" s="15">
        <v>2667</v>
      </c>
      <c r="F2667" s="16">
        <v>32581100</v>
      </c>
      <c r="G2667" s="17" t="s">
        <v>2676</v>
      </c>
      <c r="Q2667" t="str">
        <f t="shared" si="41"/>
        <v>32581100-Kabl za prenos podataka</v>
      </c>
    </row>
    <row r="2668" spans="1:17" x14ac:dyDescent="0.25">
      <c r="A2668">
        <v>2667</v>
      </c>
      <c r="B2668">
        <v>32581100</v>
      </c>
      <c r="C2668" t="s">
        <v>2676</v>
      </c>
      <c r="E2668" s="12">
        <v>2668</v>
      </c>
      <c r="F2668" s="13">
        <v>32581110</v>
      </c>
      <c r="G2668" s="14" t="s">
        <v>2677</v>
      </c>
      <c r="Q2668" t="str">
        <f t="shared" si="41"/>
        <v>32581110-Kabl za prenos podataka sa višestrukim električnim provodnicima</v>
      </c>
    </row>
    <row r="2669" spans="1:17" x14ac:dyDescent="0.25">
      <c r="A2669">
        <v>2668</v>
      </c>
      <c r="B2669">
        <v>32581110</v>
      </c>
      <c r="C2669" t="s">
        <v>2677</v>
      </c>
      <c r="E2669" s="15">
        <v>2669</v>
      </c>
      <c r="F2669" s="16">
        <v>32581120</v>
      </c>
      <c r="G2669" s="17" t="s">
        <v>2678</v>
      </c>
      <c r="Q2669" t="str">
        <f t="shared" si="41"/>
        <v>32581120-Kabl za prenos podataka sa koaksijalnim provodnicima</v>
      </c>
    </row>
    <row r="2670" spans="1:17" x14ac:dyDescent="0.25">
      <c r="A2670">
        <v>2669</v>
      </c>
      <c r="B2670">
        <v>32581120</v>
      </c>
      <c r="C2670" t="s">
        <v>2678</v>
      </c>
      <c r="E2670" s="12">
        <v>2670</v>
      </c>
      <c r="F2670" s="13">
        <v>32581130</v>
      </c>
      <c r="G2670" s="14" t="s">
        <v>2679</v>
      </c>
      <c r="Q2670" t="str">
        <f t="shared" si="41"/>
        <v>32581130-Kabl za prenos podataka za posebne namene</v>
      </c>
    </row>
    <row r="2671" spans="1:17" x14ac:dyDescent="0.25">
      <c r="A2671">
        <v>2670</v>
      </c>
      <c r="B2671">
        <v>32581130</v>
      </c>
      <c r="C2671" t="s">
        <v>2679</v>
      </c>
      <c r="E2671" s="15">
        <v>2671</v>
      </c>
      <c r="F2671" s="16">
        <v>32581200</v>
      </c>
      <c r="G2671" s="17" t="s">
        <v>2680</v>
      </c>
      <c r="Q2671" t="str">
        <f t="shared" si="41"/>
        <v>32581200-Oprema za telefaks</v>
      </c>
    </row>
    <row r="2672" spans="1:17" x14ac:dyDescent="0.25">
      <c r="A2672">
        <v>2671</v>
      </c>
      <c r="B2672">
        <v>32581200</v>
      </c>
      <c r="C2672" t="s">
        <v>2680</v>
      </c>
      <c r="E2672" s="12">
        <v>2672</v>
      </c>
      <c r="F2672" s="13">
        <v>32581210</v>
      </c>
      <c r="G2672" s="14" t="s">
        <v>2681</v>
      </c>
      <c r="Q2672" t="str">
        <f t="shared" si="41"/>
        <v>32581210-Pribor i komponente opreme za telefaks</v>
      </c>
    </row>
    <row r="2673" spans="1:17" x14ac:dyDescent="0.25">
      <c r="A2673">
        <v>2672</v>
      </c>
      <c r="B2673">
        <v>32581210</v>
      </c>
      <c r="C2673" t="s">
        <v>2681</v>
      </c>
      <c r="E2673" s="15">
        <v>2673</v>
      </c>
      <c r="F2673" s="16">
        <v>32582000</v>
      </c>
      <c r="G2673" s="17" t="s">
        <v>2682</v>
      </c>
      <c r="Q2673" t="str">
        <f t="shared" si="41"/>
        <v>32582000-Nosači podataka</v>
      </c>
    </row>
    <row r="2674" spans="1:17" x14ac:dyDescent="0.25">
      <c r="A2674">
        <v>2673</v>
      </c>
      <c r="B2674">
        <v>32582000</v>
      </c>
      <c r="C2674" t="s">
        <v>2682</v>
      </c>
      <c r="E2674" s="12">
        <v>2674</v>
      </c>
      <c r="F2674" s="13">
        <v>32583000</v>
      </c>
      <c r="G2674" s="14" t="s">
        <v>2683</v>
      </c>
      <c r="Q2674" t="str">
        <f t="shared" si="41"/>
        <v>32583000-Medijumi za prenos podataka i zvuka</v>
      </c>
    </row>
    <row r="2675" spans="1:17" x14ac:dyDescent="0.25">
      <c r="A2675">
        <v>2674</v>
      </c>
      <c r="B2675">
        <v>32583000</v>
      </c>
      <c r="C2675" t="s">
        <v>2683</v>
      </c>
      <c r="E2675" s="15">
        <v>2675</v>
      </c>
      <c r="F2675" s="16">
        <v>32584000</v>
      </c>
      <c r="G2675" s="17" t="s">
        <v>2684</v>
      </c>
      <c r="Q2675" t="str">
        <f t="shared" si="41"/>
        <v>32584000-Medijumi za prenos podataka</v>
      </c>
    </row>
    <row r="2676" spans="1:17" x14ac:dyDescent="0.25">
      <c r="A2676">
        <v>2675</v>
      </c>
      <c r="B2676">
        <v>32584000</v>
      </c>
      <c r="C2676" t="s">
        <v>2684</v>
      </c>
      <c r="E2676" s="12">
        <v>2676</v>
      </c>
      <c r="F2676" s="13">
        <v>33000000</v>
      </c>
      <c r="G2676" s="14" t="s">
        <v>2685</v>
      </c>
      <c r="Q2676" t="str">
        <f t="shared" si="41"/>
        <v>33000000-Medicinska oprema, farmaceutski proizvodi i proizvodi za ličnu negu</v>
      </c>
    </row>
    <row r="2677" spans="1:17" x14ac:dyDescent="0.25">
      <c r="A2677">
        <v>2676</v>
      </c>
      <c r="B2677">
        <v>33000000</v>
      </c>
      <c r="C2677" t="s">
        <v>2685</v>
      </c>
      <c r="E2677" s="15">
        <v>2677</v>
      </c>
      <c r="F2677" s="16">
        <v>33100000</v>
      </c>
      <c r="G2677" s="17" t="s">
        <v>2686</v>
      </c>
      <c r="Q2677" t="str">
        <f t="shared" si="41"/>
        <v>33100000-Medicinska oprema</v>
      </c>
    </row>
    <row r="2678" spans="1:17" x14ac:dyDescent="0.25">
      <c r="A2678">
        <v>2677</v>
      </c>
      <c r="B2678">
        <v>33100000</v>
      </c>
      <c r="C2678" t="s">
        <v>2686</v>
      </c>
      <c r="E2678" s="12">
        <v>2678</v>
      </c>
      <c r="F2678" s="13">
        <v>33110000</v>
      </c>
      <c r="G2678" s="14" t="s">
        <v>2687</v>
      </c>
      <c r="Q2678" t="str">
        <f t="shared" si="41"/>
        <v>33110000-Oprema za vizualizaciju namenjena medicini, zubarstvu i veterini</v>
      </c>
    </row>
    <row r="2679" spans="1:17" x14ac:dyDescent="0.25">
      <c r="A2679">
        <v>2678</v>
      </c>
      <c r="B2679">
        <v>33110000</v>
      </c>
      <c r="C2679" t="s">
        <v>2687</v>
      </c>
      <c r="E2679" s="15">
        <v>2679</v>
      </c>
      <c r="F2679" s="16">
        <v>33111000</v>
      </c>
      <c r="G2679" s="17" t="s">
        <v>2688</v>
      </c>
      <c r="Q2679" t="str">
        <f t="shared" si="41"/>
        <v>33111000-Rendgenski uređaji</v>
      </c>
    </row>
    <row r="2680" spans="1:17" x14ac:dyDescent="0.25">
      <c r="A2680">
        <v>2679</v>
      </c>
      <c r="B2680">
        <v>33111000</v>
      </c>
      <c r="C2680" t="s">
        <v>2688</v>
      </c>
      <c r="E2680" s="12">
        <v>2680</v>
      </c>
      <c r="F2680" s="13">
        <v>33111100</v>
      </c>
      <c r="G2680" s="14" t="s">
        <v>2689</v>
      </c>
      <c r="Q2680" t="str">
        <f t="shared" si="41"/>
        <v>33111100-Rendgenski stolovi</v>
      </c>
    </row>
    <row r="2681" spans="1:17" x14ac:dyDescent="0.25">
      <c r="A2681">
        <v>2680</v>
      </c>
      <c r="B2681">
        <v>33111100</v>
      </c>
      <c r="C2681" t="s">
        <v>2689</v>
      </c>
      <c r="E2681" s="15">
        <v>2681</v>
      </c>
      <c r="F2681" s="16">
        <v>33111200</v>
      </c>
      <c r="G2681" s="17" t="s">
        <v>2690</v>
      </c>
      <c r="Q2681" t="str">
        <f t="shared" si="41"/>
        <v>33111200-Rendgenske radne stanice</v>
      </c>
    </row>
    <row r="2682" spans="1:17" x14ac:dyDescent="0.25">
      <c r="A2682">
        <v>2681</v>
      </c>
      <c r="B2682">
        <v>33111200</v>
      </c>
      <c r="C2682" t="s">
        <v>2690</v>
      </c>
      <c r="E2682" s="12">
        <v>2682</v>
      </c>
      <c r="F2682" s="13">
        <v>33111300</v>
      </c>
      <c r="G2682" s="14" t="s">
        <v>2691</v>
      </c>
      <c r="Q2682" t="str">
        <f t="shared" si="41"/>
        <v>33111300-Uređaji za obradu rendgenskih zraka</v>
      </c>
    </row>
    <row r="2683" spans="1:17" x14ac:dyDescent="0.25">
      <c r="A2683">
        <v>2682</v>
      </c>
      <c r="B2683">
        <v>33111300</v>
      </c>
      <c r="C2683" t="s">
        <v>2691</v>
      </c>
      <c r="E2683" s="15">
        <v>2683</v>
      </c>
      <c r="F2683" s="16">
        <v>33111400</v>
      </c>
      <c r="G2683" s="17" t="s">
        <v>2692</v>
      </c>
      <c r="Q2683" t="str">
        <f t="shared" si="41"/>
        <v>33111400-Uređaji za rendgensku fluoroskopiju</v>
      </c>
    </row>
    <row r="2684" spans="1:17" x14ac:dyDescent="0.25">
      <c r="A2684">
        <v>2683</v>
      </c>
      <c r="B2684">
        <v>33111400</v>
      </c>
      <c r="C2684" t="s">
        <v>2692</v>
      </c>
      <c r="E2684" s="12">
        <v>2684</v>
      </c>
      <c r="F2684" s="13">
        <v>33111500</v>
      </c>
      <c r="G2684" s="14" t="s">
        <v>2693</v>
      </c>
      <c r="Q2684" t="str">
        <f t="shared" si="41"/>
        <v>33111500-Rendgenski uređaji za zubarstvo</v>
      </c>
    </row>
    <row r="2685" spans="1:17" x14ac:dyDescent="0.25">
      <c r="A2685">
        <v>2684</v>
      </c>
      <c r="B2685">
        <v>33111500</v>
      </c>
      <c r="C2685" t="s">
        <v>2693</v>
      </c>
      <c r="E2685" s="15">
        <v>2685</v>
      </c>
      <c r="F2685" s="16">
        <v>33111600</v>
      </c>
      <c r="G2685" s="17" t="s">
        <v>2694</v>
      </c>
      <c r="Q2685" t="str">
        <f t="shared" si="41"/>
        <v>33111600-Uređaji za radiografiju</v>
      </c>
    </row>
    <row r="2686" spans="1:17" x14ac:dyDescent="0.25">
      <c r="A2686">
        <v>2685</v>
      </c>
      <c r="B2686">
        <v>33111600</v>
      </c>
      <c r="C2686" t="s">
        <v>2694</v>
      </c>
      <c r="E2686" s="12">
        <v>2686</v>
      </c>
      <c r="F2686" s="13">
        <v>33111610</v>
      </c>
      <c r="G2686" s="14" t="s">
        <v>2695</v>
      </c>
      <c r="Q2686" t="str">
        <f t="shared" si="41"/>
        <v>33111610-Jedinice koje rade na principu magnetne rezonance</v>
      </c>
    </row>
    <row r="2687" spans="1:17" x14ac:dyDescent="0.25">
      <c r="A2687">
        <v>2686</v>
      </c>
      <c r="B2687">
        <v>33111610</v>
      </c>
      <c r="C2687" t="s">
        <v>2695</v>
      </c>
      <c r="E2687" s="15">
        <v>2687</v>
      </c>
      <c r="F2687" s="16">
        <v>33111620</v>
      </c>
      <c r="G2687" s="17" t="s">
        <v>2696</v>
      </c>
      <c r="Q2687" t="str">
        <f t="shared" si="41"/>
        <v>33111620-Gama kamere</v>
      </c>
    </row>
    <row r="2688" spans="1:17" x14ac:dyDescent="0.25">
      <c r="A2688">
        <v>2687</v>
      </c>
      <c r="B2688">
        <v>33111620</v>
      </c>
      <c r="C2688" t="s">
        <v>2696</v>
      </c>
      <c r="E2688" s="12">
        <v>2688</v>
      </c>
      <c r="F2688" s="13">
        <v>33111640</v>
      </c>
      <c r="G2688" s="14" t="s">
        <v>2697</v>
      </c>
      <c r="Q2688" t="str">
        <f t="shared" si="41"/>
        <v>33111640-Termografi</v>
      </c>
    </row>
    <row r="2689" spans="1:17" x14ac:dyDescent="0.25">
      <c r="A2689">
        <v>2688</v>
      </c>
      <c r="B2689">
        <v>33111640</v>
      </c>
      <c r="C2689" t="s">
        <v>2697</v>
      </c>
      <c r="E2689" s="15">
        <v>2689</v>
      </c>
      <c r="F2689" s="16">
        <v>33111650</v>
      </c>
      <c r="G2689" s="17" t="s">
        <v>2698</v>
      </c>
      <c r="Q2689" t="str">
        <f t="shared" si="41"/>
        <v>33111650-Uređaji za mamografiju</v>
      </c>
    </row>
    <row r="2690" spans="1:17" x14ac:dyDescent="0.25">
      <c r="A2690">
        <v>2689</v>
      </c>
      <c r="B2690">
        <v>33111650</v>
      </c>
      <c r="C2690" t="s">
        <v>2698</v>
      </c>
      <c r="E2690" s="12">
        <v>2690</v>
      </c>
      <c r="F2690" s="13">
        <v>33111660</v>
      </c>
      <c r="G2690" s="14" t="s">
        <v>2699</v>
      </c>
      <c r="Q2690" t="str">
        <f t="shared" ref="Q2690:Q2753" si="42">F2690&amp; "-" &amp;G2690</f>
        <v>33111660-Denzitometri za kosti</v>
      </c>
    </row>
    <row r="2691" spans="1:17" x14ac:dyDescent="0.25">
      <c r="A2691">
        <v>2690</v>
      </c>
      <c r="B2691">
        <v>33111660</v>
      </c>
      <c r="C2691" t="s">
        <v>2699</v>
      </c>
      <c r="E2691" s="15">
        <v>2691</v>
      </c>
      <c r="F2691" s="16">
        <v>33111700</v>
      </c>
      <c r="G2691" s="17" t="s">
        <v>2700</v>
      </c>
      <c r="Q2691" t="str">
        <f t="shared" si="42"/>
        <v>33111700-Komora za angiografiju</v>
      </c>
    </row>
    <row r="2692" spans="1:17" x14ac:dyDescent="0.25">
      <c r="A2692">
        <v>2691</v>
      </c>
      <c r="B2692">
        <v>33111700</v>
      </c>
      <c r="C2692" t="s">
        <v>2700</v>
      </c>
      <c r="E2692" s="12">
        <v>2692</v>
      </c>
      <c r="F2692" s="13">
        <v>33111710</v>
      </c>
      <c r="G2692" s="14" t="s">
        <v>2701</v>
      </c>
      <c r="Q2692" t="str">
        <f t="shared" si="42"/>
        <v>33111710-Materijal za angiografiju</v>
      </c>
    </row>
    <row r="2693" spans="1:17" x14ac:dyDescent="0.25">
      <c r="A2693">
        <v>2692</v>
      </c>
      <c r="B2693">
        <v>33111710</v>
      </c>
      <c r="C2693" t="s">
        <v>2701</v>
      </c>
      <c r="E2693" s="15">
        <v>2693</v>
      </c>
      <c r="F2693" s="16">
        <v>33111720</v>
      </c>
      <c r="G2693" s="17" t="s">
        <v>2702</v>
      </c>
      <c r="Q2693" t="str">
        <f t="shared" si="42"/>
        <v>33111720-Uređaji za angiografiju</v>
      </c>
    </row>
    <row r="2694" spans="1:17" x14ac:dyDescent="0.25">
      <c r="A2694">
        <v>2693</v>
      </c>
      <c r="B2694">
        <v>33111720</v>
      </c>
      <c r="C2694" t="s">
        <v>2702</v>
      </c>
      <c r="E2694" s="12">
        <v>2694</v>
      </c>
      <c r="F2694" s="13">
        <v>33111721</v>
      </c>
      <c r="G2694" s="14" t="s">
        <v>2703</v>
      </c>
      <c r="Q2694" t="str">
        <f t="shared" si="42"/>
        <v>33111721-Uređaji za digitalnu angiografiju</v>
      </c>
    </row>
    <row r="2695" spans="1:17" x14ac:dyDescent="0.25">
      <c r="A2695">
        <v>2694</v>
      </c>
      <c r="B2695">
        <v>33111721</v>
      </c>
      <c r="C2695" t="s">
        <v>2703</v>
      </c>
      <c r="E2695" s="15">
        <v>2695</v>
      </c>
      <c r="F2695" s="16">
        <v>33111730</v>
      </c>
      <c r="G2695" s="17" t="s">
        <v>2704</v>
      </c>
      <c r="Q2695" t="str">
        <f t="shared" si="42"/>
        <v>33111730-Materijal za angioplastiku</v>
      </c>
    </row>
    <row r="2696" spans="1:17" x14ac:dyDescent="0.25">
      <c r="A2696">
        <v>2695</v>
      </c>
      <c r="B2696">
        <v>33111730</v>
      </c>
      <c r="C2696" t="s">
        <v>2704</v>
      </c>
      <c r="E2696" s="12">
        <v>2696</v>
      </c>
      <c r="F2696" s="13">
        <v>33111740</v>
      </c>
      <c r="G2696" s="14" t="s">
        <v>2705</v>
      </c>
      <c r="Q2696" t="str">
        <f t="shared" si="42"/>
        <v>33111740-Uređaji za angioplastiku</v>
      </c>
    </row>
    <row r="2697" spans="1:17" x14ac:dyDescent="0.25">
      <c r="A2697">
        <v>2696</v>
      </c>
      <c r="B2697">
        <v>33111740</v>
      </c>
      <c r="C2697" t="s">
        <v>2705</v>
      </c>
      <c r="E2697" s="15">
        <v>2697</v>
      </c>
      <c r="F2697" s="16">
        <v>33111800</v>
      </c>
      <c r="G2697" s="17" t="s">
        <v>2706</v>
      </c>
      <c r="Q2697" t="str">
        <f t="shared" si="42"/>
        <v>33111800-Sistem za rendgensku dijagnostiku</v>
      </c>
    </row>
    <row r="2698" spans="1:17" x14ac:dyDescent="0.25">
      <c r="A2698">
        <v>2697</v>
      </c>
      <c r="B2698">
        <v>33111800</v>
      </c>
      <c r="C2698" t="s">
        <v>2706</v>
      </c>
      <c r="E2698" s="12">
        <v>2698</v>
      </c>
      <c r="F2698" s="13">
        <v>33112000</v>
      </c>
      <c r="G2698" s="14" t="s">
        <v>2707</v>
      </c>
      <c r="Q2698" t="str">
        <f t="shared" si="42"/>
        <v>33112000-Oprema za akustično, ultrazvučno i doplersko snimanje</v>
      </c>
    </row>
    <row r="2699" spans="1:17" x14ac:dyDescent="0.25">
      <c r="A2699">
        <v>2698</v>
      </c>
      <c r="B2699">
        <v>33112000</v>
      </c>
      <c r="C2699" t="s">
        <v>2707</v>
      </c>
      <c r="E2699" s="15">
        <v>2699</v>
      </c>
      <c r="F2699" s="16">
        <v>33112100</v>
      </c>
      <c r="G2699" s="17" t="s">
        <v>2708</v>
      </c>
      <c r="Q2699" t="str">
        <f t="shared" si="42"/>
        <v>33112100-Uređaj za ispitivanje srca ultrazvukom</v>
      </c>
    </row>
    <row r="2700" spans="1:17" x14ac:dyDescent="0.25">
      <c r="A2700">
        <v>2699</v>
      </c>
      <c r="B2700">
        <v>33112100</v>
      </c>
      <c r="C2700" t="s">
        <v>2708</v>
      </c>
      <c r="E2700" s="12">
        <v>2700</v>
      </c>
      <c r="F2700" s="13">
        <v>33112200</v>
      </c>
      <c r="G2700" s="14" t="s">
        <v>2709</v>
      </c>
      <c r="Q2700" t="str">
        <f t="shared" si="42"/>
        <v>33112200-Ultrazvučna jedinica</v>
      </c>
    </row>
    <row r="2701" spans="1:17" x14ac:dyDescent="0.25">
      <c r="A2701">
        <v>2700</v>
      </c>
      <c r="B2701">
        <v>33112200</v>
      </c>
      <c r="C2701" t="s">
        <v>2709</v>
      </c>
      <c r="E2701" s="15">
        <v>2701</v>
      </c>
      <c r="F2701" s="16">
        <v>33112300</v>
      </c>
      <c r="G2701" s="17" t="s">
        <v>2710</v>
      </c>
      <c r="Q2701" t="str">
        <f t="shared" si="42"/>
        <v>33112300-Ultrazvučni skeneri</v>
      </c>
    </row>
    <row r="2702" spans="1:17" x14ac:dyDescent="0.25">
      <c r="A2702">
        <v>2701</v>
      </c>
      <c r="B2702">
        <v>33112300</v>
      </c>
      <c r="C2702" t="s">
        <v>2710</v>
      </c>
      <c r="E2702" s="12">
        <v>2702</v>
      </c>
      <c r="F2702" s="13">
        <v>33112310</v>
      </c>
      <c r="G2702" s="14" t="s">
        <v>2711</v>
      </c>
      <c r="Q2702" t="str">
        <f t="shared" si="42"/>
        <v>33112310-Kolor dopler uređaj</v>
      </c>
    </row>
    <row r="2703" spans="1:17" x14ac:dyDescent="0.25">
      <c r="A2703">
        <v>2702</v>
      </c>
      <c r="B2703">
        <v>33112310</v>
      </c>
      <c r="C2703" t="s">
        <v>2711</v>
      </c>
      <c r="E2703" s="15">
        <v>2703</v>
      </c>
      <c r="F2703" s="16">
        <v>33112320</v>
      </c>
      <c r="G2703" s="17" t="s">
        <v>2712</v>
      </c>
      <c r="Q2703" t="str">
        <f t="shared" si="42"/>
        <v>33112320-Oprema za dopler uređaj</v>
      </c>
    </row>
    <row r="2704" spans="1:17" x14ac:dyDescent="0.25">
      <c r="A2704">
        <v>2703</v>
      </c>
      <c r="B2704">
        <v>33112320</v>
      </c>
      <c r="C2704" t="s">
        <v>2712</v>
      </c>
      <c r="E2704" s="12">
        <v>2704</v>
      </c>
      <c r="F2704" s="13">
        <v>33112330</v>
      </c>
      <c r="G2704" s="14" t="s">
        <v>2713</v>
      </c>
      <c r="Q2704" t="str">
        <f t="shared" si="42"/>
        <v>33112330-Ehoencefalograf</v>
      </c>
    </row>
    <row r="2705" spans="1:17" x14ac:dyDescent="0.25">
      <c r="A2705">
        <v>2704</v>
      </c>
      <c r="B2705">
        <v>33112330</v>
      </c>
      <c r="C2705" t="s">
        <v>2713</v>
      </c>
      <c r="E2705" s="15">
        <v>2705</v>
      </c>
      <c r="F2705" s="16">
        <v>33112340</v>
      </c>
      <c r="G2705" s="17" t="s">
        <v>2714</v>
      </c>
      <c r="Q2705" t="str">
        <f t="shared" si="42"/>
        <v>33112340-Ehokardiograf</v>
      </c>
    </row>
    <row r="2706" spans="1:17" x14ac:dyDescent="0.25">
      <c r="A2706">
        <v>2705</v>
      </c>
      <c r="B2706">
        <v>33112340</v>
      </c>
      <c r="C2706" t="s">
        <v>2714</v>
      </c>
      <c r="E2706" s="12">
        <v>2706</v>
      </c>
      <c r="F2706" s="13">
        <v>33113000</v>
      </c>
      <c r="G2706" s="14" t="s">
        <v>2715</v>
      </c>
      <c r="Q2706" t="str">
        <f t="shared" si="42"/>
        <v>33113000-Oprema koja radi na principu magnetne rezonance</v>
      </c>
    </row>
    <row r="2707" spans="1:17" x14ac:dyDescent="0.25">
      <c r="A2707">
        <v>2706</v>
      </c>
      <c r="B2707">
        <v>33113000</v>
      </c>
      <c r="C2707" t="s">
        <v>2715</v>
      </c>
      <c r="E2707" s="15">
        <v>2707</v>
      </c>
      <c r="F2707" s="16">
        <v>33113100</v>
      </c>
      <c r="G2707" s="17" t="s">
        <v>2716</v>
      </c>
      <c r="Q2707" t="str">
        <f t="shared" si="42"/>
        <v>33113100-Skeneri koji rade na principu magnetne rezonance</v>
      </c>
    </row>
    <row r="2708" spans="1:17" x14ac:dyDescent="0.25">
      <c r="A2708">
        <v>2707</v>
      </c>
      <c r="B2708">
        <v>33113100</v>
      </c>
      <c r="C2708" t="s">
        <v>2716</v>
      </c>
      <c r="E2708" s="12">
        <v>2708</v>
      </c>
      <c r="F2708" s="13">
        <v>33113110</v>
      </c>
      <c r="G2708" s="14" t="s">
        <v>2717</v>
      </c>
      <c r="Q2708" t="str">
        <f t="shared" si="42"/>
        <v>33113110-Skeneri koji rade na principu nuklearne magnetne rezonance</v>
      </c>
    </row>
    <row r="2709" spans="1:17" x14ac:dyDescent="0.25">
      <c r="A2709">
        <v>2708</v>
      </c>
      <c r="B2709">
        <v>33113110</v>
      </c>
      <c r="C2709" t="s">
        <v>2717</v>
      </c>
      <c r="E2709" s="15">
        <v>2709</v>
      </c>
      <c r="F2709" s="16">
        <v>33114000</v>
      </c>
      <c r="G2709" s="17" t="s">
        <v>2718</v>
      </c>
      <c r="Q2709" t="str">
        <f t="shared" si="42"/>
        <v>33114000-Spektroskopski uređaji</v>
      </c>
    </row>
    <row r="2710" spans="1:17" x14ac:dyDescent="0.25">
      <c r="A2710">
        <v>2709</v>
      </c>
      <c r="B2710">
        <v>33114000</v>
      </c>
      <c r="C2710" t="s">
        <v>2718</v>
      </c>
      <c r="E2710" s="12">
        <v>2710</v>
      </c>
      <c r="F2710" s="13">
        <v>33115000</v>
      </c>
      <c r="G2710" s="14" t="s">
        <v>2719</v>
      </c>
      <c r="Q2710" t="str">
        <f t="shared" si="42"/>
        <v>33115000-Tomografski uređaji</v>
      </c>
    </row>
    <row r="2711" spans="1:17" x14ac:dyDescent="0.25">
      <c r="A2711">
        <v>2710</v>
      </c>
      <c r="B2711">
        <v>33115000</v>
      </c>
      <c r="C2711" t="s">
        <v>2719</v>
      </c>
      <c r="E2711" s="15">
        <v>2711</v>
      </c>
      <c r="F2711" s="16">
        <v>33115100</v>
      </c>
      <c r="G2711" s="17" t="s">
        <v>2720</v>
      </c>
      <c r="Q2711" t="str">
        <f t="shared" si="42"/>
        <v>33115100-CT skeneri</v>
      </c>
    </row>
    <row r="2712" spans="1:17" x14ac:dyDescent="0.25">
      <c r="A2712">
        <v>2711</v>
      </c>
      <c r="B2712">
        <v>33115100</v>
      </c>
      <c r="C2712" t="s">
        <v>2720</v>
      </c>
      <c r="E2712" s="12">
        <v>2712</v>
      </c>
      <c r="F2712" s="13">
        <v>33115200</v>
      </c>
      <c r="G2712" s="14" t="s">
        <v>2721</v>
      </c>
      <c r="Q2712" t="str">
        <f t="shared" si="42"/>
        <v>33115200-CAT skeneri</v>
      </c>
    </row>
    <row r="2713" spans="1:17" x14ac:dyDescent="0.25">
      <c r="A2713">
        <v>2712</v>
      </c>
      <c r="B2713">
        <v>33115200</v>
      </c>
      <c r="C2713" t="s">
        <v>2721</v>
      </c>
      <c r="E2713" s="15">
        <v>2713</v>
      </c>
      <c r="F2713" s="16">
        <v>33120000</v>
      </c>
      <c r="G2713" s="17" t="s">
        <v>2722</v>
      </c>
      <c r="Q2713" t="str">
        <f t="shared" si="42"/>
        <v>33120000-Sistemi za snimanje i uređaji za ispitivanje</v>
      </c>
    </row>
    <row r="2714" spans="1:17" x14ac:dyDescent="0.25">
      <c r="A2714">
        <v>2713</v>
      </c>
      <c r="B2714">
        <v>33120000</v>
      </c>
      <c r="C2714" t="s">
        <v>2722</v>
      </c>
      <c r="E2714" s="12">
        <v>2714</v>
      </c>
      <c r="F2714" s="13">
        <v>33121000</v>
      </c>
      <c r="G2714" s="14" t="s">
        <v>2723</v>
      </c>
      <c r="Q2714" t="str">
        <f t="shared" si="42"/>
        <v>33121000-Sistem dugoročnog ambulantnog snimanja</v>
      </c>
    </row>
    <row r="2715" spans="1:17" x14ac:dyDescent="0.25">
      <c r="A2715">
        <v>2714</v>
      </c>
      <c r="B2715">
        <v>33121000</v>
      </c>
      <c r="C2715" t="s">
        <v>2723</v>
      </c>
      <c r="E2715" s="15">
        <v>2715</v>
      </c>
      <c r="F2715" s="16">
        <v>33121100</v>
      </c>
      <c r="G2715" s="17" t="s">
        <v>2724</v>
      </c>
      <c r="Q2715" t="str">
        <f t="shared" si="42"/>
        <v>33121100-Elektroencefalograf</v>
      </c>
    </row>
    <row r="2716" spans="1:17" x14ac:dyDescent="0.25">
      <c r="A2716">
        <v>2715</v>
      </c>
      <c r="B2716">
        <v>33121100</v>
      </c>
      <c r="C2716" t="s">
        <v>2724</v>
      </c>
      <c r="E2716" s="12">
        <v>2716</v>
      </c>
      <c r="F2716" s="13">
        <v>33121200</v>
      </c>
      <c r="G2716" s="14" t="s">
        <v>2725</v>
      </c>
      <c r="Q2716" t="str">
        <f t="shared" si="42"/>
        <v>33121200-Scintilografi</v>
      </c>
    </row>
    <row r="2717" spans="1:17" x14ac:dyDescent="0.25">
      <c r="A2717">
        <v>2716</v>
      </c>
      <c r="B2717">
        <v>33121200</v>
      </c>
      <c r="C2717" t="s">
        <v>2725</v>
      </c>
      <c r="E2717" s="15">
        <v>2717</v>
      </c>
      <c r="F2717" s="16">
        <v>33121300</v>
      </c>
      <c r="G2717" s="17" t="s">
        <v>2726</v>
      </c>
      <c r="Q2717" t="str">
        <f t="shared" si="42"/>
        <v>33121300-Elektromiograf</v>
      </c>
    </row>
    <row r="2718" spans="1:17" x14ac:dyDescent="0.25">
      <c r="A2718">
        <v>2717</v>
      </c>
      <c r="B2718">
        <v>33121300</v>
      </c>
      <c r="C2718" t="s">
        <v>2726</v>
      </c>
      <c r="E2718" s="12">
        <v>2718</v>
      </c>
      <c r="F2718" s="13">
        <v>33121400</v>
      </c>
      <c r="G2718" s="14" t="s">
        <v>2727</v>
      </c>
      <c r="Q2718" t="str">
        <f t="shared" si="42"/>
        <v>33121400-Audiometri</v>
      </c>
    </row>
    <row r="2719" spans="1:17" x14ac:dyDescent="0.25">
      <c r="A2719">
        <v>2718</v>
      </c>
      <c r="B2719">
        <v>33121400</v>
      </c>
      <c r="C2719" t="s">
        <v>2727</v>
      </c>
      <c r="E2719" s="15">
        <v>2719</v>
      </c>
      <c r="F2719" s="16">
        <v>33121500</v>
      </c>
      <c r="G2719" s="17" t="s">
        <v>2728</v>
      </c>
      <c r="Q2719" t="str">
        <f t="shared" si="42"/>
        <v>33121500-Elektrokardiogram</v>
      </c>
    </row>
    <row r="2720" spans="1:17" x14ac:dyDescent="0.25">
      <c r="A2720">
        <v>2719</v>
      </c>
      <c r="B2720">
        <v>33121500</v>
      </c>
      <c r="C2720" t="s">
        <v>2728</v>
      </c>
      <c r="E2720" s="12">
        <v>2720</v>
      </c>
      <c r="F2720" s="13">
        <v>33122000</v>
      </c>
      <c r="G2720" s="14" t="s">
        <v>2729</v>
      </c>
      <c r="Q2720" t="str">
        <f t="shared" si="42"/>
        <v>33122000-Oftalmološka oprema</v>
      </c>
    </row>
    <row r="2721" spans="1:17" x14ac:dyDescent="0.25">
      <c r="A2721">
        <v>2720</v>
      </c>
      <c r="B2721">
        <v>33122000</v>
      </c>
      <c r="C2721" t="s">
        <v>2729</v>
      </c>
      <c r="E2721" s="15">
        <v>2721</v>
      </c>
      <c r="F2721" s="16">
        <v>33123000</v>
      </c>
      <c r="G2721" s="17" t="s">
        <v>2730</v>
      </c>
      <c r="Q2721" t="str">
        <f t="shared" si="42"/>
        <v>33123000-Kardiovaskularni uređaji</v>
      </c>
    </row>
    <row r="2722" spans="1:17" x14ac:dyDescent="0.25">
      <c r="A2722">
        <v>2721</v>
      </c>
      <c r="B2722">
        <v>33123000</v>
      </c>
      <c r="C2722" t="s">
        <v>2730</v>
      </c>
      <c r="E2722" s="12">
        <v>2722</v>
      </c>
      <c r="F2722" s="13">
        <v>33123100</v>
      </c>
      <c r="G2722" s="14" t="s">
        <v>2731</v>
      </c>
      <c r="Q2722" t="str">
        <f t="shared" si="42"/>
        <v>33123100-Tenziometar</v>
      </c>
    </row>
    <row r="2723" spans="1:17" x14ac:dyDescent="0.25">
      <c r="A2723">
        <v>2722</v>
      </c>
      <c r="B2723">
        <v>33123100</v>
      </c>
      <c r="C2723" t="s">
        <v>2731</v>
      </c>
      <c r="E2723" s="15">
        <v>2723</v>
      </c>
      <c r="F2723" s="16">
        <v>33123200</v>
      </c>
      <c r="G2723" s="17" t="s">
        <v>2732</v>
      </c>
      <c r="Q2723" t="str">
        <f t="shared" si="42"/>
        <v>33123200-Elektrokardiografski uređaji</v>
      </c>
    </row>
    <row r="2724" spans="1:17" x14ac:dyDescent="0.25">
      <c r="A2724">
        <v>2723</v>
      </c>
      <c r="B2724">
        <v>33123200</v>
      </c>
      <c r="C2724" t="s">
        <v>2732</v>
      </c>
      <c r="E2724" s="12">
        <v>2724</v>
      </c>
      <c r="F2724" s="13">
        <v>33123210</v>
      </c>
      <c r="G2724" s="14" t="s">
        <v>2733</v>
      </c>
      <c r="Q2724" t="str">
        <f t="shared" si="42"/>
        <v>33123210-Uređaji za srčani monitoring</v>
      </c>
    </row>
    <row r="2725" spans="1:17" x14ac:dyDescent="0.25">
      <c r="A2725">
        <v>2724</v>
      </c>
      <c r="B2725">
        <v>33123210</v>
      </c>
      <c r="C2725" t="s">
        <v>2733</v>
      </c>
      <c r="E2725" s="15">
        <v>2725</v>
      </c>
      <c r="F2725" s="16">
        <v>33123220</v>
      </c>
      <c r="G2725" s="17" t="s">
        <v>2734</v>
      </c>
      <c r="Q2725" t="str">
        <f t="shared" si="42"/>
        <v>33123220-Uređaji za koronarnu angiografiju</v>
      </c>
    </row>
    <row r="2726" spans="1:17" x14ac:dyDescent="0.25">
      <c r="A2726">
        <v>2725</v>
      </c>
      <c r="B2726">
        <v>33123220</v>
      </c>
      <c r="C2726" t="s">
        <v>2734</v>
      </c>
      <c r="E2726" s="12">
        <v>2726</v>
      </c>
      <c r="F2726" s="13">
        <v>33123230</v>
      </c>
      <c r="G2726" s="14" t="s">
        <v>2735</v>
      </c>
      <c r="Q2726" t="str">
        <f t="shared" si="42"/>
        <v>33123230-Kardiograf</v>
      </c>
    </row>
    <row r="2727" spans="1:17" x14ac:dyDescent="0.25">
      <c r="A2727">
        <v>2726</v>
      </c>
      <c r="B2727">
        <v>33123230</v>
      </c>
      <c r="C2727" t="s">
        <v>2735</v>
      </c>
      <c r="E2727" s="15">
        <v>2727</v>
      </c>
      <c r="F2727" s="16">
        <v>33124000</v>
      </c>
      <c r="G2727" s="17" t="s">
        <v>2736</v>
      </c>
      <c r="Q2727" t="str">
        <f t="shared" si="42"/>
        <v>33124000-Dijagnostički i radiodijagnostički uređaji i materijali</v>
      </c>
    </row>
    <row r="2728" spans="1:17" x14ac:dyDescent="0.25">
      <c r="A2728">
        <v>2727</v>
      </c>
      <c r="B2728">
        <v>33124000</v>
      </c>
      <c r="C2728" t="s">
        <v>2736</v>
      </c>
      <c r="E2728" s="12">
        <v>2728</v>
      </c>
      <c r="F2728" s="13">
        <v>33124100</v>
      </c>
      <c r="G2728" s="14" t="s">
        <v>2737</v>
      </c>
      <c r="Q2728" t="str">
        <f t="shared" si="42"/>
        <v>33124100-Dijagnostički uređaji</v>
      </c>
    </row>
    <row r="2729" spans="1:17" x14ac:dyDescent="0.25">
      <c r="A2729">
        <v>2728</v>
      </c>
      <c r="B2729">
        <v>33124100</v>
      </c>
      <c r="C2729" t="s">
        <v>2737</v>
      </c>
      <c r="E2729" s="15">
        <v>2729</v>
      </c>
      <c r="F2729" s="16">
        <v>33124110</v>
      </c>
      <c r="G2729" s="17" t="s">
        <v>2738</v>
      </c>
      <c r="Q2729" t="str">
        <f t="shared" si="42"/>
        <v>33124110-Dijagnostički sistemi</v>
      </c>
    </row>
    <row r="2730" spans="1:17" x14ac:dyDescent="0.25">
      <c r="A2730">
        <v>2729</v>
      </c>
      <c r="B2730">
        <v>33124110</v>
      </c>
      <c r="C2730" t="s">
        <v>2738</v>
      </c>
      <c r="E2730" s="12">
        <v>2730</v>
      </c>
      <c r="F2730" s="13">
        <v>33124120</v>
      </c>
      <c r="G2730" s="14" t="s">
        <v>2739</v>
      </c>
      <c r="Q2730" t="str">
        <f t="shared" si="42"/>
        <v>33124120-Ultarazvučni dijagnostički uređaji</v>
      </c>
    </row>
    <row r="2731" spans="1:17" x14ac:dyDescent="0.25">
      <c r="A2731">
        <v>2730</v>
      </c>
      <c r="B2731">
        <v>33124120</v>
      </c>
      <c r="C2731" t="s">
        <v>2739</v>
      </c>
      <c r="E2731" s="15">
        <v>2731</v>
      </c>
      <c r="F2731" s="16">
        <v>33124130</v>
      </c>
      <c r="G2731" s="17" t="s">
        <v>2740</v>
      </c>
      <c r="Q2731" t="str">
        <f t="shared" si="42"/>
        <v>33124130-Dijagnostički materijal</v>
      </c>
    </row>
    <row r="2732" spans="1:17" x14ac:dyDescent="0.25">
      <c r="A2732">
        <v>2731</v>
      </c>
      <c r="B2732">
        <v>33124130</v>
      </c>
      <c r="C2732" t="s">
        <v>2740</v>
      </c>
      <c r="E2732" s="12">
        <v>2732</v>
      </c>
      <c r="F2732" s="13">
        <v>33124131</v>
      </c>
      <c r="G2732" s="14" t="s">
        <v>2741</v>
      </c>
      <c r="Q2732" t="str">
        <f t="shared" si="42"/>
        <v>33124131-Trake sa reagensima</v>
      </c>
    </row>
    <row r="2733" spans="1:17" x14ac:dyDescent="0.25">
      <c r="A2733">
        <v>2732</v>
      </c>
      <c r="B2733">
        <v>33124131</v>
      </c>
      <c r="C2733" t="s">
        <v>2741</v>
      </c>
      <c r="E2733" s="15">
        <v>2733</v>
      </c>
      <c r="F2733" s="16">
        <v>33124200</v>
      </c>
      <c r="G2733" s="17" t="s">
        <v>2742</v>
      </c>
      <c r="Q2733" t="str">
        <f t="shared" si="42"/>
        <v>33124200-Radiodijagnostički uređaji</v>
      </c>
    </row>
    <row r="2734" spans="1:17" x14ac:dyDescent="0.25">
      <c r="A2734">
        <v>2733</v>
      </c>
      <c r="B2734">
        <v>33124200</v>
      </c>
      <c r="C2734" t="s">
        <v>2742</v>
      </c>
      <c r="E2734" s="12">
        <v>2734</v>
      </c>
      <c r="F2734" s="13">
        <v>33124210</v>
      </c>
      <c r="G2734" s="14" t="s">
        <v>2743</v>
      </c>
      <c r="Q2734" t="str">
        <f t="shared" si="42"/>
        <v>33124210-Radiodijagnostički materijal</v>
      </c>
    </row>
    <row r="2735" spans="1:17" x14ac:dyDescent="0.25">
      <c r="A2735">
        <v>2734</v>
      </c>
      <c r="B2735">
        <v>33124210</v>
      </c>
      <c r="C2735" t="s">
        <v>2743</v>
      </c>
      <c r="E2735" s="15">
        <v>2735</v>
      </c>
      <c r="F2735" s="16">
        <v>33125000</v>
      </c>
      <c r="G2735" s="17" t="s">
        <v>2744</v>
      </c>
      <c r="Q2735" t="str">
        <f t="shared" si="42"/>
        <v>33125000-Urologija, uređaji za pretrage</v>
      </c>
    </row>
    <row r="2736" spans="1:17" x14ac:dyDescent="0.25">
      <c r="A2736">
        <v>2735</v>
      </c>
      <c r="B2736">
        <v>33125000</v>
      </c>
      <c r="C2736" t="s">
        <v>2744</v>
      </c>
      <c r="E2736" s="12">
        <v>2736</v>
      </c>
      <c r="F2736" s="13">
        <v>33126000</v>
      </c>
      <c r="G2736" s="14" t="s">
        <v>2745</v>
      </c>
      <c r="Q2736" t="str">
        <f t="shared" si="42"/>
        <v>33126000-Stomatološki uređaji</v>
      </c>
    </row>
    <row r="2737" spans="1:17" x14ac:dyDescent="0.25">
      <c r="A2737">
        <v>2736</v>
      </c>
      <c r="B2737">
        <v>33126000</v>
      </c>
      <c r="C2737" t="s">
        <v>2745</v>
      </c>
      <c r="E2737" s="15">
        <v>2737</v>
      </c>
      <c r="F2737" s="16">
        <v>33127000</v>
      </c>
      <c r="G2737" s="17" t="s">
        <v>2746</v>
      </c>
      <c r="Q2737" t="str">
        <f t="shared" si="42"/>
        <v>33127000-Uređaji za imunološke analize</v>
      </c>
    </row>
    <row r="2738" spans="1:17" x14ac:dyDescent="0.25">
      <c r="A2738">
        <v>2737</v>
      </c>
      <c r="B2738">
        <v>33127000</v>
      </c>
      <c r="C2738" t="s">
        <v>2746</v>
      </c>
      <c r="E2738" s="12">
        <v>2738</v>
      </c>
      <c r="F2738" s="13">
        <v>33128000</v>
      </c>
      <c r="G2738" s="14" t="s">
        <v>2747</v>
      </c>
      <c r="Q2738" t="str">
        <f t="shared" si="42"/>
        <v>33128000-Medicinski laser, osim za operacije</v>
      </c>
    </row>
    <row r="2739" spans="1:17" x14ac:dyDescent="0.25">
      <c r="A2739">
        <v>2738</v>
      </c>
      <c r="B2739">
        <v>33128000</v>
      </c>
      <c r="C2739" t="s">
        <v>2747</v>
      </c>
      <c r="E2739" s="15">
        <v>2739</v>
      </c>
      <c r="F2739" s="16">
        <v>33130000</v>
      </c>
      <c r="G2739" s="17" t="s">
        <v>2748</v>
      </c>
      <c r="Q2739" t="str">
        <f t="shared" si="42"/>
        <v>33130000-Zubarski  i sub-specijalistički instrumenti i aparati</v>
      </c>
    </row>
    <row r="2740" spans="1:17" x14ac:dyDescent="0.25">
      <c r="A2740">
        <v>2739</v>
      </c>
      <c r="B2740">
        <v>33130000</v>
      </c>
      <c r="C2740" t="s">
        <v>2748</v>
      </c>
      <c r="E2740" s="12">
        <v>2740</v>
      </c>
      <c r="F2740" s="13">
        <v>33131000</v>
      </c>
      <c r="G2740" s="14" t="s">
        <v>2749</v>
      </c>
      <c r="Q2740" t="str">
        <f t="shared" si="42"/>
        <v>33131000-Zubarski ručni instrumenti</v>
      </c>
    </row>
    <row r="2741" spans="1:17" x14ac:dyDescent="0.25">
      <c r="A2741">
        <v>2740</v>
      </c>
      <c r="B2741">
        <v>33131000</v>
      </c>
      <c r="C2741" t="s">
        <v>2749</v>
      </c>
      <c r="E2741" s="15">
        <v>2741</v>
      </c>
      <c r="F2741" s="16">
        <v>33131100</v>
      </c>
      <c r="G2741" s="17" t="s">
        <v>2750</v>
      </c>
      <c r="Q2741" t="str">
        <f t="shared" si="42"/>
        <v>33131100-Zubarski hirurški instrumenti</v>
      </c>
    </row>
    <row r="2742" spans="1:17" x14ac:dyDescent="0.25">
      <c r="A2742">
        <v>2741</v>
      </c>
      <c r="B2742">
        <v>33131100</v>
      </c>
      <c r="C2742" t="s">
        <v>2750</v>
      </c>
      <c r="E2742" s="12">
        <v>2742</v>
      </c>
      <c r="F2742" s="13">
        <v>33131110</v>
      </c>
      <c r="G2742" s="14" t="s">
        <v>2751</v>
      </c>
      <c r="Q2742" t="str">
        <f t="shared" si="42"/>
        <v>33131110-Zubarska klešta, četkice, retraktori i glačalice</v>
      </c>
    </row>
    <row r="2743" spans="1:17" x14ac:dyDescent="0.25">
      <c r="A2743">
        <v>2742</v>
      </c>
      <c r="B2743">
        <v>33131110</v>
      </c>
      <c r="C2743" t="s">
        <v>2751</v>
      </c>
      <c r="E2743" s="15">
        <v>2743</v>
      </c>
      <c r="F2743" s="16">
        <v>33131111</v>
      </c>
      <c r="G2743" s="17" t="s">
        <v>2752</v>
      </c>
      <c r="Q2743" t="str">
        <f t="shared" si="42"/>
        <v>33131111-Zubarska klešta</v>
      </c>
    </row>
    <row r="2744" spans="1:17" x14ac:dyDescent="0.25">
      <c r="A2744">
        <v>2743</v>
      </c>
      <c r="B2744">
        <v>33131111</v>
      </c>
      <c r="C2744" t="s">
        <v>2752</v>
      </c>
      <c r="E2744" s="12">
        <v>2744</v>
      </c>
      <c r="F2744" s="13">
        <v>33131112</v>
      </c>
      <c r="G2744" s="14" t="s">
        <v>2753</v>
      </c>
      <c r="Q2744" t="str">
        <f t="shared" si="42"/>
        <v>33131112-Zubarske radne četkice</v>
      </c>
    </row>
    <row r="2745" spans="1:17" x14ac:dyDescent="0.25">
      <c r="A2745">
        <v>2744</v>
      </c>
      <c r="B2745">
        <v>33131112</v>
      </c>
      <c r="C2745" t="s">
        <v>2753</v>
      </c>
      <c r="E2745" s="15">
        <v>2745</v>
      </c>
      <c r="F2745" s="16">
        <v>33131113</v>
      </c>
      <c r="G2745" s="17" t="s">
        <v>2754</v>
      </c>
      <c r="Q2745" t="str">
        <f t="shared" si="42"/>
        <v>33131113-Zubarski retraktori</v>
      </c>
    </row>
    <row r="2746" spans="1:17" x14ac:dyDescent="0.25">
      <c r="A2746">
        <v>2745</v>
      </c>
      <c r="B2746">
        <v>33131113</v>
      </c>
      <c r="C2746" t="s">
        <v>2754</v>
      </c>
      <c r="E2746" s="12">
        <v>2746</v>
      </c>
      <c r="F2746" s="13">
        <v>33131114</v>
      </c>
      <c r="G2746" s="14" t="s">
        <v>2755</v>
      </c>
      <c r="Q2746" t="str">
        <f t="shared" si="42"/>
        <v>33131114-Zubarske glačalice</v>
      </c>
    </row>
    <row r="2747" spans="1:17" x14ac:dyDescent="0.25">
      <c r="A2747">
        <v>2746</v>
      </c>
      <c r="B2747">
        <v>33131114</v>
      </c>
      <c r="C2747" t="s">
        <v>2755</v>
      </c>
      <c r="E2747" s="15">
        <v>2747</v>
      </c>
      <c r="F2747" s="16">
        <v>33131120</v>
      </c>
      <c r="G2747" s="17" t="s">
        <v>2756</v>
      </c>
      <c r="Q2747" t="str">
        <f t="shared" si="42"/>
        <v>33131120-Zubarski kriohirurški instrumenti, merači, elevatori i ekskavatori</v>
      </c>
    </row>
    <row r="2748" spans="1:17" x14ac:dyDescent="0.25">
      <c r="A2748">
        <v>2747</v>
      </c>
      <c r="B2748">
        <v>33131120</v>
      </c>
      <c r="C2748" t="s">
        <v>2756</v>
      </c>
      <c r="E2748" s="12">
        <v>2748</v>
      </c>
      <c r="F2748" s="13">
        <v>33131121</v>
      </c>
      <c r="G2748" s="14" t="s">
        <v>2757</v>
      </c>
      <c r="Q2748" t="str">
        <f t="shared" si="42"/>
        <v>33131121-Zubarske kriohirurške jedinice</v>
      </c>
    </row>
    <row r="2749" spans="1:17" x14ac:dyDescent="0.25">
      <c r="A2749">
        <v>2748</v>
      </c>
      <c r="B2749">
        <v>33131121</v>
      </c>
      <c r="C2749" t="s">
        <v>2757</v>
      </c>
      <c r="E2749" s="15">
        <v>2749</v>
      </c>
      <c r="F2749" s="16">
        <v>33131122</v>
      </c>
      <c r="G2749" s="17" t="s">
        <v>2758</v>
      </c>
      <c r="Q2749" t="str">
        <f t="shared" si="42"/>
        <v>33131122-Zubarski merači dubine</v>
      </c>
    </row>
    <row r="2750" spans="1:17" x14ac:dyDescent="0.25">
      <c r="A2750">
        <v>2749</v>
      </c>
      <c r="B2750">
        <v>33131122</v>
      </c>
      <c r="C2750" t="s">
        <v>2758</v>
      </c>
      <c r="E2750" s="12">
        <v>2750</v>
      </c>
      <c r="F2750" s="13">
        <v>33131123</v>
      </c>
      <c r="G2750" s="14" t="s">
        <v>2759</v>
      </c>
      <c r="Q2750" t="str">
        <f t="shared" si="42"/>
        <v>33131123-Zubarski elevatori</v>
      </c>
    </row>
    <row r="2751" spans="1:17" x14ac:dyDescent="0.25">
      <c r="A2751">
        <v>2750</v>
      </c>
      <c r="B2751">
        <v>33131123</v>
      </c>
      <c r="C2751" t="s">
        <v>2759</v>
      </c>
      <c r="E2751" s="15">
        <v>2751</v>
      </c>
      <c r="F2751" s="16">
        <v>33131124</v>
      </c>
      <c r="G2751" s="17" t="s">
        <v>2760</v>
      </c>
      <c r="Q2751" t="str">
        <f t="shared" si="42"/>
        <v>33131124-Zubarski ekskavatori</v>
      </c>
    </row>
    <row r="2752" spans="1:17" x14ac:dyDescent="0.25">
      <c r="A2752">
        <v>2751</v>
      </c>
      <c r="B2752">
        <v>33131124</v>
      </c>
      <c r="C2752" t="s">
        <v>2760</v>
      </c>
      <c r="E2752" s="12">
        <v>2752</v>
      </c>
      <c r="F2752" s="13">
        <v>33131130</v>
      </c>
      <c r="G2752" s="14" t="s">
        <v>2761</v>
      </c>
      <c r="Q2752" t="str">
        <f t="shared" si="42"/>
        <v>33131130-Zubarski zaštitnici za prste i zubarske pincete-hvataljke</v>
      </c>
    </row>
    <row r="2753" spans="1:17" x14ac:dyDescent="0.25">
      <c r="A2753">
        <v>2752</v>
      </c>
      <c r="B2753">
        <v>33131130</v>
      </c>
      <c r="C2753" t="s">
        <v>2761</v>
      </c>
      <c r="E2753" s="15">
        <v>2753</v>
      </c>
      <c r="F2753" s="16">
        <v>33131131</v>
      </c>
      <c r="G2753" s="17" t="s">
        <v>2762</v>
      </c>
      <c r="Q2753" t="str">
        <f t="shared" si="42"/>
        <v>33131131-Zubarski zaštitnici za prste</v>
      </c>
    </row>
    <row r="2754" spans="1:17" x14ac:dyDescent="0.25">
      <c r="A2754">
        <v>2753</v>
      </c>
      <c r="B2754">
        <v>33131131</v>
      </c>
      <c r="C2754" t="s">
        <v>2762</v>
      </c>
      <c r="E2754" s="12">
        <v>2754</v>
      </c>
      <c r="F2754" s="13">
        <v>33131132</v>
      </c>
      <c r="G2754" s="14" t="s">
        <v>2763</v>
      </c>
      <c r="Q2754" t="str">
        <f t="shared" ref="Q2754:Q2817" si="43">F2754&amp; "-" &amp;G2754</f>
        <v>33131132-Zubarske pincete-hvataljke</v>
      </c>
    </row>
    <row r="2755" spans="1:17" x14ac:dyDescent="0.25">
      <c r="A2755">
        <v>2754</v>
      </c>
      <c r="B2755">
        <v>33131132</v>
      </c>
      <c r="C2755" t="s">
        <v>2763</v>
      </c>
      <c r="E2755" s="15">
        <v>2755</v>
      </c>
      <c r="F2755" s="16">
        <v>33131140</v>
      </c>
      <c r="G2755" s="17" t="s">
        <v>2764</v>
      </c>
      <c r="Q2755" t="str">
        <f t="shared" si="43"/>
        <v>33131140-Zubarska ogledala i zubarske nerv-iglice</v>
      </c>
    </row>
    <row r="2756" spans="1:17" x14ac:dyDescent="0.25">
      <c r="A2756">
        <v>2755</v>
      </c>
      <c r="B2756">
        <v>33131140</v>
      </c>
      <c r="C2756" t="s">
        <v>2764</v>
      </c>
      <c r="E2756" s="12">
        <v>2756</v>
      </c>
      <c r="F2756" s="13">
        <v>33131141</v>
      </c>
      <c r="G2756" s="14" t="s">
        <v>2765</v>
      </c>
      <c r="Q2756" t="str">
        <f t="shared" si="43"/>
        <v>33131141-Zubarska ogledala</v>
      </c>
    </row>
    <row r="2757" spans="1:17" x14ac:dyDescent="0.25">
      <c r="A2757">
        <v>2756</v>
      </c>
      <c r="B2757">
        <v>33131141</v>
      </c>
      <c r="C2757" t="s">
        <v>2765</v>
      </c>
      <c r="E2757" s="15">
        <v>2757</v>
      </c>
      <c r="F2757" s="16">
        <v>33131142</v>
      </c>
      <c r="G2757" s="17" t="s">
        <v>2766</v>
      </c>
      <c r="Q2757" t="str">
        <f t="shared" si="43"/>
        <v>33131142-Zubarske nerv-iglice</v>
      </c>
    </row>
    <row r="2758" spans="1:17" x14ac:dyDescent="0.25">
      <c r="A2758">
        <v>2757</v>
      </c>
      <c r="B2758">
        <v>33131142</v>
      </c>
      <c r="C2758" t="s">
        <v>2766</v>
      </c>
      <c r="E2758" s="12">
        <v>2758</v>
      </c>
      <c r="F2758" s="13">
        <v>33131150</v>
      </c>
      <c r="G2758" s="14" t="s">
        <v>2767</v>
      </c>
      <c r="Q2758" t="str">
        <f t="shared" si="43"/>
        <v>33131150-Ekstraktori korena, skaleri i vage</v>
      </c>
    </row>
    <row r="2759" spans="1:17" x14ac:dyDescent="0.25">
      <c r="A2759">
        <v>2758</v>
      </c>
      <c r="B2759">
        <v>33131150</v>
      </c>
      <c r="C2759" t="s">
        <v>2767</v>
      </c>
      <c r="E2759" s="15">
        <v>2759</v>
      </c>
      <c r="F2759" s="16">
        <v>33131151</v>
      </c>
      <c r="G2759" s="17" t="s">
        <v>2768</v>
      </c>
      <c r="Q2759" t="str">
        <f t="shared" si="43"/>
        <v>33131151-Ekstraktori korena</v>
      </c>
    </row>
    <row r="2760" spans="1:17" x14ac:dyDescent="0.25">
      <c r="A2760">
        <v>2759</v>
      </c>
      <c r="B2760">
        <v>33131151</v>
      </c>
      <c r="C2760" t="s">
        <v>2768</v>
      </c>
      <c r="E2760" s="12">
        <v>2760</v>
      </c>
      <c r="F2760" s="13">
        <v>33131152</v>
      </c>
      <c r="G2760" s="14" t="s">
        <v>2769</v>
      </c>
      <c r="Q2760" t="str">
        <f t="shared" si="43"/>
        <v>33131152-Zubarski skaleri</v>
      </c>
    </row>
    <row r="2761" spans="1:17" x14ac:dyDescent="0.25">
      <c r="A2761">
        <v>2760</v>
      </c>
      <c r="B2761">
        <v>33131152</v>
      </c>
      <c r="C2761" t="s">
        <v>2769</v>
      </c>
      <c r="E2761" s="15">
        <v>2761</v>
      </c>
      <c r="F2761" s="16">
        <v>33131153</v>
      </c>
      <c r="G2761" s="17" t="s">
        <v>2770</v>
      </c>
      <c r="Q2761" t="str">
        <f t="shared" si="43"/>
        <v>33131153-Zubarskea vaga</v>
      </c>
    </row>
    <row r="2762" spans="1:17" x14ac:dyDescent="0.25">
      <c r="A2762">
        <v>2761</v>
      </c>
      <c r="B2762">
        <v>33131153</v>
      </c>
      <c r="C2762" t="s">
        <v>2770</v>
      </c>
      <c r="E2762" s="12">
        <v>2762</v>
      </c>
      <c r="F2762" s="13">
        <v>33131160</v>
      </c>
      <c r="G2762" s="14" t="s">
        <v>2771</v>
      </c>
      <c r="Q2762" t="str">
        <f t="shared" si="43"/>
        <v>33131160-Zubarske makaze i noževi</v>
      </c>
    </row>
    <row r="2763" spans="1:17" x14ac:dyDescent="0.25">
      <c r="A2763">
        <v>2762</v>
      </c>
      <c r="B2763">
        <v>33131160</v>
      </c>
      <c r="C2763" t="s">
        <v>2771</v>
      </c>
      <c r="E2763" s="15">
        <v>2763</v>
      </c>
      <c r="F2763" s="16">
        <v>33131161</v>
      </c>
      <c r="G2763" s="17" t="s">
        <v>2772</v>
      </c>
      <c r="Q2763" t="str">
        <f t="shared" si="43"/>
        <v>33131161-Zubarske makaze</v>
      </c>
    </row>
    <row r="2764" spans="1:17" x14ac:dyDescent="0.25">
      <c r="A2764">
        <v>2763</v>
      </c>
      <c r="B2764">
        <v>33131161</v>
      </c>
      <c r="C2764" t="s">
        <v>2772</v>
      </c>
      <c r="E2764" s="12">
        <v>2764</v>
      </c>
      <c r="F2764" s="13">
        <v>33131162</v>
      </c>
      <c r="G2764" s="14" t="s">
        <v>2773</v>
      </c>
      <c r="Q2764" t="str">
        <f t="shared" si="43"/>
        <v>33131162-Zubarski noževi</v>
      </c>
    </row>
    <row r="2765" spans="1:17" x14ac:dyDescent="0.25">
      <c r="A2765">
        <v>2764</v>
      </c>
      <c r="B2765">
        <v>33131162</v>
      </c>
      <c r="C2765" t="s">
        <v>2773</v>
      </c>
      <c r="E2765" s="15">
        <v>2765</v>
      </c>
      <c r="F2765" s="16">
        <v>33131170</v>
      </c>
      <c r="G2765" s="17" t="s">
        <v>2774</v>
      </c>
      <c r="Q2765" t="str">
        <f t="shared" si="43"/>
        <v>33131170-Zubarske  špatule, kleštanca-pincete i noževi za modeliranje</v>
      </c>
    </row>
    <row r="2766" spans="1:17" x14ac:dyDescent="0.25">
      <c r="A2766">
        <v>2765</v>
      </c>
      <c r="B2766">
        <v>33131170</v>
      </c>
      <c r="C2766" t="s">
        <v>2774</v>
      </c>
      <c r="E2766" s="12">
        <v>2766</v>
      </c>
      <c r="F2766" s="13">
        <v>33131171</v>
      </c>
      <c r="G2766" s="14" t="s">
        <v>2775</v>
      </c>
      <c r="Q2766" t="str">
        <f t="shared" si="43"/>
        <v>33131171-Zubarske špatule</v>
      </c>
    </row>
    <row r="2767" spans="1:17" x14ac:dyDescent="0.25">
      <c r="A2767">
        <v>2766</v>
      </c>
      <c r="B2767">
        <v>33131171</v>
      </c>
      <c r="C2767" t="s">
        <v>2775</v>
      </c>
      <c r="E2767" s="15">
        <v>2767</v>
      </c>
      <c r="F2767" s="16">
        <v>33131172</v>
      </c>
      <c r="G2767" s="17" t="s">
        <v>2776</v>
      </c>
      <c r="Q2767" t="str">
        <f t="shared" si="43"/>
        <v>33131172-Zubarska kleštanca- pincete</v>
      </c>
    </row>
    <row r="2768" spans="1:17" x14ac:dyDescent="0.25">
      <c r="A2768">
        <v>2767</v>
      </c>
      <c r="B2768">
        <v>33131172</v>
      </c>
      <c r="C2768" t="s">
        <v>2776</v>
      </c>
      <c r="E2768" s="12">
        <v>2768</v>
      </c>
      <c r="F2768" s="13">
        <v>33131173</v>
      </c>
      <c r="G2768" s="14" t="s">
        <v>2777</v>
      </c>
      <c r="Q2768" t="str">
        <f t="shared" si="43"/>
        <v>33131173-Zubarski noževi za modeliranje</v>
      </c>
    </row>
    <row r="2769" spans="1:17" x14ac:dyDescent="0.25">
      <c r="A2769">
        <v>2768</v>
      </c>
      <c r="B2769">
        <v>33131173</v>
      </c>
      <c r="C2769" t="s">
        <v>2777</v>
      </c>
      <c r="E2769" s="15">
        <v>2769</v>
      </c>
      <c r="F2769" s="16">
        <v>33131200</v>
      </c>
      <c r="G2769" s="17" t="s">
        <v>2778</v>
      </c>
      <c r="Q2769" t="str">
        <f t="shared" si="43"/>
        <v>33131200-Zubarska igla za šivenje</v>
      </c>
    </row>
    <row r="2770" spans="1:17" x14ac:dyDescent="0.25">
      <c r="A2770">
        <v>2769</v>
      </c>
      <c r="B2770">
        <v>33131200</v>
      </c>
      <c r="C2770" t="s">
        <v>2778</v>
      </c>
      <c r="E2770" s="12">
        <v>2770</v>
      </c>
      <c r="F2770" s="13">
        <v>33131300</v>
      </c>
      <c r="G2770" s="14" t="s">
        <v>2779</v>
      </c>
      <c r="Q2770" t="str">
        <f t="shared" si="43"/>
        <v>33131300-Zubarski instrumenti za jednokratnu upotrebu</v>
      </c>
    </row>
    <row r="2771" spans="1:17" x14ac:dyDescent="0.25">
      <c r="A2771">
        <v>2770</v>
      </c>
      <c r="B2771">
        <v>33131300</v>
      </c>
      <c r="C2771" t="s">
        <v>2779</v>
      </c>
      <c r="E2771" s="15">
        <v>2771</v>
      </c>
      <c r="F2771" s="16">
        <v>33131400</v>
      </c>
      <c r="G2771" s="17" t="s">
        <v>2780</v>
      </c>
      <c r="Q2771" t="str">
        <f t="shared" si="43"/>
        <v>33131400-Zubarska sonda</v>
      </c>
    </row>
    <row r="2772" spans="1:17" x14ac:dyDescent="0.25">
      <c r="A2772">
        <v>2771</v>
      </c>
      <c r="B2772">
        <v>33131400</v>
      </c>
      <c r="C2772" t="s">
        <v>2780</v>
      </c>
      <c r="E2772" s="12">
        <v>2772</v>
      </c>
      <c r="F2772" s="13">
        <v>33131500</v>
      </c>
      <c r="G2772" s="14" t="s">
        <v>2781</v>
      </c>
      <c r="Q2772" t="str">
        <f t="shared" si="43"/>
        <v>33131500-Zubarski instrumenti za vađenje</v>
      </c>
    </row>
    <row r="2773" spans="1:17" x14ac:dyDescent="0.25">
      <c r="A2773">
        <v>2772</v>
      </c>
      <c r="B2773">
        <v>33131500</v>
      </c>
      <c r="C2773" t="s">
        <v>2781</v>
      </c>
      <c r="E2773" s="15">
        <v>2773</v>
      </c>
      <c r="F2773" s="16">
        <v>33131510</v>
      </c>
      <c r="G2773" s="17" t="s">
        <v>2782</v>
      </c>
      <c r="Q2773" t="str">
        <f t="shared" si="43"/>
        <v>33131510-Zubarske bušilice</v>
      </c>
    </row>
    <row r="2774" spans="1:17" x14ac:dyDescent="0.25">
      <c r="A2774">
        <v>2773</v>
      </c>
      <c r="B2774">
        <v>33131510</v>
      </c>
      <c r="C2774" t="s">
        <v>2782</v>
      </c>
      <c r="E2774" s="12">
        <v>2774</v>
      </c>
      <c r="F2774" s="13">
        <v>33131600</v>
      </c>
      <c r="G2774" s="14" t="s">
        <v>2783</v>
      </c>
      <c r="Q2774" t="str">
        <f t="shared" si="43"/>
        <v>33131600-Zubarski instrument za plombiranje</v>
      </c>
    </row>
    <row r="2775" spans="1:17" x14ac:dyDescent="0.25">
      <c r="A2775">
        <v>2774</v>
      </c>
      <c r="B2775">
        <v>33131600</v>
      </c>
      <c r="C2775" t="s">
        <v>2783</v>
      </c>
      <c r="E2775" s="15">
        <v>2775</v>
      </c>
      <c r="F2775" s="16">
        <v>33132000</v>
      </c>
      <c r="G2775" s="17" t="s">
        <v>2784</v>
      </c>
      <c r="Q2775" t="str">
        <f t="shared" si="43"/>
        <v>33132000-Zubarski implanti</v>
      </c>
    </row>
    <row r="2776" spans="1:17" x14ac:dyDescent="0.25">
      <c r="A2776">
        <v>2775</v>
      </c>
      <c r="B2776">
        <v>33132000</v>
      </c>
      <c r="C2776" t="s">
        <v>2784</v>
      </c>
      <c r="E2776" s="12">
        <v>2776</v>
      </c>
      <c r="F2776" s="13">
        <v>33133000</v>
      </c>
      <c r="G2776" s="14" t="s">
        <v>2785</v>
      </c>
      <c r="Q2776" t="str">
        <f t="shared" si="43"/>
        <v>33133000-Pribor za zubarske otiske</v>
      </c>
    </row>
    <row r="2777" spans="1:17" x14ac:dyDescent="0.25">
      <c r="A2777">
        <v>2776</v>
      </c>
      <c r="B2777">
        <v>33133000</v>
      </c>
      <c r="C2777" t="s">
        <v>2785</v>
      </c>
      <c r="E2777" s="15">
        <v>2777</v>
      </c>
      <c r="F2777" s="16">
        <v>33134000</v>
      </c>
      <c r="G2777" s="17" t="s">
        <v>2786</v>
      </c>
      <c r="Q2777" t="str">
        <f t="shared" si="43"/>
        <v>33134000-Endodontski pribor</v>
      </c>
    </row>
    <row r="2778" spans="1:17" x14ac:dyDescent="0.25">
      <c r="A2778">
        <v>2777</v>
      </c>
      <c r="B2778">
        <v>33134000</v>
      </c>
      <c r="C2778" t="s">
        <v>2786</v>
      </c>
      <c r="E2778" s="12">
        <v>2778</v>
      </c>
      <c r="F2778" s="13">
        <v>33135000</v>
      </c>
      <c r="G2778" s="14" t="s">
        <v>2787</v>
      </c>
      <c r="Q2778" t="str">
        <f t="shared" si="43"/>
        <v>33135000-Ortodontski uređaji</v>
      </c>
    </row>
    <row r="2779" spans="1:17" x14ac:dyDescent="0.25">
      <c r="A2779">
        <v>2778</v>
      </c>
      <c r="B2779">
        <v>33135000</v>
      </c>
      <c r="C2779" t="s">
        <v>2787</v>
      </c>
      <c r="E2779" s="15">
        <v>2779</v>
      </c>
      <c r="F2779" s="16">
        <v>33136000</v>
      </c>
      <c r="G2779" s="17" t="s">
        <v>2788</v>
      </c>
      <c r="Q2779" t="str">
        <f t="shared" si="43"/>
        <v>33136000-Instrumenti za bušenje i brušenje</v>
      </c>
    </row>
    <row r="2780" spans="1:17" x14ac:dyDescent="0.25">
      <c r="A2780">
        <v>2779</v>
      </c>
      <c r="B2780">
        <v>33136000</v>
      </c>
      <c r="C2780" t="s">
        <v>2788</v>
      </c>
      <c r="E2780" s="12">
        <v>2780</v>
      </c>
      <c r="F2780" s="13">
        <v>33137000</v>
      </c>
      <c r="G2780" s="14" t="s">
        <v>2789</v>
      </c>
      <c r="Q2780" t="str">
        <f t="shared" si="43"/>
        <v>33137000-Pribor za zubarsku profilaksu</v>
      </c>
    </row>
    <row r="2781" spans="1:17" x14ac:dyDescent="0.25">
      <c r="A2781">
        <v>2780</v>
      </c>
      <c r="B2781">
        <v>33137000</v>
      </c>
      <c r="C2781" t="s">
        <v>2789</v>
      </c>
      <c r="E2781" s="15">
        <v>2781</v>
      </c>
      <c r="F2781" s="16">
        <v>33138000</v>
      </c>
      <c r="G2781" s="17" t="s">
        <v>2790</v>
      </c>
      <c r="Q2781" t="str">
        <f t="shared" si="43"/>
        <v>33138000-Proizvodi za zubnu protetiku i ravnanje</v>
      </c>
    </row>
    <row r="2782" spans="1:17" x14ac:dyDescent="0.25">
      <c r="A2782">
        <v>2781</v>
      </c>
      <c r="B2782">
        <v>33138000</v>
      </c>
      <c r="C2782" t="s">
        <v>2790</v>
      </c>
      <c r="E2782" s="12">
        <v>2782</v>
      </c>
      <c r="F2782" s="13">
        <v>33138100</v>
      </c>
      <c r="G2782" s="14" t="s">
        <v>2791</v>
      </c>
      <c r="Q2782" t="str">
        <f t="shared" si="43"/>
        <v>33138100-Veštačke vilice</v>
      </c>
    </row>
    <row r="2783" spans="1:17" x14ac:dyDescent="0.25">
      <c r="A2783">
        <v>2782</v>
      </c>
      <c r="B2783">
        <v>33138100</v>
      </c>
      <c r="C2783" t="s">
        <v>2791</v>
      </c>
      <c r="E2783" s="15">
        <v>2783</v>
      </c>
      <c r="F2783" s="16">
        <v>33140000</v>
      </c>
      <c r="G2783" s="17" t="s">
        <v>2792</v>
      </c>
      <c r="Q2783" t="str">
        <f t="shared" si="43"/>
        <v>33140000-Medicinski potrošni materijal</v>
      </c>
    </row>
    <row r="2784" spans="1:17" x14ac:dyDescent="0.25">
      <c r="A2784">
        <v>2783</v>
      </c>
      <c r="B2784">
        <v>33140000</v>
      </c>
      <c r="C2784" t="s">
        <v>2792</v>
      </c>
      <c r="E2784" s="12">
        <v>2784</v>
      </c>
      <c r="F2784" s="13">
        <v>33141000</v>
      </c>
      <c r="G2784" s="14" t="s">
        <v>2793</v>
      </c>
      <c r="Q2784" t="str">
        <f t="shared" si="43"/>
        <v>33141000-Medicinski nehemijski potrošni materijali i hematološki potrošni materijali, za jednokratnu upotrebu</v>
      </c>
    </row>
    <row r="2785" spans="1:17" x14ac:dyDescent="0.25">
      <c r="A2785">
        <v>2784</v>
      </c>
      <c r="B2785">
        <v>33141000</v>
      </c>
      <c r="C2785" t="s">
        <v>2793</v>
      </c>
      <c r="E2785" s="15">
        <v>2785</v>
      </c>
      <c r="F2785" s="16">
        <v>33141100</v>
      </c>
      <c r="G2785" s="17" t="s">
        <v>2794</v>
      </c>
      <c r="Q2785" t="str">
        <f t="shared" si="43"/>
        <v>33141100-Pripremljeni zavoji; materijali za stezanje, šivenje, ligature</v>
      </c>
    </row>
    <row r="2786" spans="1:17" x14ac:dyDescent="0.25">
      <c r="A2786">
        <v>2785</v>
      </c>
      <c r="B2786">
        <v>33141100</v>
      </c>
      <c r="C2786" t="s">
        <v>2794</v>
      </c>
      <c r="E2786" s="12">
        <v>2786</v>
      </c>
      <c r="F2786" s="13">
        <v>33141110</v>
      </c>
      <c r="G2786" s="14" t="s">
        <v>2795</v>
      </c>
      <c r="Q2786" t="str">
        <f t="shared" si="43"/>
        <v>33141110-Pripremljeni zavoji</v>
      </c>
    </row>
    <row r="2787" spans="1:17" x14ac:dyDescent="0.25">
      <c r="A2787">
        <v>2786</v>
      </c>
      <c r="B2787">
        <v>33141110</v>
      </c>
      <c r="C2787" t="s">
        <v>2795</v>
      </c>
      <c r="E2787" s="15">
        <v>2787</v>
      </c>
      <c r="F2787" s="16">
        <v>33141111</v>
      </c>
      <c r="G2787" s="17" t="s">
        <v>2796</v>
      </c>
      <c r="Q2787" t="str">
        <f t="shared" si="43"/>
        <v>33141111-Lepljivi zavoji</v>
      </c>
    </row>
    <row r="2788" spans="1:17" x14ac:dyDescent="0.25">
      <c r="A2788">
        <v>2787</v>
      </c>
      <c r="B2788">
        <v>33141111</v>
      </c>
      <c r="C2788" t="s">
        <v>2796</v>
      </c>
      <c r="E2788" s="12">
        <v>2788</v>
      </c>
      <c r="F2788" s="13">
        <v>33141112</v>
      </c>
      <c r="G2788" s="14" t="s">
        <v>2797</v>
      </c>
      <c r="Q2788" t="str">
        <f t="shared" si="43"/>
        <v>33141112-Gips</v>
      </c>
    </row>
    <row r="2789" spans="1:17" x14ac:dyDescent="0.25">
      <c r="A2789">
        <v>2788</v>
      </c>
      <c r="B2789">
        <v>33141112</v>
      </c>
      <c r="C2789" t="s">
        <v>2797</v>
      </c>
      <c r="E2789" s="15">
        <v>2789</v>
      </c>
      <c r="F2789" s="16">
        <v>33141113</v>
      </c>
      <c r="G2789" s="17" t="s">
        <v>2798</v>
      </c>
      <c r="Q2789" t="str">
        <f t="shared" si="43"/>
        <v>33141113-Zavoji</v>
      </c>
    </row>
    <row r="2790" spans="1:17" x14ac:dyDescent="0.25">
      <c r="A2790">
        <v>2789</v>
      </c>
      <c r="B2790">
        <v>33141113</v>
      </c>
      <c r="C2790" t="s">
        <v>2798</v>
      </c>
      <c r="E2790" s="12">
        <v>2790</v>
      </c>
      <c r="F2790" s="13">
        <v>33141114</v>
      </c>
      <c r="G2790" s="14" t="s">
        <v>2799</v>
      </c>
      <c r="Q2790" t="str">
        <f t="shared" si="43"/>
        <v>33141114-Medicinska gaza</v>
      </c>
    </row>
    <row r="2791" spans="1:17" x14ac:dyDescent="0.25">
      <c r="A2791">
        <v>2790</v>
      </c>
      <c r="B2791">
        <v>33141114</v>
      </c>
      <c r="C2791" t="s">
        <v>2799</v>
      </c>
      <c r="E2791" s="15">
        <v>2791</v>
      </c>
      <c r="F2791" s="16">
        <v>33141115</v>
      </c>
      <c r="G2791" s="17" t="s">
        <v>2800</v>
      </c>
      <c r="Q2791" t="str">
        <f t="shared" si="43"/>
        <v>33141115-Medicinska vata</v>
      </c>
    </row>
    <row r="2792" spans="1:17" x14ac:dyDescent="0.25">
      <c r="A2792">
        <v>2791</v>
      </c>
      <c r="B2792">
        <v>33141115</v>
      </c>
      <c r="C2792" t="s">
        <v>2800</v>
      </c>
      <c r="E2792" s="12">
        <v>2792</v>
      </c>
      <c r="F2792" s="13">
        <v>33141116</v>
      </c>
      <c r="G2792" s="14" t="s">
        <v>2801</v>
      </c>
      <c r="Q2792" t="str">
        <f t="shared" si="43"/>
        <v>33141116-Pakovanja pripremljenih zavoja</v>
      </c>
    </row>
    <row r="2793" spans="1:17" x14ac:dyDescent="0.25">
      <c r="A2793">
        <v>2792</v>
      </c>
      <c r="B2793">
        <v>33141116</v>
      </c>
      <c r="C2793" t="s">
        <v>2801</v>
      </c>
      <c r="E2793" s="15">
        <v>2793</v>
      </c>
      <c r="F2793" s="16">
        <v>33141117</v>
      </c>
      <c r="G2793" s="17" t="s">
        <v>2802</v>
      </c>
      <c r="Q2793" t="str">
        <f t="shared" si="43"/>
        <v>33141117-Vata</v>
      </c>
    </row>
    <row r="2794" spans="1:17" x14ac:dyDescent="0.25">
      <c r="A2794">
        <v>2793</v>
      </c>
      <c r="B2794">
        <v>33141117</v>
      </c>
      <c r="C2794" t="s">
        <v>2802</v>
      </c>
      <c r="E2794" s="12">
        <v>2794</v>
      </c>
      <c r="F2794" s="13">
        <v>33141118</v>
      </c>
      <c r="G2794" s="14" t="s">
        <v>1083</v>
      </c>
      <c r="Q2794" t="str">
        <f t="shared" si="43"/>
        <v>33141118-Maramice</v>
      </c>
    </row>
    <row r="2795" spans="1:17" x14ac:dyDescent="0.25">
      <c r="A2795">
        <v>2794</v>
      </c>
      <c r="B2795">
        <v>33141118</v>
      </c>
      <c r="C2795" t="s">
        <v>1083</v>
      </c>
      <c r="E2795" s="15">
        <v>2795</v>
      </c>
      <c r="F2795" s="16">
        <v>33141119</v>
      </c>
      <c r="G2795" s="17" t="s">
        <v>2803</v>
      </c>
      <c r="Q2795" t="str">
        <f t="shared" si="43"/>
        <v>33141119-Komprese</v>
      </c>
    </row>
    <row r="2796" spans="1:17" x14ac:dyDescent="0.25">
      <c r="A2796">
        <v>2795</v>
      </c>
      <c r="B2796">
        <v>33141119</v>
      </c>
      <c r="C2796" t="s">
        <v>2803</v>
      </c>
      <c r="E2796" s="12">
        <v>2796</v>
      </c>
      <c r="F2796" s="13">
        <v>33141120</v>
      </c>
      <c r="G2796" s="14" t="s">
        <v>2804</v>
      </c>
      <c r="Q2796" t="str">
        <f t="shared" si="43"/>
        <v>33141120-Materijali za stezanje, šivenje, ligature</v>
      </c>
    </row>
    <row r="2797" spans="1:17" x14ac:dyDescent="0.25">
      <c r="A2797">
        <v>2796</v>
      </c>
      <c r="B2797">
        <v>33141120</v>
      </c>
      <c r="C2797" t="s">
        <v>2804</v>
      </c>
      <c r="E2797" s="15">
        <v>2797</v>
      </c>
      <c r="F2797" s="16">
        <v>33141121</v>
      </c>
      <c r="G2797" s="17" t="s">
        <v>2805</v>
      </c>
      <c r="Q2797" t="str">
        <f t="shared" si="43"/>
        <v>33141121-Pribor za hirurško ušivanje</v>
      </c>
    </row>
    <row r="2798" spans="1:17" x14ac:dyDescent="0.25">
      <c r="A2798">
        <v>2797</v>
      </c>
      <c r="B2798">
        <v>33141121</v>
      </c>
      <c r="C2798" t="s">
        <v>2805</v>
      </c>
      <c r="E2798" s="12">
        <v>2798</v>
      </c>
      <c r="F2798" s="13">
        <v>33141122</v>
      </c>
      <c r="G2798" s="14" t="s">
        <v>2806</v>
      </c>
      <c r="Q2798" t="str">
        <f t="shared" si="43"/>
        <v>33141122-Hirurške štipaljke - kopče</v>
      </c>
    </row>
    <row r="2799" spans="1:17" x14ac:dyDescent="0.25">
      <c r="A2799">
        <v>2798</v>
      </c>
      <c r="B2799">
        <v>33141122</v>
      </c>
      <c r="C2799" t="s">
        <v>2806</v>
      </c>
      <c r="E2799" s="15">
        <v>2799</v>
      </c>
      <c r="F2799" s="16">
        <v>33141123</v>
      </c>
      <c r="G2799" s="17" t="s">
        <v>2807</v>
      </c>
      <c r="Q2799" t="str">
        <f t="shared" si="43"/>
        <v>33141123-Posude za odlaganje oštrih predmeta</v>
      </c>
    </row>
    <row r="2800" spans="1:17" x14ac:dyDescent="0.25">
      <c r="A2800">
        <v>2799</v>
      </c>
      <c r="B2800">
        <v>33141123</v>
      </c>
      <c r="C2800" t="s">
        <v>2807</v>
      </c>
      <c r="E2800" s="12">
        <v>2800</v>
      </c>
      <c r="F2800" s="13">
        <v>33141124</v>
      </c>
      <c r="G2800" s="14" t="s">
        <v>2808</v>
      </c>
      <c r="Q2800" t="str">
        <f t="shared" si="43"/>
        <v>33141124-Jastučići za oštre predmete</v>
      </c>
    </row>
    <row r="2801" spans="1:17" x14ac:dyDescent="0.25">
      <c r="A2801">
        <v>2800</v>
      </c>
      <c r="B2801">
        <v>33141124</v>
      </c>
      <c r="C2801" t="s">
        <v>2808</v>
      </c>
      <c r="E2801" s="15">
        <v>2801</v>
      </c>
      <c r="F2801" s="16">
        <v>33141125</v>
      </c>
      <c r="G2801" s="17" t="s">
        <v>2809</v>
      </c>
      <c r="Q2801" t="str">
        <f t="shared" si="43"/>
        <v>33141125-Materijal za hirurško šivenje</v>
      </c>
    </row>
    <row r="2802" spans="1:17" x14ac:dyDescent="0.25">
      <c r="A2802">
        <v>2801</v>
      </c>
      <c r="B2802">
        <v>33141125</v>
      </c>
      <c r="C2802" t="s">
        <v>2809</v>
      </c>
      <c r="E2802" s="12">
        <v>2802</v>
      </c>
      <c r="F2802" s="13">
        <v>33141126</v>
      </c>
      <c r="G2802" s="14" t="s">
        <v>2810</v>
      </c>
      <c r="Q2802" t="str">
        <f t="shared" si="43"/>
        <v>33141126-Ligature</v>
      </c>
    </row>
    <row r="2803" spans="1:17" x14ac:dyDescent="0.25">
      <c r="A2803">
        <v>2802</v>
      </c>
      <c r="B2803">
        <v>33141126</v>
      </c>
      <c r="C2803" t="s">
        <v>2810</v>
      </c>
      <c r="E2803" s="15">
        <v>2803</v>
      </c>
      <c r="F2803" s="16">
        <v>33141127</v>
      </c>
      <c r="G2803" s="17" t="s">
        <v>2811</v>
      </c>
      <c r="Q2803" t="str">
        <f t="shared" si="43"/>
        <v>33141127-Apsorpcijska sredstva za zaustavljanje krvarenja</v>
      </c>
    </row>
    <row r="2804" spans="1:17" x14ac:dyDescent="0.25">
      <c r="A2804">
        <v>2803</v>
      </c>
      <c r="B2804">
        <v>33141127</v>
      </c>
      <c r="C2804" t="s">
        <v>2811</v>
      </c>
      <c r="E2804" s="12">
        <v>2804</v>
      </c>
      <c r="F2804" s="13">
        <v>33141128</v>
      </c>
      <c r="G2804" s="14" t="s">
        <v>2812</v>
      </c>
      <c r="Q2804" t="str">
        <f t="shared" si="43"/>
        <v>33141128-Hirurške igle za ušivanje</v>
      </c>
    </row>
    <row r="2805" spans="1:17" x14ac:dyDescent="0.25">
      <c r="A2805">
        <v>2804</v>
      </c>
      <c r="B2805">
        <v>33141128</v>
      </c>
      <c r="C2805" t="s">
        <v>2812</v>
      </c>
      <c r="E2805" s="15">
        <v>2805</v>
      </c>
      <c r="F2805" s="16">
        <v>33141200</v>
      </c>
      <c r="G2805" s="17" t="s">
        <v>2813</v>
      </c>
      <c r="Q2805" t="str">
        <f t="shared" si="43"/>
        <v>33141200-Kateteri</v>
      </c>
    </row>
    <row r="2806" spans="1:17" x14ac:dyDescent="0.25">
      <c r="A2806">
        <v>2805</v>
      </c>
      <c r="B2806">
        <v>33141200</v>
      </c>
      <c r="C2806" t="s">
        <v>2813</v>
      </c>
      <c r="E2806" s="12">
        <v>2806</v>
      </c>
      <c r="F2806" s="13">
        <v>33141210</v>
      </c>
      <c r="G2806" s="14" t="s">
        <v>2814</v>
      </c>
      <c r="Q2806" t="str">
        <f t="shared" si="43"/>
        <v>33141210-Balon kateteri</v>
      </c>
    </row>
    <row r="2807" spans="1:17" x14ac:dyDescent="0.25">
      <c r="A2807">
        <v>2806</v>
      </c>
      <c r="B2807">
        <v>33141210</v>
      </c>
      <c r="C2807" t="s">
        <v>2814</v>
      </c>
      <c r="E2807" s="15">
        <v>2807</v>
      </c>
      <c r="F2807" s="16">
        <v>33141220</v>
      </c>
      <c r="G2807" s="17" t="s">
        <v>2815</v>
      </c>
      <c r="Q2807" t="str">
        <f t="shared" si="43"/>
        <v>33141220-Kanile</v>
      </c>
    </row>
    <row r="2808" spans="1:17" x14ac:dyDescent="0.25">
      <c r="A2808">
        <v>2807</v>
      </c>
      <c r="B2808">
        <v>33141220</v>
      </c>
      <c r="C2808" t="s">
        <v>2815</v>
      </c>
      <c r="E2808" s="12">
        <v>2808</v>
      </c>
      <c r="F2808" s="13">
        <v>33141230</v>
      </c>
      <c r="G2808" s="14" t="s">
        <v>2816</v>
      </c>
      <c r="Q2808" t="str">
        <f t="shared" si="43"/>
        <v>33141230-Dilatori</v>
      </c>
    </row>
    <row r="2809" spans="1:17" x14ac:dyDescent="0.25">
      <c r="A2809">
        <v>2808</v>
      </c>
      <c r="B2809">
        <v>33141230</v>
      </c>
      <c r="C2809" t="s">
        <v>2816</v>
      </c>
      <c r="E2809" s="15">
        <v>2809</v>
      </c>
      <c r="F2809" s="16">
        <v>33141240</v>
      </c>
      <c r="G2809" s="17" t="s">
        <v>2817</v>
      </c>
      <c r="Q2809" t="str">
        <f t="shared" si="43"/>
        <v>33141240-Pribor za katetere</v>
      </c>
    </row>
    <row r="2810" spans="1:17" x14ac:dyDescent="0.25">
      <c r="A2810">
        <v>2809</v>
      </c>
      <c r="B2810">
        <v>33141240</v>
      </c>
      <c r="C2810" t="s">
        <v>2817</v>
      </c>
      <c r="E2810" s="12">
        <v>2810</v>
      </c>
      <c r="F2810" s="13">
        <v>33141300</v>
      </c>
      <c r="G2810" s="14" t="s">
        <v>2818</v>
      </c>
      <c r="Q2810" t="str">
        <f t="shared" si="43"/>
        <v>33141300-Uređaji za venopunkciju i uzorkovanje krvi</v>
      </c>
    </row>
    <row r="2811" spans="1:17" x14ac:dyDescent="0.25">
      <c r="A2811">
        <v>2810</v>
      </c>
      <c r="B2811">
        <v>33141300</v>
      </c>
      <c r="C2811" t="s">
        <v>2818</v>
      </c>
      <c r="E2811" s="15">
        <v>2811</v>
      </c>
      <c r="F2811" s="16">
        <v>33141310</v>
      </c>
      <c r="G2811" s="17" t="s">
        <v>2819</v>
      </c>
      <c r="Q2811" t="str">
        <f t="shared" si="43"/>
        <v>33141310-Špricevi</v>
      </c>
    </row>
    <row r="2812" spans="1:17" x14ac:dyDescent="0.25">
      <c r="A2812">
        <v>2811</v>
      </c>
      <c r="B2812">
        <v>33141310</v>
      </c>
      <c r="C2812" t="s">
        <v>2819</v>
      </c>
      <c r="E2812" s="12">
        <v>2812</v>
      </c>
      <c r="F2812" s="13">
        <v>33141320</v>
      </c>
      <c r="G2812" s="14" t="s">
        <v>2820</v>
      </c>
      <c r="Q2812" t="str">
        <f t="shared" si="43"/>
        <v>33141320-Medicinske igle</v>
      </c>
    </row>
    <row r="2813" spans="1:17" x14ac:dyDescent="0.25">
      <c r="A2813">
        <v>2812</v>
      </c>
      <c r="B2813">
        <v>33141320</v>
      </c>
      <c r="C2813" t="s">
        <v>2820</v>
      </c>
      <c r="E2813" s="15">
        <v>2813</v>
      </c>
      <c r="F2813" s="16">
        <v>33141321</v>
      </c>
      <c r="G2813" s="17" t="s">
        <v>2821</v>
      </c>
      <c r="Q2813" t="str">
        <f t="shared" si="43"/>
        <v>33141321-Igle za anesteziju</v>
      </c>
    </row>
    <row r="2814" spans="1:17" x14ac:dyDescent="0.25">
      <c r="A2814">
        <v>2813</v>
      </c>
      <c r="B2814">
        <v>33141321</v>
      </c>
      <c r="C2814" t="s">
        <v>2821</v>
      </c>
      <c r="E2814" s="12">
        <v>2814</v>
      </c>
      <c r="F2814" s="13">
        <v>33141322</v>
      </c>
      <c r="G2814" s="14" t="s">
        <v>2822</v>
      </c>
      <c r="Q2814" t="str">
        <f t="shared" si="43"/>
        <v>33141322-Igle za arterije</v>
      </c>
    </row>
    <row r="2815" spans="1:17" x14ac:dyDescent="0.25">
      <c r="A2815">
        <v>2814</v>
      </c>
      <c r="B2815">
        <v>33141322</v>
      </c>
      <c r="C2815" t="s">
        <v>2822</v>
      </c>
      <c r="E2815" s="15">
        <v>2815</v>
      </c>
      <c r="F2815" s="16">
        <v>33141323</v>
      </c>
      <c r="G2815" s="17" t="s">
        <v>2823</v>
      </c>
      <c r="Q2815" t="str">
        <f t="shared" si="43"/>
        <v>33141323-Igle za biopsiju</v>
      </c>
    </row>
    <row r="2816" spans="1:17" x14ac:dyDescent="0.25">
      <c r="A2816">
        <v>2815</v>
      </c>
      <c r="B2816">
        <v>33141323</v>
      </c>
      <c r="C2816" t="s">
        <v>2823</v>
      </c>
      <c r="E2816" s="12">
        <v>2816</v>
      </c>
      <c r="F2816" s="13">
        <v>33141324</v>
      </c>
      <c r="G2816" s="14" t="s">
        <v>2824</v>
      </c>
      <c r="Q2816" t="str">
        <f t="shared" si="43"/>
        <v>33141324-Igle za dijalizu</v>
      </c>
    </row>
    <row r="2817" spans="1:17" x14ac:dyDescent="0.25">
      <c r="A2817">
        <v>2816</v>
      </c>
      <c r="B2817">
        <v>33141324</v>
      </c>
      <c r="C2817" t="s">
        <v>2824</v>
      </c>
      <c r="E2817" s="15">
        <v>2817</v>
      </c>
      <c r="F2817" s="16">
        <v>33141325</v>
      </c>
      <c r="G2817" s="17" t="s">
        <v>2825</v>
      </c>
      <c r="Q2817" t="str">
        <f t="shared" si="43"/>
        <v>33141325-Igle za fistule</v>
      </c>
    </row>
    <row r="2818" spans="1:17" x14ac:dyDescent="0.25">
      <c r="A2818">
        <v>2817</v>
      </c>
      <c r="B2818">
        <v>33141325</v>
      </c>
      <c r="C2818" t="s">
        <v>2825</v>
      </c>
      <c r="E2818" s="12">
        <v>2818</v>
      </c>
      <c r="F2818" s="13">
        <v>33141326</v>
      </c>
      <c r="G2818" s="14" t="s">
        <v>2826</v>
      </c>
      <c r="Q2818" t="str">
        <f t="shared" ref="Q2818:Q2881" si="44">F2818&amp; "-" &amp;G2818</f>
        <v>33141326-Igle za radiološke postupke</v>
      </c>
    </row>
    <row r="2819" spans="1:17" x14ac:dyDescent="0.25">
      <c r="A2819">
        <v>2818</v>
      </c>
      <c r="B2819">
        <v>33141326</v>
      </c>
      <c r="C2819" t="s">
        <v>2826</v>
      </c>
      <c r="E2819" s="15">
        <v>2819</v>
      </c>
      <c r="F2819" s="16">
        <v>33141327</v>
      </c>
      <c r="G2819" s="17" t="s">
        <v>2827</v>
      </c>
      <c r="Q2819" t="str">
        <f t="shared" si="44"/>
        <v>33141327-Igle sa izlaznim ventilom</v>
      </c>
    </row>
    <row r="2820" spans="1:17" x14ac:dyDescent="0.25">
      <c r="A2820">
        <v>2819</v>
      </c>
      <c r="B2820">
        <v>33141327</v>
      </c>
      <c r="C2820" t="s">
        <v>2827</v>
      </c>
      <c r="E2820" s="12">
        <v>2820</v>
      </c>
      <c r="F2820" s="13">
        <v>33141328</v>
      </c>
      <c r="G2820" s="14" t="s">
        <v>2828</v>
      </c>
      <c r="Q2820" t="str">
        <f t="shared" si="44"/>
        <v>33141328-Epiduralne igle</v>
      </c>
    </row>
    <row r="2821" spans="1:17" x14ac:dyDescent="0.25">
      <c r="A2821">
        <v>2820</v>
      </c>
      <c r="B2821">
        <v>33141328</v>
      </c>
      <c r="C2821" t="s">
        <v>2828</v>
      </c>
      <c r="E2821" s="15">
        <v>2821</v>
      </c>
      <c r="F2821" s="16">
        <v>33141329</v>
      </c>
      <c r="G2821" s="17" t="s">
        <v>2829</v>
      </c>
      <c r="Q2821" t="str">
        <f t="shared" si="44"/>
        <v>33141329-Igle za amniocentezu</v>
      </c>
    </row>
    <row r="2822" spans="1:17" x14ac:dyDescent="0.25">
      <c r="A2822">
        <v>2821</v>
      </c>
      <c r="B2822">
        <v>33141329</v>
      </c>
      <c r="C2822" t="s">
        <v>2829</v>
      </c>
      <c r="E2822" s="12">
        <v>2822</v>
      </c>
      <c r="F2822" s="13">
        <v>33141400</v>
      </c>
      <c r="G2822" s="14" t="s">
        <v>2830</v>
      </c>
      <c r="Q2822" t="str">
        <f t="shared" si="44"/>
        <v>33141400-Rezači žice i hirurški noževi; hirurške rukavice</v>
      </c>
    </row>
    <row r="2823" spans="1:17" x14ac:dyDescent="0.25">
      <c r="A2823">
        <v>2822</v>
      </c>
      <c r="B2823">
        <v>33141400</v>
      </c>
      <c r="C2823" t="s">
        <v>2830</v>
      </c>
      <c r="E2823" s="15">
        <v>2823</v>
      </c>
      <c r="F2823" s="16">
        <v>33141410</v>
      </c>
      <c r="G2823" s="17" t="s">
        <v>2831</v>
      </c>
      <c r="Q2823" t="str">
        <f t="shared" si="44"/>
        <v>33141410-Rezači žice i hirurški noževi</v>
      </c>
    </row>
    <row r="2824" spans="1:17" x14ac:dyDescent="0.25">
      <c r="A2824">
        <v>2823</v>
      </c>
      <c r="B2824">
        <v>33141410</v>
      </c>
      <c r="C2824" t="s">
        <v>2831</v>
      </c>
      <c r="E2824" s="12">
        <v>2824</v>
      </c>
      <c r="F2824" s="13">
        <v>33141411</v>
      </c>
      <c r="G2824" s="14" t="s">
        <v>2832</v>
      </c>
      <c r="Q2824" t="str">
        <f t="shared" si="44"/>
        <v>33141411-Skalpeli i sečiva</v>
      </c>
    </row>
    <row r="2825" spans="1:17" x14ac:dyDescent="0.25">
      <c r="A2825">
        <v>2824</v>
      </c>
      <c r="B2825">
        <v>33141411</v>
      </c>
      <c r="C2825" t="s">
        <v>2832</v>
      </c>
      <c r="E2825" s="15">
        <v>2825</v>
      </c>
      <c r="F2825" s="16">
        <v>33141420</v>
      </c>
      <c r="G2825" s="17" t="s">
        <v>2833</v>
      </c>
      <c r="Q2825" t="str">
        <f t="shared" si="44"/>
        <v>33141420-Hirurške rukavice</v>
      </c>
    </row>
    <row r="2826" spans="1:17" x14ac:dyDescent="0.25">
      <c r="A2826">
        <v>2825</v>
      </c>
      <c r="B2826">
        <v>33141420</v>
      </c>
      <c r="C2826" t="s">
        <v>2833</v>
      </c>
      <c r="E2826" s="12">
        <v>2826</v>
      </c>
      <c r="F2826" s="13">
        <v>33141500</v>
      </c>
      <c r="G2826" s="14" t="s">
        <v>2834</v>
      </c>
      <c r="Q2826" t="str">
        <f t="shared" si="44"/>
        <v>33141500-Hematološki potrošni materijal</v>
      </c>
    </row>
    <row r="2827" spans="1:17" x14ac:dyDescent="0.25">
      <c r="A2827">
        <v>2826</v>
      </c>
      <c r="B2827">
        <v>33141500</v>
      </c>
      <c r="C2827" t="s">
        <v>2834</v>
      </c>
      <c r="E2827" s="15">
        <v>2827</v>
      </c>
      <c r="F2827" s="16">
        <v>33141510</v>
      </c>
      <c r="G2827" s="17" t="s">
        <v>2835</v>
      </c>
      <c r="Q2827" t="str">
        <f t="shared" si="44"/>
        <v>33141510-Proizvodi od  krvi</v>
      </c>
    </row>
    <row r="2828" spans="1:17" x14ac:dyDescent="0.25">
      <c r="A2828">
        <v>2827</v>
      </c>
      <c r="B2828">
        <v>33141510</v>
      </c>
      <c r="C2828" t="s">
        <v>2835</v>
      </c>
      <c r="E2828" s="12">
        <v>2828</v>
      </c>
      <c r="F2828" s="13">
        <v>33141520</v>
      </c>
      <c r="G2828" s="14" t="s">
        <v>2836</v>
      </c>
      <c r="Q2828" t="str">
        <f t="shared" si="44"/>
        <v>33141520-Ekstrakti plazme</v>
      </c>
    </row>
    <row r="2829" spans="1:17" x14ac:dyDescent="0.25">
      <c r="A2829">
        <v>2828</v>
      </c>
      <c r="B2829">
        <v>33141520</v>
      </c>
      <c r="C2829" t="s">
        <v>2836</v>
      </c>
      <c r="E2829" s="15">
        <v>2829</v>
      </c>
      <c r="F2829" s="16">
        <v>33141530</v>
      </c>
      <c r="G2829" s="17" t="s">
        <v>2837</v>
      </c>
      <c r="Q2829" t="str">
        <f t="shared" si="44"/>
        <v>33141530-Krvni koagulanti</v>
      </c>
    </row>
    <row r="2830" spans="1:17" x14ac:dyDescent="0.25">
      <c r="A2830">
        <v>2829</v>
      </c>
      <c r="B2830">
        <v>33141530</v>
      </c>
      <c r="C2830" t="s">
        <v>2837</v>
      </c>
      <c r="E2830" s="12">
        <v>2830</v>
      </c>
      <c r="F2830" s="13">
        <v>33141540</v>
      </c>
      <c r="G2830" s="14" t="s">
        <v>2838</v>
      </c>
      <c r="Q2830" t="str">
        <f t="shared" si="44"/>
        <v>33141540-Albumin</v>
      </c>
    </row>
    <row r="2831" spans="1:17" x14ac:dyDescent="0.25">
      <c r="A2831">
        <v>2830</v>
      </c>
      <c r="B2831">
        <v>33141540</v>
      </c>
      <c r="C2831" t="s">
        <v>2838</v>
      </c>
      <c r="E2831" s="15">
        <v>2831</v>
      </c>
      <c r="F2831" s="16">
        <v>33141550</v>
      </c>
      <c r="G2831" s="17" t="s">
        <v>2839</v>
      </c>
      <c r="Q2831" t="str">
        <f t="shared" si="44"/>
        <v>33141550-Heparin</v>
      </c>
    </row>
    <row r="2832" spans="1:17" x14ac:dyDescent="0.25">
      <c r="A2832">
        <v>2831</v>
      </c>
      <c r="B2832">
        <v>33141550</v>
      </c>
      <c r="C2832" t="s">
        <v>2839</v>
      </c>
      <c r="E2832" s="12">
        <v>2832</v>
      </c>
      <c r="F2832" s="13">
        <v>33141560</v>
      </c>
      <c r="G2832" s="14" t="s">
        <v>2840</v>
      </c>
      <c r="Q2832" t="str">
        <f t="shared" si="44"/>
        <v>33141560-Ljudski organi</v>
      </c>
    </row>
    <row r="2833" spans="1:17" x14ac:dyDescent="0.25">
      <c r="A2833">
        <v>2832</v>
      </c>
      <c r="B2833">
        <v>33141560</v>
      </c>
      <c r="C2833" t="s">
        <v>2840</v>
      </c>
      <c r="E2833" s="15">
        <v>2833</v>
      </c>
      <c r="F2833" s="16">
        <v>33141570</v>
      </c>
      <c r="G2833" s="17" t="s">
        <v>2841</v>
      </c>
      <c r="Q2833" t="str">
        <f t="shared" si="44"/>
        <v>33141570-Ljudska krv</v>
      </c>
    </row>
    <row r="2834" spans="1:17" x14ac:dyDescent="0.25">
      <c r="A2834">
        <v>2833</v>
      </c>
      <c r="B2834">
        <v>33141570</v>
      </c>
      <c r="C2834" t="s">
        <v>2841</v>
      </c>
      <c r="E2834" s="12">
        <v>2834</v>
      </c>
      <c r="F2834" s="13">
        <v>33141580</v>
      </c>
      <c r="G2834" s="14" t="s">
        <v>2842</v>
      </c>
      <c r="Q2834" t="str">
        <f t="shared" si="44"/>
        <v>33141580-Životinjska krv</v>
      </c>
    </row>
    <row r="2835" spans="1:17" x14ac:dyDescent="0.25">
      <c r="A2835">
        <v>2834</v>
      </c>
      <c r="B2835">
        <v>33141580</v>
      </c>
      <c r="C2835" t="s">
        <v>2842</v>
      </c>
      <c r="E2835" s="15">
        <v>2835</v>
      </c>
      <c r="F2835" s="16">
        <v>33141600</v>
      </c>
      <c r="G2835" s="17" t="s">
        <v>2843</v>
      </c>
      <c r="Q2835" t="str">
        <f t="shared" si="44"/>
        <v>33141600-Posude i kesice za prikupljanje i drenažu, kompleti</v>
      </c>
    </row>
    <row r="2836" spans="1:17" x14ac:dyDescent="0.25">
      <c r="A2836">
        <v>2835</v>
      </c>
      <c r="B2836">
        <v>33141600</v>
      </c>
      <c r="C2836" t="s">
        <v>2843</v>
      </c>
      <c r="E2836" s="12">
        <v>2836</v>
      </c>
      <c r="F2836" s="13">
        <v>33141610</v>
      </c>
      <c r="G2836" s="14" t="s">
        <v>2844</v>
      </c>
      <c r="Q2836" t="str">
        <f t="shared" si="44"/>
        <v>33141610-Kese za sakupljanje</v>
      </c>
    </row>
    <row r="2837" spans="1:17" x14ac:dyDescent="0.25">
      <c r="A2837">
        <v>2836</v>
      </c>
      <c r="B2837">
        <v>33141610</v>
      </c>
      <c r="C2837" t="s">
        <v>2844</v>
      </c>
      <c r="E2837" s="15">
        <v>2837</v>
      </c>
      <c r="F2837" s="16">
        <v>33141613</v>
      </c>
      <c r="G2837" s="17" t="s">
        <v>2845</v>
      </c>
      <c r="Q2837" t="str">
        <f t="shared" si="44"/>
        <v>33141613-Kese za krv</v>
      </c>
    </row>
    <row r="2838" spans="1:17" x14ac:dyDescent="0.25">
      <c r="A2838">
        <v>2837</v>
      </c>
      <c r="B2838">
        <v>33141613</v>
      </c>
      <c r="C2838" t="s">
        <v>2845</v>
      </c>
      <c r="E2838" s="12">
        <v>2838</v>
      </c>
      <c r="F2838" s="13">
        <v>33141614</v>
      </c>
      <c r="G2838" s="14" t="s">
        <v>2846</v>
      </c>
      <c r="Q2838" t="str">
        <f t="shared" si="44"/>
        <v>33141614-Kese za plazmu</v>
      </c>
    </row>
    <row r="2839" spans="1:17" x14ac:dyDescent="0.25">
      <c r="A2839">
        <v>2838</v>
      </c>
      <c r="B2839">
        <v>33141614</v>
      </c>
      <c r="C2839" t="s">
        <v>2846</v>
      </c>
      <c r="E2839" s="15">
        <v>2839</v>
      </c>
      <c r="F2839" s="16">
        <v>33141615</v>
      </c>
      <c r="G2839" s="17" t="s">
        <v>2847</v>
      </c>
      <c r="Q2839" t="str">
        <f t="shared" si="44"/>
        <v>33141615-Kese za urin</v>
      </c>
    </row>
    <row r="2840" spans="1:17" x14ac:dyDescent="0.25">
      <c r="A2840">
        <v>2839</v>
      </c>
      <c r="B2840">
        <v>33141615</v>
      </c>
      <c r="C2840" t="s">
        <v>2847</v>
      </c>
      <c r="E2840" s="12">
        <v>2840</v>
      </c>
      <c r="F2840" s="13">
        <v>33141620</v>
      </c>
      <c r="G2840" s="14" t="s">
        <v>2848</v>
      </c>
      <c r="Q2840" t="str">
        <f t="shared" si="44"/>
        <v>33141620-Medicinski kompleti</v>
      </c>
    </row>
    <row r="2841" spans="1:17" x14ac:dyDescent="0.25">
      <c r="A2841">
        <v>2840</v>
      </c>
      <c r="B2841">
        <v>33141620</v>
      </c>
      <c r="C2841" t="s">
        <v>2848</v>
      </c>
      <c r="E2841" s="15">
        <v>2841</v>
      </c>
      <c r="F2841" s="16">
        <v>33141621</v>
      </c>
      <c r="G2841" s="17" t="s">
        <v>2849</v>
      </c>
      <c r="Q2841" t="str">
        <f t="shared" si="44"/>
        <v>33141621-Kompleti za inkontinenciju</v>
      </c>
    </row>
    <row r="2842" spans="1:17" x14ac:dyDescent="0.25">
      <c r="A2842">
        <v>2841</v>
      </c>
      <c r="B2842">
        <v>33141621</v>
      </c>
      <c r="C2842" t="s">
        <v>2849</v>
      </c>
      <c r="E2842" s="12">
        <v>2842</v>
      </c>
      <c r="F2842" s="13">
        <v>33141622</v>
      </c>
      <c r="G2842" s="14" t="s">
        <v>2850</v>
      </c>
      <c r="Q2842" t="str">
        <f t="shared" si="44"/>
        <v>33141622-Kompleti za prevenciju od HIV</v>
      </c>
    </row>
    <row r="2843" spans="1:17" x14ac:dyDescent="0.25">
      <c r="A2843">
        <v>2842</v>
      </c>
      <c r="B2843">
        <v>33141622</v>
      </c>
      <c r="C2843" t="s">
        <v>2850</v>
      </c>
      <c r="E2843" s="15">
        <v>2843</v>
      </c>
      <c r="F2843" s="16">
        <v>33141623</v>
      </c>
      <c r="G2843" s="17" t="s">
        <v>2851</v>
      </c>
      <c r="Q2843" t="str">
        <f t="shared" si="44"/>
        <v>33141623-Kutije za prvu pomoć</v>
      </c>
    </row>
    <row r="2844" spans="1:17" x14ac:dyDescent="0.25">
      <c r="A2844">
        <v>2843</v>
      </c>
      <c r="B2844">
        <v>33141623</v>
      </c>
      <c r="C2844" t="s">
        <v>2851</v>
      </c>
      <c r="E2844" s="12">
        <v>2844</v>
      </c>
      <c r="F2844" s="13">
        <v>33141624</v>
      </c>
      <c r="G2844" s="14" t="s">
        <v>2852</v>
      </c>
      <c r="Q2844" t="str">
        <f t="shared" si="44"/>
        <v>33141624-Kompleti za davanje lekova</v>
      </c>
    </row>
    <row r="2845" spans="1:17" x14ac:dyDescent="0.25">
      <c r="A2845">
        <v>2844</v>
      </c>
      <c r="B2845">
        <v>33141624</v>
      </c>
      <c r="C2845" t="s">
        <v>2852</v>
      </c>
      <c r="E2845" s="15">
        <v>2845</v>
      </c>
      <c r="F2845" s="16">
        <v>33141625</v>
      </c>
      <c r="G2845" s="17" t="s">
        <v>2853</v>
      </c>
      <c r="Q2845" t="str">
        <f t="shared" si="44"/>
        <v>33141625-Dijagnostički kompleti</v>
      </c>
    </row>
    <row r="2846" spans="1:17" x14ac:dyDescent="0.25">
      <c r="A2846">
        <v>2845</v>
      </c>
      <c r="B2846">
        <v>33141625</v>
      </c>
      <c r="C2846" t="s">
        <v>2853</v>
      </c>
      <c r="E2846" s="12">
        <v>2846</v>
      </c>
      <c r="F2846" s="13">
        <v>33141626</v>
      </c>
      <c r="G2846" s="14" t="s">
        <v>2854</v>
      </c>
      <c r="Q2846" t="str">
        <f t="shared" si="44"/>
        <v>33141626-Kompleti za doziranje</v>
      </c>
    </row>
    <row r="2847" spans="1:17" x14ac:dyDescent="0.25">
      <c r="A2847">
        <v>2846</v>
      </c>
      <c r="B2847">
        <v>33141626</v>
      </c>
      <c r="C2847" t="s">
        <v>2854</v>
      </c>
      <c r="E2847" s="15">
        <v>2847</v>
      </c>
      <c r="F2847" s="16">
        <v>33141630</v>
      </c>
      <c r="G2847" s="17" t="s">
        <v>2855</v>
      </c>
      <c r="Q2847" t="str">
        <f t="shared" si="44"/>
        <v>33141630-Filteri za krvnu plazmu</v>
      </c>
    </row>
    <row r="2848" spans="1:17" x14ac:dyDescent="0.25">
      <c r="A2848">
        <v>2847</v>
      </c>
      <c r="B2848">
        <v>33141630</v>
      </c>
      <c r="C2848" t="s">
        <v>2855</v>
      </c>
      <c r="E2848" s="12">
        <v>2848</v>
      </c>
      <c r="F2848" s="13">
        <v>33141640</v>
      </c>
      <c r="G2848" s="14" t="s">
        <v>2856</v>
      </c>
      <c r="Q2848" t="str">
        <f t="shared" si="44"/>
        <v>33141640-Drenovi</v>
      </c>
    </row>
    <row r="2849" spans="1:17" x14ac:dyDescent="0.25">
      <c r="A2849">
        <v>2848</v>
      </c>
      <c r="B2849">
        <v>33141640</v>
      </c>
      <c r="C2849" t="s">
        <v>2856</v>
      </c>
      <c r="E2849" s="15">
        <v>2849</v>
      </c>
      <c r="F2849" s="16">
        <v>33141641</v>
      </c>
      <c r="G2849" s="17" t="s">
        <v>2857</v>
      </c>
      <c r="Q2849" t="str">
        <f t="shared" si="44"/>
        <v>33141641-Sonde</v>
      </c>
    </row>
    <row r="2850" spans="1:17" x14ac:dyDescent="0.25">
      <c r="A2850">
        <v>2849</v>
      </c>
      <c r="B2850">
        <v>33141641</v>
      </c>
      <c r="C2850" t="s">
        <v>2857</v>
      </c>
      <c r="E2850" s="12">
        <v>2850</v>
      </c>
      <c r="F2850" s="13">
        <v>33141642</v>
      </c>
      <c r="G2850" s="14" t="s">
        <v>2858</v>
      </c>
      <c r="Q2850" t="str">
        <f t="shared" si="44"/>
        <v>33141642-Pribor za drenažu</v>
      </c>
    </row>
    <row r="2851" spans="1:17" x14ac:dyDescent="0.25">
      <c r="A2851">
        <v>2850</v>
      </c>
      <c r="B2851">
        <v>33141642</v>
      </c>
      <c r="C2851" t="s">
        <v>2858</v>
      </c>
      <c r="E2851" s="15">
        <v>2851</v>
      </c>
      <c r="F2851" s="16">
        <v>33141700</v>
      </c>
      <c r="G2851" s="17" t="s">
        <v>2859</v>
      </c>
      <c r="Q2851" t="str">
        <f t="shared" si="44"/>
        <v>33141700-Ortopedski materijal</v>
      </c>
    </row>
    <row r="2852" spans="1:17" x14ac:dyDescent="0.25">
      <c r="A2852">
        <v>2851</v>
      </c>
      <c r="B2852">
        <v>33141700</v>
      </c>
      <c r="C2852" t="s">
        <v>2859</v>
      </c>
      <c r="E2852" s="12">
        <v>2852</v>
      </c>
      <c r="F2852" s="13">
        <v>33141710</v>
      </c>
      <c r="G2852" s="14" t="s">
        <v>2860</v>
      </c>
      <c r="Q2852" t="str">
        <f t="shared" si="44"/>
        <v>33141710-Štake</v>
      </c>
    </row>
    <row r="2853" spans="1:17" x14ac:dyDescent="0.25">
      <c r="A2853">
        <v>2852</v>
      </c>
      <c r="B2853">
        <v>33141710</v>
      </c>
      <c r="C2853" t="s">
        <v>2860</v>
      </c>
      <c r="E2853" s="15">
        <v>2853</v>
      </c>
      <c r="F2853" s="16">
        <v>33141720</v>
      </c>
      <c r="G2853" s="17" t="s">
        <v>2861</v>
      </c>
      <c r="Q2853" t="str">
        <f t="shared" si="44"/>
        <v>33141720-Pomagala za hodanje</v>
      </c>
    </row>
    <row r="2854" spans="1:17" x14ac:dyDescent="0.25">
      <c r="A2854">
        <v>2853</v>
      </c>
      <c r="B2854">
        <v>33141720</v>
      </c>
      <c r="C2854" t="s">
        <v>2861</v>
      </c>
      <c r="E2854" s="12">
        <v>2854</v>
      </c>
      <c r="F2854" s="13">
        <v>33141730</v>
      </c>
      <c r="G2854" s="14" t="s">
        <v>2862</v>
      </c>
      <c r="Q2854" t="str">
        <f t="shared" si="44"/>
        <v>33141730-Hirurške kragne</v>
      </c>
    </row>
    <row r="2855" spans="1:17" x14ac:dyDescent="0.25">
      <c r="A2855">
        <v>2854</v>
      </c>
      <c r="B2855">
        <v>33141730</v>
      </c>
      <c r="C2855" t="s">
        <v>2862</v>
      </c>
      <c r="E2855" s="15">
        <v>2855</v>
      </c>
      <c r="F2855" s="16">
        <v>33141740</v>
      </c>
      <c r="G2855" s="17" t="s">
        <v>2863</v>
      </c>
      <c r="Q2855" t="str">
        <f t="shared" si="44"/>
        <v>33141740-Ortopedska obuća</v>
      </c>
    </row>
    <row r="2856" spans="1:17" x14ac:dyDescent="0.25">
      <c r="A2856">
        <v>2855</v>
      </c>
      <c r="B2856">
        <v>33141740</v>
      </c>
      <c r="C2856" t="s">
        <v>2863</v>
      </c>
      <c r="E2856" s="12">
        <v>2856</v>
      </c>
      <c r="F2856" s="13">
        <v>33141750</v>
      </c>
      <c r="G2856" s="14" t="s">
        <v>2864</v>
      </c>
      <c r="Q2856" t="str">
        <f t="shared" si="44"/>
        <v>33141750-Veštački zglobovi</v>
      </c>
    </row>
    <row r="2857" spans="1:17" x14ac:dyDescent="0.25">
      <c r="A2857">
        <v>2856</v>
      </c>
      <c r="B2857">
        <v>33141750</v>
      </c>
      <c r="C2857" t="s">
        <v>2864</v>
      </c>
      <c r="E2857" s="15">
        <v>2857</v>
      </c>
      <c r="F2857" s="16">
        <v>33141760</v>
      </c>
      <c r="G2857" s="17" t="s">
        <v>2865</v>
      </c>
      <c r="Q2857" t="str">
        <f t="shared" si="44"/>
        <v>33141760-Šine</v>
      </c>
    </row>
    <row r="2858" spans="1:17" x14ac:dyDescent="0.25">
      <c r="A2858">
        <v>2857</v>
      </c>
      <c r="B2858">
        <v>33141760</v>
      </c>
      <c r="C2858" t="s">
        <v>2865</v>
      </c>
      <c r="E2858" s="12">
        <v>2858</v>
      </c>
      <c r="F2858" s="13">
        <v>33141770</v>
      </c>
      <c r="G2858" s="14" t="s">
        <v>2866</v>
      </c>
      <c r="Q2858" t="str">
        <f t="shared" si="44"/>
        <v>33141770-Sprave za prelome, čivije i pločice</v>
      </c>
    </row>
    <row r="2859" spans="1:17" x14ac:dyDescent="0.25">
      <c r="A2859">
        <v>2858</v>
      </c>
      <c r="B2859">
        <v>33141770</v>
      </c>
      <c r="C2859" t="s">
        <v>2866</v>
      </c>
      <c r="E2859" s="15">
        <v>2859</v>
      </c>
      <c r="F2859" s="16">
        <v>33141800</v>
      </c>
      <c r="G2859" s="17" t="s">
        <v>2867</v>
      </c>
      <c r="Q2859" t="str">
        <f t="shared" si="44"/>
        <v>33141800-Zubarski potrošni materijali</v>
      </c>
    </row>
    <row r="2860" spans="1:17" x14ac:dyDescent="0.25">
      <c r="A2860">
        <v>2859</v>
      </c>
      <c r="B2860">
        <v>33141800</v>
      </c>
      <c r="C2860" t="s">
        <v>2867</v>
      </c>
      <c r="E2860" s="12">
        <v>2860</v>
      </c>
      <c r="F2860" s="13">
        <v>33141810</v>
      </c>
      <c r="G2860" s="14" t="s">
        <v>2868</v>
      </c>
      <c r="Q2860" t="str">
        <f t="shared" si="44"/>
        <v>33141810-Materijali za zubarska punila</v>
      </c>
    </row>
    <row r="2861" spans="1:17" x14ac:dyDescent="0.25">
      <c r="A2861">
        <v>2860</v>
      </c>
      <c r="B2861">
        <v>33141810</v>
      </c>
      <c r="C2861" t="s">
        <v>2868</v>
      </c>
      <c r="E2861" s="15">
        <v>2861</v>
      </c>
      <c r="F2861" s="16">
        <v>33141820</v>
      </c>
      <c r="G2861" s="17" t="s">
        <v>2869</v>
      </c>
      <c r="Q2861" t="str">
        <f t="shared" si="44"/>
        <v>33141820-Zubi</v>
      </c>
    </row>
    <row r="2862" spans="1:17" x14ac:dyDescent="0.25">
      <c r="A2862">
        <v>2861</v>
      </c>
      <c r="B2862">
        <v>33141820</v>
      </c>
      <c r="C2862" t="s">
        <v>2869</v>
      </c>
      <c r="E2862" s="12">
        <v>2862</v>
      </c>
      <c r="F2862" s="13">
        <v>33141821</v>
      </c>
      <c r="G2862" s="14" t="s">
        <v>2870</v>
      </c>
      <c r="Q2862" t="str">
        <f t="shared" si="44"/>
        <v>33141821-Zubi od porcelana</v>
      </c>
    </row>
    <row r="2863" spans="1:17" x14ac:dyDescent="0.25">
      <c r="A2863">
        <v>2862</v>
      </c>
      <c r="B2863">
        <v>33141821</v>
      </c>
      <c r="C2863" t="s">
        <v>2870</v>
      </c>
      <c r="E2863" s="15">
        <v>2863</v>
      </c>
      <c r="F2863" s="16">
        <v>33141822</v>
      </c>
      <c r="G2863" s="17" t="s">
        <v>2871</v>
      </c>
      <c r="Q2863" t="str">
        <f t="shared" si="44"/>
        <v>33141822-Zubi od akrila</v>
      </c>
    </row>
    <row r="2864" spans="1:17" x14ac:dyDescent="0.25">
      <c r="A2864">
        <v>2863</v>
      </c>
      <c r="B2864">
        <v>33141822</v>
      </c>
      <c r="C2864" t="s">
        <v>2871</v>
      </c>
      <c r="E2864" s="12">
        <v>2864</v>
      </c>
      <c r="F2864" s="13">
        <v>33141830</v>
      </c>
      <c r="G2864" s="14" t="s">
        <v>2872</v>
      </c>
      <c r="Q2864" t="str">
        <f t="shared" si="44"/>
        <v>33141830-Cementna osnova</v>
      </c>
    </row>
    <row r="2865" spans="1:17" x14ac:dyDescent="0.25">
      <c r="A2865">
        <v>2864</v>
      </c>
      <c r="B2865">
        <v>33141830</v>
      </c>
      <c r="C2865" t="s">
        <v>2872</v>
      </c>
      <c r="E2865" s="15">
        <v>2865</v>
      </c>
      <c r="F2865" s="16">
        <v>33141840</v>
      </c>
      <c r="G2865" s="17" t="s">
        <v>2873</v>
      </c>
      <c r="Q2865" t="str">
        <f t="shared" si="44"/>
        <v>33141840-Zubarski hemostatici</v>
      </c>
    </row>
    <row r="2866" spans="1:17" x14ac:dyDescent="0.25">
      <c r="A2866">
        <v>2865</v>
      </c>
      <c r="B2866">
        <v>33141840</v>
      </c>
      <c r="C2866" t="s">
        <v>2873</v>
      </c>
      <c r="E2866" s="12">
        <v>2866</v>
      </c>
      <c r="F2866" s="13">
        <v>33141850</v>
      </c>
      <c r="G2866" s="14" t="s">
        <v>2874</v>
      </c>
      <c r="Q2866" t="str">
        <f t="shared" si="44"/>
        <v>33141850-Proizvodi za zubnu higijenu</v>
      </c>
    </row>
    <row r="2867" spans="1:17" x14ac:dyDescent="0.25">
      <c r="A2867">
        <v>2866</v>
      </c>
      <c r="B2867">
        <v>33141850</v>
      </c>
      <c r="C2867" t="s">
        <v>2874</v>
      </c>
      <c r="E2867" s="15">
        <v>2867</v>
      </c>
      <c r="F2867" s="16">
        <v>33141900</v>
      </c>
      <c r="G2867" s="17" t="s">
        <v>2875</v>
      </c>
      <c r="Q2867" t="str">
        <f t="shared" si="44"/>
        <v>33141900-Lancete za krv</v>
      </c>
    </row>
    <row r="2868" spans="1:17" x14ac:dyDescent="0.25">
      <c r="A2868">
        <v>2867</v>
      </c>
      <c r="B2868">
        <v>33141900</v>
      </c>
      <c r="C2868" t="s">
        <v>2875</v>
      </c>
      <c r="E2868" s="12">
        <v>2868</v>
      </c>
      <c r="F2868" s="13">
        <v>33150000</v>
      </c>
      <c r="G2868" s="14" t="s">
        <v>2876</v>
      </c>
      <c r="Q2868" t="str">
        <f t="shared" si="44"/>
        <v>33150000-Uređaji za radioterapiju, mehanoterapiju, elektroterapiju i fizikalnu terapiju</v>
      </c>
    </row>
    <row r="2869" spans="1:17" x14ac:dyDescent="0.25">
      <c r="A2869">
        <v>2868</v>
      </c>
      <c r="B2869">
        <v>33150000</v>
      </c>
      <c r="C2869" t="s">
        <v>2876</v>
      </c>
      <c r="E2869" s="15">
        <v>2869</v>
      </c>
      <c r="F2869" s="16">
        <v>33151000</v>
      </c>
      <c r="G2869" s="17" t="s">
        <v>2877</v>
      </c>
      <c r="Q2869" t="str">
        <f t="shared" si="44"/>
        <v>33151000-Uređaji i materijal za radioterapiju</v>
      </c>
    </row>
    <row r="2870" spans="1:17" x14ac:dyDescent="0.25">
      <c r="A2870">
        <v>2869</v>
      </c>
      <c r="B2870">
        <v>33151000</v>
      </c>
      <c r="C2870" t="s">
        <v>2877</v>
      </c>
      <c r="E2870" s="12">
        <v>2870</v>
      </c>
      <c r="F2870" s="13">
        <v>33151100</v>
      </c>
      <c r="G2870" s="14" t="s">
        <v>2878</v>
      </c>
      <c r="Q2870" t="str">
        <f t="shared" si="44"/>
        <v>33151100-Uređaji za terapiju gama zracima</v>
      </c>
    </row>
    <row r="2871" spans="1:17" x14ac:dyDescent="0.25">
      <c r="A2871">
        <v>2870</v>
      </c>
      <c r="B2871">
        <v>33151100</v>
      </c>
      <c r="C2871" t="s">
        <v>2878</v>
      </c>
      <c r="E2871" s="15">
        <v>2871</v>
      </c>
      <c r="F2871" s="16">
        <v>33151200</v>
      </c>
      <c r="G2871" s="17" t="s">
        <v>2879</v>
      </c>
      <c r="Q2871" t="str">
        <f t="shared" si="44"/>
        <v>33151200-Uređaji za rendgensku terapiju</v>
      </c>
    </row>
    <row r="2872" spans="1:17" x14ac:dyDescent="0.25">
      <c r="A2872">
        <v>2871</v>
      </c>
      <c r="B2872">
        <v>33151200</v>
      </c>
      <c r="C2872" t="s">
        <v>2879</v>
      </c>
      <c r="E2872" s="12">
        <v>2872</v>
      </c>
      <c r="F2872" s="13">
        <v>33151300</v>
      </c>
      <c r="G2872" s="14" t="s">
        <v>2880</v>
      </c>
      <c r="Q2872" t="str">
        <f t="shared" si="44"/>
        <v>33151300-Spektrograf</v>
      </c>
    </row>
    <row r="2873" spans="1:17" x14ac:dyDescent="0.25">
      <c r="A2873">
        <v>2872</v>
      </c>
      <c r="B2873">
        <v>33151300</v>
      </c>
      <c r="C2873" t="s">
        <v>2880</v>
      </c>
      <c r="E2873" s="15">
        <v>2873</v>
      </c>
      <c r="F2873" s="16">
        <v>33151400</v>
      </c>
      <c r="G2873" s="17" t="s">
        <v>2881</v>
      </c>
      <c r="Q2873" t="str">
        <f t="shared" si="44"/>
        <v>33151400-Materijal za radioterapiju</v>
      </c>
    </row>
    <row r="2874" spans="1:17" x14ac:dyDescent="0.25">
      <c r="A2874">
        <v>2873</v>
      </c>
      <c r="B2874">
        <v>33151400</v>
      </c>
      <c r="C2874" t="s">
        <v>2881</v>
      </c>
      <c r="E2874" s="12">
        <v>2874</v>
      </c>
      <c r="F2874" s="13">
        <v>33152000</v>
      </c>
      <c r="G2874" s="14" t="s">
        <v>2882</v>
      </c>
      <c r="Q2874" t="str">
        <f t="shared" si="44"/>
        <v>33152000-Inkubatori</v>
      </c>
    </row>
    <row r="2875" spans="1:17" x14ac:dyDescent="0.25">
      <c r="A2875">
        <v>2874</v>
      </c>
      <c r="B2875">
        <v>33152000</v>
      </c>
      <c r="C2875" t="s">
        <v>2882</v>
      </c>
      <c r="E2875" s="15">
        <v>2875</v>
      </c>
      <c r="F2875" s="16">
        <v>33153000</v>
      </c>
      <c r="G2875" s="17" t="s">
        <v>2883</v>
      </c>
      <c r="Q2875" t="str">
        <f t="shared" si="44"/>
        <v>33153000-Aparat za razbijanje kamenaca</v>
      </c>
    </row>
    <row r="2876" spans="1:17" x14ac:dyDescent="0.25">
      <c r="A2876">
        <v>2875</v>
      </c>
      <c r="B2876">
        <v>33153000</v>
      </c>
      <c r="C2876" t="s">
        <v>2883</v>
      </c>
      <c r="E2876" s="12">
        <v>2876</v>
      </c>
      <c r="F2876" s="13">
        <v>33154000</v>
      </c>
      <c r="G2876" s="14" t="s">
        <v>2884</v>
      </c>
      <c r="Q2876" t="str">
        <f t="shared" si="44"/>
        <v>33154000-Uređaji za mehanoterapiju</v>
      </c>
    </row>
    <row r="2877" spans="1:17" x14ac:dyDescent="0.25">
      <c r="A2877">
        <v>2876</v>
      </c>
      <c r="B2877">
        <v>33154000</v>
      </c>
      <c r="C2877" t="s">
        <v>2884</v>
      </c>
      <c r="E2877" s="15">
        <v>2877</v>
      </c>
      <c r="F2877" s="16">
        <v>33155000</v>
      </c>
      <c r="G2877" s="17" t="s">
        <v>2885</v>
      </c>
      <c r="Q2877" t="str">
        <f t="shared" si="44"/>
        <v>33155000-Uređaji za fizikalnu terapiju</v>
      </c>
    </row>
    <row r="2878" spans="1:17" x14ac:dyDescent="0.25">
      <c r="A2878">
        <v>2877</v>
      </c>
      <c r="B2878">
        <v>33155000</v>
      </c>
      <c r="C2878" t="s">
        <v>2885</v>
      </c>
      <c r="E2878" s="12">
        <v>2878</v>
      </c>
      <c r="F2878" s="13">
        <v>33156000</v>
      </c>
      <c r="G2878" s="14" t="s">
        <v>2886</v>
      </c>
      <c r="Q2878" t="str">
        <f t="shared" si="44"/>
        <v>33156000-Uređaji za psihološka testiranja</v>
      </c>
    </row>
    <row r="2879" spans="1:17" x14ac:dyDescent="0.25">
      <c r="A2879">
        <v>2878</v>
      </c>
      <c r="B2879">
        <v>33156000</v>
      </c>
      <c r="C2879" t="s">
        <v>2886</v>
      </c>
      <c r="E2879" s="15">
        <v>2879</v>
      </c>
      <c r="F2879" s="16">
        <v>33157000</v>
      </c>
      <c r="G2879" s="17" t="s">
        <v>2887</v>
      </c>
      <c r="Q2879" t="str">
        <f t="shared" si="44"/>
        <v>33157000-Uređaji za gasnu terapiju i respiratorni uređaji</v>
      </c>
    </row>
    <row r="2880" spans="1:17" x14ac:dyDescent="0.25">
      <c r="A2880">
        <v>2879</v>
      </c>
      <c r="B2880">
        <v>33157000</v>
      </c>
      <c r="C2880" t="s">
        <v>2887</v>
      </c>
      <c r="E2880" s="12">
        <v>2880</v>
      </c>
      <c r="F2880" s="13">
        <v>33157100</v>
      </c>
      <c r="G2880" s="14" t="s">
        <v>2888</v>
      </c>
      <c r="Q2880" t="str">
        <f t="shared" si="44"/>
        <v>33157100-Medicinske gasne maske</v>
      </c>
    </row>
    <row r="2881" spans="1:17" x14ac:dyDescent="0.25">
      <c r="A2881">
        <v>2880</v>
      </c>
      <c r="B2881">
        <v>33157100</v>
      </c>
      <c r="C2881" t="s">
        <v>2888</v>
      </c>
      <c r="E2881" s="15">
        <v>2881</v>
      </c>
      <c r="F2881" s="16">
        <v>33157110</v>
      </c>
      <c r="G2881" s="17" t="s">
        <v>2889</v>
      </c>
      <c r="Q2881" t="str">
        <f t="shared" si="44"/>
        <v>33157110-Maska za kiseonik</v>
      </c>
    </row>
    <row r="2882" spans="1:17" x14ac:dyDescent="0.25">
      <c r="A2882">
        <v>2881</v>
      </c>
      <c r="B2882">
        <v>33157110</v>
      </c>
      <c r="C2882" t="s">
        <v>2889</v>
      </c>
      <c r="E2882" s="12">
        <v>2882</v>
      </c>
      <c r="F2882" s="13">
        <v>33157200</v>
      </c>
      <c r="G2882" s="14" t="s">
        <v>2890</v>
      </c>
      <c r="Q2882" t="str">
        <f t="shared" ref="Q2882:Q2945" si="45">F2882&amp; "-" &amp;G2882</f>
        <v>33157200-Kompleti za davanje kiseonika</v>
      </c>
    </row>
    <row r="2883" spans="1:17" x14ac:dyDescent="0.25">
      <c r="A2883">
        <v>2882</v>
      </c>
      <c r="B2883">
        <v>33157200</v>
      </c>
      <c r="C2883" t="s">
        <v>2890</v>
      </c>
      <c r="E2883" s="15">
        <v>2883</v>
      </c>
      <c r="F2883" s="16">
        <v>33157300</v>
      </c>
      <c r="G2883" s="17" t="s">
        <v>2891</v>
      </c>
      <c r="Q2883" t="str">
        <f t="shared" si="45"/>
        <v>33157300-Šatori sa kiseonikom</v>
      </c>
    </row>
    <row r="2884" spans="1:17" x14ac:dyDescent="0.25">
      <c r="A2884">
        <v>2883</v>
      </c>
      <c r="B2884">
        <v>33157300</v>
      </c>
      <c r="C2884" t="s">
        <v>2891</v>
      </c>
      <c r="E2884" s="12">
        <v>2884</v>
      </c>
      <c r="F2884" s="13">
        <v>33157400</v>
      </c>
      <c r="G2884" s="14" t="s">
        <v>2892</v>
      </c>
      <c r="Q2884" t="str">
        <f t="shared" si="45"/>
        <v>33157400-Medicinski uređaji za disanje</v>
      </c>
    </row>
    <row r="2885" spans="1:17" x14ac:dyDescent="0.25">
      <c r="A2885">
        <v>2884</v>
      </c>
      <c r="B2885">
        <v>33157400</v>
      </c>
      <c r="C2885" t="s">
        <v>2892</v>
      </c>
      <c r="E2885" s="15">
        <v>2885</v>
      </c>
      <c r="F2885" s="16">
        <v>33157500</v>
      </c>
      <c r="G2885" s="17" t="s">
        <v>2893</v>
      </c>
      <c r="Q2885" t="str">
        <f t="shared" si="45"/>
        <v>33157500-Hiperbarične komore</v>
      </c>
    </row>
    <row r="2886" spans="1:17" x14ac:dyDescent="0.25">
      <c r="A2886">
        <v>2885</v>
      </c>
      <c r="B2886">
        <v>33157500</v>
      </c>
      <c r="C2886" t="s">
        <v>2893</v>
      </c>
      <c r="E2886" s="12">
        <v>2886</v>
      </c>
      <c r="F2886" s="13">
        <v>33157700</v>
      </c>
      <c r="G2886" s="14" t="s">
        <v>2894</v>
      </c>
      <c r="Q2886" t="str">
        <f t="shared" si="45"/>
        <v>33157700-Ovlaživači za terapiju kiseonikom</v>
      </c>
    </row>
    <row r="2887" spans="1:17" x14ac:dyDescent="0.25">
      <c r="A2887">
        <v>2886</v>
      </c>
      <c r="B2887">
        <v>33157700</v>
      </c>
      <c r="C2887" t="s">
        <v>2894</v>
      </c>
      <c r="E2887" s="15">
        <v>2887</v>
      </c>
      <c r="F2887" s="16">
        <v>33157800</v>
      </c>
      <c r="G2887" s="17" t="s">
        <v>2895</v>
      </c>
      <c r="Q2887" t="str">
        <f t="shared" si="45"/>
        <v>33157800-Jedinica za davanje kiseonika</v>
      </c>
    </row>
    <row r="2888" spans="1:17" x14ac:dyDescent="0.25">
      <c r="A2888">
        <v>2887</v>
      </c>
      <c r="B2888">
        <v>33157800</v>
      </c>
      <c r="C2888" t="s">
        <v>2895</v>
      </c>
      <c r="E2888" s="12">
        <v>2888</v>
      </c>
      <c r="F2888" s="13">
        <v>33157810</v>
      </c>
      <c r="G2888" s="14" t="s">
        <v>2896</v>
      </c>
      <c r="Q2888" t="str">
        <f t="shared" si="45"/>
        <v>33157810-Jedinica za terapiju kiseonikom</v>
      </c>
    </row>
    <row r="2889" spans="1:17" x14ac:dyDescent="0.25">
      <c r="A2889">
        <v>2888</v>
      </c>
      <c r="B2889">
        <v>33157810</v>
      </c>
      <c r="C2889" t="s">
        <v>2896</v>
      </c>
      <c r="E2889" s="15">
        <v>2889</v>
      </c>
      <c r="F2889" s="16">
        <v>33158000</v>
      </c>
      <c r="G2889" s="17" t="s">
        <v>2897</v>
      </c>
      <c r="Q2889" t="str">
        <f t="shared" si="45"/>
        <v>33158000-Elektroterapija, elektromagnetna terapija i mehanoterapija</v>
      </c>
    </row>
    <row r="2890" spans="1:17" x14ac:dyDescent="0.25">
      <c r="A2890">
        <v>2889</v>
      </c>
      <c r="B2890">
        <v>33158000</v>
      </c>
      <c r="C2890" t="s">
        <v>2897</v>
      </c>
      <c r="E2890" s="12">
        <v>2890</v>
      </c>
      <c r="F2890" s="13">
        <v>33158100</v>
      </c>
      <c r="G2890" s="14" t="s">
        <v>2898</v>
      </c>
      <c r="Q2890" t="str">
        <f t="shared" si="45"/>
        <v>33158100-Elektromagnetna jedinica</v>
      </c>
    </row>
    <row r="2891" spans="1:17" x14ac:dyDescent="0.25">
      <c r="A2891">
        <v>2890</v>
      </c>
      <c r="B2891">
        <v>33158100</v>
      </c>
      <c r="C2891" t="s">
        <v>2898</v>
      </c>
      <c r="E2891" s="15">
        <v>2891</v>
      </c>
      <c r="F2891" s="16">
        <v>33158200</v>
      </c>
      <c r="G2891" s="17" t="s">
        <v>2899</v>
      </c>
      <c r="Q2891" t="str">
        <f t="shared" si="45"/>
        <v>33158200-Uređaji za elektroterapiju</v>
      </c>
    </row>
    <row r="2892" spans="1:17" x14ac:dyDescent="0.25">
      <c r="A2892">
        <v>2891</v>
      </c>
      <c r="B2892">
        <v>33158200</v>
      </c>
      <c r="C2892" t="s">
        <v>2899</v>
      </c>
      <c r="E2892" s="12">
        <v>2892</v>
      </c>
      <c r="F2892" s="13">
        <v>33158210</v>
      </c>
      <c r="G2892" s="14" t="s">
        <v>2900</v>
      </c>
      <c r="Q2892" t="str">
        <f t="shared" si="45"/>
        <v>33158210-Stimulatori</v>
      </c>
    </row>
    <row r="2893" spans="1:17" x14ac:dyDescent="0.25">
      <c r="A2893">
        <v>2892</v>
      </c>
      <c r="B2893">
        <v>33158210</v>
      </c>
      <c r="C2893" t="s">
        <v>2900</v>
      </c>
      <c r="E2893" s="15">
        <v>2893</v>
      </c>
      <c r="F2893" s="16">
        <v>33158300</v>
      </c>
      <c r="G2893" s="17" t="s">
        <v>2901</v>
      </c>
      <c r="Q2893" t="str">
        <f t="shared" si="45"/>
        <v>33158300-Medicinski uređaji koji rade na principu ultraljubičastog zračenja</v>
      </c>
    </row>
    <row r="2894" spans="1:17" x14ac:dyDescent="0.25">
      <c r="A2894">
        <v>2893</v>
      </c>
      <c r="B2894">
        <v>33158300</v>
      </c>
      <c r="C2894" t="s">
        <v>2901</v>
      </c>
      <c r="E2894" s="12">
        <v>2894</v>
      </c>
      <c r="F2894" s="13">
        <v>33158400</v>
      </c>
      <c r="G2894" s="14" t="s">
        <v>2902</v>
      </c>
      <c r="Q2894" t="str">
        <f t="shared" si="45"/>
        <v>33158400-Jedinica za mehanoterapiju</v>
      </c>
    </row>
    <row r="2895" spans="1:17" x14ac:dyDescent="0.25">
      <c r="A2895">
        <v>2894</v>
      </c>
      <c r="B2895">
        <v>33158400</v>
      </c>
      <c r="C2895" t="s">
        <v>2902</v>
      </c>
      <c r="E2895" s="15">
        <v>2895</v>
      </c>
      <c r="F2895" s="16">
        <v>33158500</v>
      </c>
      <c r="G2895" s="17" t="s">
        <v>2903</v>
      </c>
      <c r="Q2895" t="str">
        <f t="shared" si="45"/>
        <v>33158500-Medicinski uređaji koji rade na principu infracrvenog zračenja</v>
      </c>
    </row>
    <row r="2896" spans="1:17" x14ac:dyDescent="0.25">
      <c r="A2896">
        <v>2895</v>
      </c>
      <c r="B2896">
        <v>33158500</v>
      </c>
      <c r="C2896" t="s">
        <v>2903</v>
      </c>
      <c r="E2896" s="12">
        <v>2896</v>
      </c>
      <c r="F2896" s="13">
        <v>33159000</v>
      </c>
      <c r="G2896" s="14" t="s">
        <v>2904</v>
      </c>
      <c r="Q2896" t="str">
        <f t="shared" si="45"/>
        <v>33159000-Sistem za kliničku hemiju</v>
      </c>
    </row>
    <row r="2897" spans="1:17" x14ac:dyDescent="0.25">
      <c r="A2897">
        <v>2896</v>
      </c>
      <c r="B2897">
        <v>33159000</v>
      </c>
      <c r="C2897" t="s">
        <v>2904</v>
      </c>
      <c r="E2897" s="15">
        <v>2897</v>
      </c>
      <c r="F2897" s="16">
        <v>33160000</v>
      </c>
      <c r="G2897" s="17" t="s">
        <v>2905</v>
      </c>
      <c r="Q2897" t="str">
        <f t="shared" si="45"/>
        <v>33160000-Operaciona tehnika</v>
      </c>
    </row>
    <row r="2898" spans="1:17" x14ac:dyDescent="0.25">
      <c r="A2898">
        <v>2897</v>
      </c>
      <c r="B2898">
        <v>33160000</v>
      </c>
      <c r="C2898" t="s">
        <v>2905</v>
      </c>
      <c r="E2898" s="12">
        <v>2898</v>
      </c>
      <c r="F2898" s="13">
        <v>33161000</v>
      </c>
      <c r="G2898" s="14" t="s">
        <v>2906</v>
      </c>
      <c r="Q2898" t="str">
        <f t="shared" si="45"/>
        <v>33161000-Jedinica za elektrohirurgiju</v>
      </c>
    </row>
    <row r="2899" spans="1:17" x14ac:dyDescent="0.25">
      <c r="A2899">
        <v>2898</v>
      </c>
      <c r="B2899">
        <v>33161000</v>
      </c>
      <c r="C2899" t="s">
        <v>2906</v>
      </c>
      <c r="E2899" s="15">
        <v>2899</v>
      </c>
      <c r="F2899" s="16">
        <v>33162000</v>
      </c>
      <c r="G2899" s="17" t="s">
        <v>2907</v>
      </c>
      <c r="Q2899" t="str">
        <f t="shared" si="45"/>
        <v>33162000-Uređaji i instrumenti za operacione sale</v>
      </c>
    </row>
    <row r="2900" spans="1:17" x14ac:dyDescent="0.25">
      <c r="A2900">
        <v>2899</v>
      </c>
      <c r="B2900">
        <v>33162000</v>
      </c>
      <c r="C2900" t="s">
        <v>2907</v>
      </c>
      <c r="E2900" s="12">
        <v>2900</v>
      </c>
      <c r="F2900" s="13">
        <v>33162100</v>
      </c>
      <c r="G2900" s="14" t="s">
        <v>2908</v>
      </c>
      <c r="Q2900" t="str">
        <f t="shared" si="45"/>
        <v>33162100-Uređaji za operacione sale</v>
      </c>
    </row>
    <row r="2901" spans="1:17" x14ac:dyDescent="0.25">
      <c r="A2901">
        <v>2900</v>
      </c>
      <c r="B2901">
        <v>33162100</v>
      </c>
      <c r="C2901" t="s">
        <v>2908</v>
      </c>
      <c r="E2901" s="15">
        <v>2901</v>
      </c>
      <c r="F2901" s="16">
        <v>33162200</v>
      </c>
      <c r="G2901" s="17" t="s">
        <v>2909</v>
      </c>
      <c r="Q2901" t="str">
        <f t="shared" si="45"/>
        <v>33162200-Instrumenti za operacione sale</v>
      </c>
    </row>
    <row r="2902" spans="1:17" x14ac:dyDescent="0.25">
      <c r="A2902">
        <v>2901</v>
      </c>
      <c r="B2902">
        <v>33162200</v>
      </c>
      <c r="C2902" t="s">
        <v>2909</v>
      </c>
      <c r="E2902" s="12">
        <v>2902</v>
      </c>
      <c r="F2902" s="13">
        <v>33163000</v>
      </c>
      <c r="G2902" s="14" t="s">
        <v>2910</v>
      </c>
      <c r="Q2902" t="str">
        <f t="shared" si="45"/>
        <v>33163000-Šatori za medicinske namene</v>
      </c>
    </row>
    <row r="2903" spans="1:17" x14ac:dyDescent="0.25">
      <c r="A2903">
        <v>2902</v>
      </c>
      <c r="B2903">
        <v>33163000</v>
      </c>
      <c r="C2903" t="s">
        <v>2910</v>
      </c>
      <c r="E2903" s="15">
        <v>2903</v>
      </c>
      <c r="F2903" s="16">
        <v>33164000</v>
      </c>
      <c r="G2903" s="17" t="s">
        <v>2911</v>
      </c>
      <c r="Q2903" t="str">
        <f t="shared" si="45"/>
        <v>33164000-Uređaji za celioskopiju</v>
      </c>
    </row>
    <row r="2904" spans="1:17" x14ac:dyDescent="0.25">
      <c r="A2904">
        <v>2903</v>
      </c>
      <c r="B2904">
        <v>33164000</v>
      </c>
      <c r="C2904" t="s">
        <v>2911</v>
      </c>
      <c r="E2904" s="12">
        <v>2904</v>
      </c>
      <c r="F2904" s="13">
        <v>33164100</v>
      </c>
      <c r="G2904" s="14" t="s">
        <v>2912</v>
      </c>
      <c r="Q2904" t="str">
        <f t="shared" si="45"/>
        <v>33164100-Kolposkop</v>
      </c>
    </row>
    <row r="2905" spans="1:17" x14ac:dyDescent="0.25">
      <c r="A2905">
        <v>2904</v>
      </c>
      <c r="B2905">
        <v>33164100</v>
      </c>
      <c r="C2905" t="s">
        <v>2912</v>
      </c>
      <c r="E2905" s="15">
        <v>2905</v>
      </c>
      <c r="F2905" s="16">
        <v>33165000</v>
      </c>
      <c r="G2905" s="17" t="s">
        <v>2913</v>
      </c>
      <c r="Q2905" t="str">
        <f t="shared" si="45"/>
        <v>33165000-Uređaji za kriohirurgiju i krioterapiju</v>
      </c>
    </row>
    <row r="2906" spans="1:17" x14ac:dyDescent="0.25">
      <c r="A2906">
        <v>2905</v>
      </c>
      <c r="B2906">
        <v>33165000</v>
      </c>
      <c r="C2906" t="s">
        <v>2913</v>
      </c>
      <c r="E2906" s="12">
        <v>2906</v>
      </c>
      <c r="F2906" s="13">
        <v>33166000</v>
      </c>
      <c r="G2906" s="14" t="s">
        <v>2914</v>
      </c>
      <c r="Q2906" t="str">
        <f t="shared" si="45"/>
        <v>33166000-Uređaji za dermatologiju</v>
      </c>
    </row>
    <row r="2907" spans="1:17" x14ac:dyDescent="0.25">
      <c r="A2907">
        <v>2906</v>
      </c>
      <c r="B2907">
        <v>33166000</v>
      </c>
      <c r="C2907" t="s">
        <v>2914</v>
      </c>
      <c r="E2907" s="15">
        <v>2907</v>
      </c>
      <c r="F2907" s="16">
        <v>33167000</v>
      </c>
      <c r="G2907" s="17" t="s">
        <v>2915</v>
      </c>
      <c r="Q2907" t="str">
        <f t="shared" si="45"/>
        <v>33167000-Operacione lampe</v>
      </c>
    </row>
    <row r="2908" spans="1:17" x14ac:dyDescent="0.25">
      <c r="A2908">
        <v>2907</v>
      </c>
      <c r="B2908">
        <v>33167000</v>
      </c>
      <c r="C2908" t="s">
        <v>2915</v>
      </c>
      <c r="E2908" s="12">
        <v>2908</v>
      </c>
      <c r="F2908" s="13">
        <v>33168000</v>
      </c>
      <c r="G2908" s="14" t="s">
        <v>2916</v>
      </c>
      <c r="Q2908" t="str">
        <f t="shared" si="45"/>
        <v>33168000-Uređaji za endoskopiju i endoskopsku hirurgiju</v>
      </c>
    </row>
    <row r="2909" spans="1:17" x14ac:dyDescent="0.25">
      <c r="A2909">
        <v>2908</v>
      </c>
      <c r="B2909">
        <v>33168000</v>
      </c>
      <c r="C2909" t="s">
        <v>2916</v>
      </c>
      <c r="E2909" s="15">
        <v>2909</v>
      </c>
      <c r="F2909" s="16">
        <v>33168100</v>
      </c>
      <c r="G2909" s="17" t="s">
        <v>2917</v>
      </c>
      <c r="Q2909" t="str">
        <f t="shared" si="45"/>
        <v>33168100-Endoskopi</v>
      </c>
    </row>
    <row r="2910" spans="1:17" x14ac:dyDescent="0.25">
      <c r="A2910">
        <v>2909</v>
      </c>
      <c r="B2910">
        <v>33168100</v>
      </c>
      <c r="C2910" t="s">
        <v>2917</v>
      </c>
      <c r="E2910" s="12">
        <v>2910</v>
      </c>
      <c r="F2910" s="13">
        <v>33169000</v>
      </c>
      <c r="G2910" s="14" t="s">
        <v>2918</v>
      </c>
      <c r="Q2910" t="str">
        <f t="shared" si="45"/>
        <v>33169000-Hirurški instrumenti</v>
      </c>
    </row>
    <row r="2911" spans="1:17" x14ac:dyDescent="0.25">
      <c r="A2911">
        <v>2910</v>
      </c>
      <c r="B2911">
        <v>33169000</v>
      </c>
      <c r="C2911" t="s">
        <v>2918</v>
      </c>
      <c r="E2911" s="15">
        <v>2911</v>
      </c>
      <c r="F2911" s="16">
        <v>33169100</v>
      </c>
      <c r="G2911" s="17" t="s">
        <v>2919</v>
      </c>
      <c r="Q2911" t="str">
        <f t="shared" si="45"/>
        <v>33169100-Hirurški laseri</v>
      </c>
    </row>
    <row r="2912" spans="1:17" x14ac:dyDescent="0.25">
      <c r="A2912">
        <v>2911</v>
      </c>
      <c r="B2912">
        <v>33169100</v>
      </c>
      <c r="C2912" t="s">
        <v>2919</v>
      </c>
      <c r="E2912" s="12">
        <v>2912</v>
      </c>
      <c r="F2912" s="13">
        <v>33169200</v>
      </c>
      <c r="G2912" s="14" t="s">
        <v>2920</v>
      </c>
      <c r="Q2912" t="str">
        <f t="shared" si="45"/>
        <v>33169200-Hirurške korpe</v>
      </c>
    </row>
    <row r="2913" spans="1:17" x14ac:dyDescent="0.25">
      <c r="A2913">
        <v>2912</v>
      </c>
      <c r="B2913">
        <v>33169200</v>
      </c>
      <c r="C2913" t="s">
        <v>2920</v>
      </c>
      <c r="E2913" s="15">
        <v>2913</v>
      </c>
      <c r="F2913" s="16">
        <v>33169300</v>
      </c>
      <c r="G2913" s="17" t="s">
        <v>2921</v>
      </c>
      <c r="Q2913" t="str">
        <f t="shared" si="45"/>
        <v>33169300-Hirurške tacne</v>
      </c>
    </row>
    <row r="2914" spans="1:17" x14ac:dyDescent="0.25">
      <c r="A2914">
        <v>2913</v>
      </c>
      <c r="B2914">
        <v>33169300</v>
      </c>
      <c r="C2914" t="s">
        <v>2921</v>
      </c>
      <c r="E2914" s="12">
        <v>2914</v>
      </c>
      <c r="F2914" s="13">
        <v>33169400</v>
      </c>
      <c r="G2914" s="14" t="s">
        <v>2922</v>
      </c>
      <c r="Q2914" t="str">
        <f t="shared" si="45"/>
        <v>33169400-Hirurške posude</v>
      </c>
    </row>
    <row r="2915" spans="1:17" x14ac:dyDescent="0.25">
      <c r="A2915">
        <v>2914</v>
      </c>
      <c r="B2915">
        <v>33169400</v>
      </c>
      <c r="C2915" t="s">
        <v>2922</v>
      </c>
      <c r="E2915" s="15">
        <v>2915</v>
      </c>
      <c r="F2915" s="16">
        <v>33169500</v>
      </c>
      <c r="G2915" s="17" t="s">
        <v>2923</v>
      </c>
      <c r="Q2915" t="str">
        <f t="shared" si="45"/>
        <v>33169500-Hirurški sistemi za nadzor i praćenje</v>
      </c>
    </row>
    <row r="2916" spans="1:17" x14ac:dyDescent="0.25">
      <c r="A2916">
        <v>2915</v>
      </c>
      <c r="B2916">
        <v>33169500</v>
      </c>
      <c r="C2916" t="s">
        <v>2923</v>
      </c>
      <c r="E2916" s="12">
        <v>2916</v>
      </c>
      <c r="F2916" s="13">
        <v>33170000</v>
      </c>
      <c r="G2916" s="14" t="s">
        <v>2924</v>
      </c>
      <c r="Q2916" t="str">
        <f t="shared" si="45"/>
        <v>33170000-Anestezija i reanimacija</v>
      </c>
    </row>
    <row r="2917" spans="1:17" x14ac:dyDescent="0.25">
      <c r="A2917">
        <v>2916</v>
      </c>
      <c r="B2917">
        <v>33170000</v>
      </c>
      <c r="C2917" t="s">
        <v>2924</v>
      </c>
      <c r="E2917" s="15">
        <v>2917</v>
      </c>
      <c r="F2917" s="16">
        <v>33171000</v>
      </c>
      <c r="G2917" s="17" t="s">
        <v>2925</v>
      </c>
      <c r="Q2917" t="str">
        <f t="shared" si="45"/>
        <v>33171000-Instrumenti za anesteziju i reanimaciju</v>
      </c>
    </row>
    <row r="2918" spans="1:17" x14ac:dyDescent="0.25">
      <c r="A2918">
        <v>2917</v>
      </c>
      <c r="B2918">
        <v>33171000</v>
      </c>
      <c r="C2918" t="s">
        <v>2925</v>
      </c>
      <c r="E2918" s="12">
        <v>2918</v>
      </c>
      <c r="F2918" s="13">
        <v>33171100</v>
      </c>
      <c r="G2918" s="14" t="s">
        <v>2926</v>
      </c>
      <c r="Q2918" t="str">
        <f t="shared" si="45"/>
        <v>33171100-Instrumenti za anesteziju</v>
      </c>
    </row>
    <row r="2919" spans="1:17" x14ac:dyDescent="0.25">
      <c r="A2919">
        <v>2918</v>
      </c>
      <c r="B2919">
        <v>33171100</v>
      </c>
      <c r="C2919" t="s">
        <v>2926</v>
      </c>
      <c r="E2919" s="15">
        <v>2919</v>
      </c>
      <c r="F2919" s="16">
        <v>33171110</v>
      </c>
      <c r="G2919" s="17" t="s">
        <v>2927</v>
      </c>
      <c r="Q2919" t="str">
        <f t="shared" si="45"/>
        <v>33171110-Maska za anesteziju</v>
      </c>
    </row>
    <row r="2920" spans="1:17" x14ac:dyDescent="0.25">
      <c r="A2920">
        <v>2919</v>
      </c>
      <c r="B2920">
        <v>33171110</v>
      </c>
      <c r="C2920" t="s">
        <v>2927</v>
      </c>
      <c r="E2920" s="12">
        <v>2920</v>
      </c>
      <c r="F2920" s="13">
        <v>33171200</v>
      </c>
      <c r="G2920" s="14" t="s">
        <v>2928</v>
      </c>
      <c r="Q2920" t="str">
        <f t="shared" si="45"/>
        <v>33171200-Instrumenti za reanimaciju</v>
      </c>
    </row>
    <row r="2921" spans="1:17" x14ac:dyDescent="0.25">
      <c r="A2921">
        <v>2920</v>
      </c>
      <c r="B2921">
        <v>33171200</v>
      </c>
      <c r="C2921" t="s">
        <v>2928</v>
      </c>
      <c r="E2921" s="15">
        <v>2921</v>
      </c>
      <c r="F2921" s="16">
        <v>33171210</v>
      </c>
      <c r="G2921" s="17" t="s">
        <v>2929</v>
      </c>
      <c r="Q2921" t="str">
        <f t="shared" si="45"/>
        <v>33171210-Maska za reanimaciju</v>
      </c>
    </row>
    <row r="2922" spans="1:17" x14ac:dyDescent="0.25">
      <c r="A2922">
        <v>2921</v>
      </c>
      <c r="B2922">
        <v>33171210</v>
      </c>
      <c r="C2922" t="s">
        <v>2929</v>
      </c>
      <c r="E2922" s="12">
        <v>2922</v>
      </c>
      <c r="F2922" s="13">
        <v>33171300</v>
      </c>
      <c r="G2922" s="14" t="s">
        <v>2930</v>
      </c>
      <c r="Q2922" t="str">
        <f t="shared" si="45"/>
        <v>33171300-Epiduralni kompleti ili pakovanja</v>
      </c>
    </row>
    <row r="2923" spans="1:17" x14ac:dyDescent="0.25">
      <c r="A2923">
        <v>2922</v>
      </c>
      <c r="B2923">
        <v>33171300</v>
      </c>
      <c r="C2923" t="s">
        <v>2930</v>
      </c>
      <c r="E2923" s="15">
        <v>2923</v>
      </c>
      <c r="F2923" s="16">
        <v>33172000</v>
      </c>
      <c r="G2923" s="17" t="s">
        <v>2931</v>
      </c>
      <c r="Q2923" t="str">
        <f t="shared" si="45"/>
        <v>33172000-Uređaji za anesteziju i reanimaciju</v>
      </c>
    </row>
    <row r="2924" spans="1:17" x14ac:dyDescent="0.25">
      <c r="A2924">
        <v>2923</v>
      </c>
      <c r="B2924">
        <v>33172000</v>
      </c>
      <c r="C2924" t="s">
        <v>2931</v>
      </c>
      <c r="E2924" s="12">
        <v>2924</v>
      </c>
      <c r="F2924" s="13">
        <v>33172100</v>
      </c>
      <c r="G2924" s="14" t="s">
        <v>2932</v>
      </c>
      <c r="Q2924" t="str">
        <f t="shared" si="45"/>
        <v>33172100-Uređaji za anesteziju</v>
      </c>
    </row>
    <row r="2925" spans="1:17" x14ac:dyDescent="0.25">
      <c r="A2925">
        <v>2924</v>
      </c>
      <c r="B2925">
        <v>33172100</v>
      </c>
      <c r="C2925" t="s">
        <v>2932</v>
      </c>
      <c r="E2925" s="15">
        <v>2925</v>
      </c>
      <c r="F2925" s="16">
        <v>33172200</v>
      </c>
      <c r="G2925" s="17" t="s">
        <v>2933</v>
      </c>
      <c r="Q2925" t="str">
        <f t="shared" si="45"/>
        <v>33172200-Uređaji za reanimaciju</v>
      </c>
    </row>
    <row r="2926" spans="1:17" x14ac:dyDescent="0.25">
      <c r="A2926">
        <v>2925</v>
      </c>
      <c r="B2926">
        <v>33172200</v>
      </c>
      <c r="C2926" t="s">
        <v>2933</v>
      </c>
      <c r="E2926" s="12">
        <v>2926</v>
      </c>
      <c r="F2926" s="13">
        <v>33180000</v>
      </c>
      <c r="G2926" s="14" t="s">
        <v>2934</v>
      </c>
      <c r="Q2926" t="str">
        <f t="shared" si="45"/>
        <v>33180000-Funkcionalna podrška</v>
      </c>
    </row>
    <row r="2927" spans="1:17" x14ac:dyDescent="0.25">
      <c r="A2927">
        <v>2926</v>
      </c>
      <c r="B2927">
        <v>33180000</v>
      </c>
      <c r="C2927" t="s">
        <v>2934</v>
      </c>
      <c r="E2927" s="15">
        <v>2927</v>
      </c>
      <c r="F2927" s="16">
        <v>33181000</v>
      </c>
      <c r="G2927" s="17" t="s">
        <v>2935</v>
      </c>
      <c r="Q2927" t="str">
        <f t="shared" si="45"/>
        <v>33181000-Uređaji za podržavanje renalne funkcije</v>
      </c>
    </row>
    <row r="2928" spans="1:17" x14ac:dyDescent="0.25">
      <c r="A2928">
        <v>2927</v>
      </c>
      <c r="B2928">
        <v>33181000</v>
      </c>
      <c r="C2928" t="s">
        <v>2935</v>
      </c>
      <c r="E2928" s="12">
        <v>2928</v>
      </c>
      <c r="F2928" s="13">
        <v>33181100</v>
      </c>
      <c r="G2928" s="14" t="s">
        <v>2936</v>
      </c>
      <c r="Q2928" t="str">
        <f t="shared" si="45"/>
        <v>33181100-Uređaji za hemodijalizu</v>
      </c>
    </row>
    <row r="2929" spans="1:17" x14ac:dyDescent="0.25">
      <c r="A2929">
        <v>2928</v>
      </c>
      <c r="B2929">
        <v>33181100</v>
      </c>
      <c r="C2929" t="s">
        <v>2936</v>
      </c>
      <c r="E2929" s="15">
        <v>2929</v>
      </c>
      <c r="F2929" s="16">
        <v>33181200</v>
      </c>
      <c r="G2929" s="17" t="s">
        <v>2937</v>
      </c>
      <c r="Q2929" t="str">
        <f t="shared" si="45"/>
        <v>33181200-Filteri za dijalizu</v>
      </c>
    </row>
    <row r="2930" spans="1:17" x14ac:dyDescent="0.25">
      <c r="A2930">
        <v>2929</v>
      </c>
      <c r="B2930">
        <v>33181200</v>
      </c>
      <c r="C2930" t="s">
        <v>2937</v>
      </c>
      <c r="E2930" s="12">
        <v>2930</v>
      </c>
      <c r="F2930" s="13">
        <v>33181300</v>
      </c>
      <c r="G2930" s="14" t="s">
        <v>2938</v>
      </c>
      <c r="Q2930" t="str">
        <f t="shared" si="45"/>
        <v>33181300-Individualni monitori za hemodijalizu</v>
      </c>
    </row>
    <row r="2931" spans="1:17" x14ac:dyDescent="0.25">
      <c r="A2931">
        <v>2930</v>
      </c>
      <c r="B2931">
        <v>33181300</v>
      </c>
      <c r="C2931" t="s">
        <v>2938</v>
      </c>
      <c r="E2931" s="15">
        <v>2931</v>
      </c>
      <c r="F2931" s="16">
        <v>33181400</v>
      </c>
      <c r="G2931" s="17" t="s">
        <v>2939</v>
      </c>
      <c r="Q2931" t="str">
        <f t="shared" si="45"/>
        <v>33181400-Uređaji za hemodijalizu više pacijenata</v>
      </c>
    </row>
    <row r="2932" spans="1:17" x14ac:dyDescent="0.25">
      <c r="A2932">
        <v>2931</v>
      </c>
      <c r="B2932">
        <v>33181400</v>
      </c>
      <c r="C2932" t="s">
        <v>2939</v>
      </c>
      <c r="E2932" s="12">
        <v>2932</v>
      </c>
      <c r="F2932" s="13">
        <v>33181500</v>
      </c>
      <c r="G2932" s="14" t="s">
        <v>2940</v>
      </c>
      <c r="Q2932" t="str">
        <f t="shared" si="45"/>
        <v>33181500-Potrošni materijal za lečenje bubrežne insuficijencije</v>
      </c>
    </row>
    <row r="2933" spans="1:17" x14ac:dyDescent="0.25">
      <c r="A2933">
        <v>2932</v>
      </c>
      <c r="B2933">
        <v>33181500</v>
      </c>
      <c r="C2933" t="s">
        <v>2940</v>
      </c>
      <c r="E2933" s="15">
        <v>2933</v>
      </c>
      <c r="F2933" s="16">
        <v>33181510</v>
      </c>
      <c r="G2933" s="17" t="s">
        <v>2941</v>
      </c>
      <c r="Q2933" t="str">
        <f t="shared" si="45"/>
        <v>33181510-Renalni fluidi</v>
      </c>
    </row>
    <row r="2934" spans="1:17" x14ac:dyDescent="0.25">
      <c r="A2934">
        <v>2933</v>
      </c>
      <c r="B2934">
        <v>33181510</v>
      </c>
      <c r="C2934" t="s">
        <v>2941</v>
      </c>
      <c r="E2934" s="12">
        <v>2934</v>
      </c>
      <c r="F2934" s="13">
        <v>33181520</v>
      </c>
      <c r="G2934" s="14" t="s">
        <v>2942</v>
      </c>
      <c r="Q2934" t="str">
        <f t="shared" si="45"/>
        <v>33181520-Potrošni materijal za renalnu dijalizu</v>
      </c>
    </row>
    <row r="2935" spans="1:17" x14ac:dyDescent="0.25">
      <c r="A2935">
        <v>2934</v>
      </c>
      <c r="B2935">
        <v>33181520</v>
      </c>
      <c r="C2935" t="s">
        <v>2942</v>
      </c>
      <c r="E2935" s="15">
        <v>2935</v>
      </c>
      <c r="F2935" s="16">
        <v>33182000</v>
      </c>
      <c r="G2935" s="17" t="s">
        <v>2943</v>
      </c>
      <c r="Q2935" t="str">
        <f t="shared" si="45"/>
        <v>33182000-Uređaji za stimulaciju srčane funkcije</v>
      </c>
    </row>
    <row r="2936" spans="1:17" x14ac:dyDescent="0.25">
      <c r="A2936">
        <v>2935</v>
      </c>
      <c r="B2936">
        <v>33182000</v>
      </c>
      <c r="C2936" t="s">
        <v>2943</v>
      </c>
      <c r="E2936" s="12">
        <v>2936</v>
      </c>
      <c r="F2936" s="13">
        <v>33182100</v>
      </c>
      <c r="G2936" s="14" t="s">
        <v>2944</v>
      </c>
      <c r="Q2936" t="str">
        <f t="shared" si="45"/>
        <v>33182100-Defibrilator</v>
      </c>
    </row>
    <row r="2937" spans="1:17" x14ac:dyDescent="0.25">
      <c r="A2937">
        <v>2936</v>
      </c>
      <c r="B2937">
        <v>33182100</v>
      </c>
      <c r="C2937" t="s">
        <v>2944</v>
      </c>
      <c r="E2937" s="15">
        <v>2937</v>
      </c>
      <c r="F2937" s="16">
        <v>33182200</v>
      </c>
      <c r="G2937" s="17" t="s">
        <v>2945</v>
      </c>
      <c r="Q2937" t="str">
        <f t="shared" si="45"/>
        <v>33182200-Uređaji za stimulaciju rada srca</v>
      </c>
    </row>
    <row r="2938" spans="1:17" x14ac:dyDescent="0.25">
      <c r="A2938">
        <v>2937</v>
      </c>
      <c r="B2938">
        <v>33182200</v>
      </c>
      <c r="C2938" t="s">
        <v>2945</v>
      </c>
      <c r="E2938" s="12">
        <v>2938</v>
      </c>
      <c r="F2938" s="13">
        <v>33182210</v>
      </c>
      <c r="G2938" s="14" t="s">
        <v>2946</v>
      </c>
      <c r="Q2938" t="str">
        <f t="shared" si="45"/>
        <v>33182210-Elektrostimulator srca (pejsmejker)</v>
      </c>
    </row>
    <row r="2939" spans="1:17" x14ac:dyDescent="0.25">
      <c r="A2939">
        <v>2938</v>
      </c>
      <c r="B2939">
        <v>33182210</v>
      </c>
      <c r="C2939" t="s">
        <v>2946</v>
      </c>
      <c r="E2939" s="15">
        <v>2939</v>
      </c>
      <c r="F2939" s="16">
        <v>33182220</v>
      </c>
      <c r="G2939" s="17" t="s">
        <v>2947</v>
      </c>
      <c r="Q2939" t="str">
        <f t="shared" si="45"/>
        <v>33182220-Srčani zalisci</v>
      </c>
    </row>
    <row r="2940" spans="1:17" x14ac:dyDescent="0.25">
      <c r="A2940">
        <v>2939</v>
      </c>
      <c r="B2940">
        <v>33182220</v>
      </c>
      <c r="C2940" t="s">
        <v>2947</v>
      </c>
      <c r="E2940" s="12">
        <v>2940</v>
      </c>
      <c r="F2940" s="13">
        <v>33182230</v>
      </c>
      <c r="G2940" s="14" t="s">
        <v>2948</v>
      </c>
      <c r="Q2940" t="str">
        <f t="shared" si="45"/>
        <v>33182230-Komore</v>
      </c>
    </row>
    <row r="2941" spans="1:17" x14ac:dyDescent="0.25">
      <c r="A2941">
        <v>2940</v>
      </c>
      <c r="B2941">
        <v>33182230</v>
      </c>
      <c r="C2941" t="s">
        <v>2948</v>
      </c>
      <c r="E2941" s="15">
        <v>2941</v>
      </c>
      <c r="F2941" s="16">
        <v>33182240</v>
      </c>
      <c r="G2941" s="17" t="s">
        <v>2949</v>
      </c>
      <c r="Q2941" t="str">
        <f t="shared" si="45"/>
        <v>33182240-Delovi i pribor za elektrostimulator srca (pejsmejker)</v>
      </c>
    </row>
    <row r="2942" spans="1:17" x14ac:dyDescent="0.25">
      <c r="A2942">
        <v>2941</v>
      </c>
      <c r="B2942">
        <v>33182240</v>
      </c>
      <c r="C2942" t="s">
        <v>2949</v>
      </c>
      <c r="E2942" s="12">
        <v>2942</v>
      </c>
      <c r="F2942" s="13">
        <v>33182241</v>
      </c>
      <c r="G2942" s="14" t="s">
        <v>2950</v>
      </c>
      <c r="Q2942" t="str">
        <f t="shared" si="45"/>
        <v>33182241-Baterije za pejsmejkere</v>
      </c>
    </row>
    <row r="2943" spans="1:17" x14ac:dyDescent="0.25">
      <c r="A2943">
        <v>2942</v>
      </c>
      <c r="B2943">
        <v>33182241</v>
      </c>
      <c r="C2943" t="s">
        <v>2950</v>
      </c>
      <c r="E2943" s="15">
        <v>2943</v>
      </c>
      <c r="F2943" s="16">
        <v>33182300</v>
      </c>
      <c r="G2943" s="17" t="s">
        <v>2951</v>
      </c>
      <c r="Q2943" t="str">
        <f t="shared" si="45"/>
        <v>33182300-Uređaji za kardiohirurgiju</v>
      </c>
    </row>
    <row r="2944" spans="1:17" x14ac:dyDescent="0.25">
      <c r="A2944">
        <v>2943</v>
      </c>
      <c r="B2944">
        <v>33182300</v>
      </c>
      <c r="C2944" t="s">
        <v>2951</v>
      </c>
      <c r="E2944" s="12">
        <v>2944</v>
      </c>
      <c r="F2944" s="13">
        <v>33182400</v>
      </c>
      <c r="G2944" s="14" t="s">
        <v>2952</v>
      </c>
      <c r="Q2944" t="str">
        <f t="shared" si="45"/>
        <v>33182400-Kardiološki rendgenski sistem</v>
      </c>
    </row>
    <row r="2945" spans="1:17" x14ac:dyDescent="0.25">
      <c r="A2945">
        <v>2944</v>
      </c>
      <c r="B2945">
        <v>33182400</v>
      </c>
      <c r="C2945" t="s">
        <v>2952</v>
      </c>
      <c r="E2945" s="15">
        <v>2945</v>
      </c>
      <c r="F2945" s="16">
        <v>33183000</v>
      </c>
      <c r="G2945" s="17" t="s">
        <v>2953</v>
      </c>
      <c r="Q2945" t="str">
        <f t="shared" si="45"/>
        <v>33183000-Ortopedska pomagala</v>
      </c>
    </row>
    <row r="2946" spans="1:17" x14ac:dyDescent="0.25">
      <c r="A2946">
        <v>2945</v>
      </c>
      <c r="B2946">
        <v>33183000</v>
      </c>
      <c r="C2946" t="s">
        <v>2953</v>
      </c>
      <c r="E2946" s="12">
        <v>2946</v>
      </c>
      <c r="F2946" s="13">
        <v>33183100</v>
      </c>
      <c r="G2946" s="14" t="s">
        <v>2954</v>
      </c>
      <c r="Q2946" t="str">
        <f t="shared" ref="Q2946:Q3009" si="46">F2946&amp; "-" &amp;G2946</f>
        <v>33183100-Ortopedski implanti</v>
      </c>
    </row>
    <row r="2947" spans="1:17" x14ac:dyDescent="0.25">
      <c r="A2947">
        <v>2946</v>
      </c>
      <c r="B2947">
        <v>33183100</v>
      </c>
      <c r="C2947" t="s">
        <v>2954</v>
      </c>
      <c r="E2947" s="15">
        <v>2947</v>
      </c>
      <c r="F2947" s="16">
        <v>33183200</v>
      </c>
      <c r="G2947" s="17" t="s">
        <v>2955</v>
      </c>
      <c r="Q2947" t="str">
        <f t="shared" si="46"/>
        <v>33183200-Ortopedske proteze</v>
      </c>
    </row>
    <row r="2948" spans="1:17" x14ac:dyDescent="0.25">
      <c r="A2948">
        <v>2947</v>
      </c>
      <c r="B2948">
        <v>33183200</v>
      </c>
      <c r="C2948" t="s">
        <v>2955</v>
      </c>
      <c r="E2948" s="12">
        <v>2948</v>
      </c>
      <c r="F2948" s="13">
        <v>33183300</v>
      </c>
      <c r="G2948" s="14" t="s">
        <v>2956</v>
      </c>
      <c r="Q2948" t="str">
        <f t="shared" si="46"/>
        <v>33183300-Uređaji za osteosintezu</v>
      </c>
    </row>
    <row r="2949" spans="1:17" x14ac:dyDescent="0.25">
      <c r="A2949">
        <v>2948</v>
      </c>
      <c r="B2949">
        <v>33183300</v>
      </c>
      <c r="C2949" t="s">
        <v>2956</v>
      </c>
      <c r="E2949" s="15">
        <v>2949</v>
      </c>
      <c r="F2949" s="16">
        <v>33184000</v>
      </c>
      <c r="G2949" s="17" t="s">
        <v>2957</v>
      </c>
      <c r="Q2949" t="str">
        <f t="shared" si="46"/>
        <v>33184000-Veštački delovi tela</v>
      </c>
    </row>
    <row r="2950" spans="1:17" x14ac:dyDescent="0.25">
      <c r="A2950">
        <v>2949</v>
      </c>
      <c r="B2950">
        <v>33184000</v>
      </c>
      <c r="C2950" t="s">
        <v>2957</v>
      </c>
      <c r="E2950" s="12">
        <v>2950</v>
      </c>
      <c r="F2950" s="13">
        <v>33184100</v>
      </c>
      <c r="G2950" s="14" t="s">
        <v>2958</v>
      </c>
      <c r="Q2950" t="str">
        <f t="shared" si="46"/>
        <v>33184100-Hirurški implanti</v>
      </c>
    </row>
    <row r="2951" spans="1:17" x14ac:dyDescent="0.25">
      <c r="A2951">
        <v>2950</v>
      </c>
      <c r="B2951">
        <v>33184100</v>
      </c>
      <c r="C2951" t="s">
        <v>2958</v>
      </c>
      <c r="E2951" s="15">
        <v>2951</v>
      </c>
      <c r="F2951" s="16">
        <v>33184200</v>
      </c>
      <c r="G2951" s="17" t="s">
        <v>2959</v>
      </c>
      <c r="Q2951" t="str">
        <f t="shared" si="46"/>
        <v>33184200-Vaskularne proteze</v>
      </c>
    </row>
    <row r="2952" spans="1:17" x14ac:dyDescent="0.25">
      <c r="A2952">
        <v>2951</v>
      </c>
      <c r="B2952">
        <v>33184200</v>
      </c>
      <c r="C2952" t="s">
        <v>2959</v>
      </c>
      <c r="E2952" s="12">
        <v>2952</v>
      </c>
      <c r="F2952" s="13">
        <v>33184300</v>
      </c>
      <c r="G2952" s="14" t="s">
        <v>2960</v>
      </c>
      <c r="Q2952" t="str">
        <f t="shared" si="46"/>
        <v>33184300-Veštački delovi srca</v>
      </c>
    </row>
    <row r="2953" spans="1:17" x14ac:dyDescent="0.25">
      <c r="A2953">
        <v>2952</v>
      </c>
      <c r="B2953">
        <v>33184300</v>
      </c>
      <c r="C2953" t="s">
        <v>2960</v>
      </c>
      <c r="E2953" s="15">
        <v>2953</v>
      </c>
      <c r="F2953" s="16">
        <v>33184400</v>
      </c>
      <c r="G2953" s="17" t="s">
        <v>2961</v>
      </c>
      <c r="Q2953" t="str">
        <f t="shared" si="46"/>
        <v>33184400-Proteze dojke</v>
      </c>
    </row>
    <row r="2954" spans="1:17" x14ac:dyDescent="0.25">
      <c r="A2954">
        <v>2953</v>
      </c>
      <c r="B2954">
        <v>33184400</v>
      </c>
      <c r="C2954" t="s">
        <v>2961</v>
      </c>
      <c r="E2954" s="12">
        <v>2954</v>
      </c>
      <c r="F2954" s="13">
        <v>33184410</v>
      </c>
      <c r="G2954" s="14" t="s">
        <v>2962</v>
      </c>
      <c r="Q2954" t="str">
        <f t="shared" si="46"/>
        <v>33184410-Unutrašnje proteze dojke</v>
      </c>
    </row>
    <row r="2955" spans="1:17" x14ac:dyDescent="0.25">
      <c r="A2955">
        <v>2954</v>
      </c>
      <c r="B2955">
        <v>33184410</v>
      </c>
      <c r="C2955" t="s">
        <v>2962</v>
      </c>
      <c r="E2955" s="15">
        <v>2955</v>
      </c>
      <c r="F2955" s="16">
        <v>33184420</v>
      </c>
      <c r="G2955" s="17" t="s">
        <v>2963</v>
      </c>
      <c r="Q2955" t="str">
        <f t="shared" si="46"/>
        <v>33184420-Spoljašnje proteze dojke</v>
      </c>
    </row>
    <row r="2956" spans="1:17" x14ac:dyDescent="0.25">
      <c r="A2956">
        <v>2955</v>
      </c>
      <c r="B2956">
        <v>33184420</v>
      </c>
      <c r="C2956" t="s">
        <v>2963</v>
      </c>
      <c r="E2956" s="12">
        <v>2956</v>
      </c>
      <c r="F2956" s="13">
        <v>33184500</v>
      </c>
      <c r="G2956" s="14" t="s">
        <v>2964</v>
      </c>
      <c r="Q2956" t="str">
        <f t="shared" si="46"/>
        <v>33184500-Koronarne endoproteze</v>
      </c>
    </row>
    <row r="2957" spans="1:17" x14ac:dyDescent="0.25">
      <c r="A2957">
        <v>2956</v>
      </c>
      <c r="B2957">
        <v>33184500</v>
      </c>
      <c r="C2957" t="s">
        <v>2964</v>
      </c>
      <c r="E2957" s="15">
        <v>2957</v>
      </c>
      <c r="F2957" s="16">
        <v>33184600</v>
      </c>
      <c r="G2957" s="17" t="s">
        <v>2965</v>
      </c>
      <c r="Q2957" t="str">
        <f t="shared" si="46"/>
        <v>33184600-Veštačke oči</v>
      </c>
    </row>
    <row r="2958" spans="1:17" x14ac:dyDescent="0.25">
      <c r="A2958">
        <v>2957</v>
      </c>
      <c r="B2958">
        <v>33184600</v>
      </c>
      <c r="C2958" t="s">
        <v>2965</v>
      </c>
      <c r="E2958" s="12">
        <v>2958</v>
      </c>
      <c r="F2958" s="13">
        <v>33185000</v>
      </c>
      <c r="G2958" s="14" t="s">
        <v>2966</v>
      </c>
      <c r="Q2958" t="str">
        <f t="shared" si="46"/>
        <v>33185000-Aparati za poboljšanje sluha</v>
      </c>
    </row>
    <row r="2959" spans="1:17" x14ac:dyDescent="0.25">
      <c r="A2959">
        <v>2958</v>
      </c>
      <c r="B2959">
        <v>33185000</v>
      </c>
      <c r="C2959" t="s">
        <v>2966</v>
      </c>
      <c r="E2959" s="15">
        <v>2959</v>
      </c>
      <c r="F2959" s="16">
        <v>33185100</v>
      </c>
      <c r="G2959" s="17" t="s">
        <v>2967</v>
      </c>
      <c r="Q2959" t="str">
        <f t="shared" si="46"/>
        <v>33185100-Delovi i pribor za aparate za poboljšanje sluha</v>
      </c>
    </row>
    <row r="2960" spans="1:17" x14ac:dyDescent="0.25">
      <c r="A2960">
        <v>2959</v>
      </c>
      <c r="B2960">
        <v>33185100</v>
      </c>
      <c r="C2960" t="s">
        <v>2967</v>
      </c>
      <c r="E2960" s="12">
        <v>2960</v>
      </c>
      <c r="F2960" s="13">
        <v>33185200</v>
      </c>
      <c r="G2960" s="14" t="s">
        <v>2968</v>
      </c>
      <c r="Q2960" t="str">
        <f t="shared" si="46"/>
        <v>33185200-Kohlearni implanti</v>
      </c>
    </row>
    <row r="2961" spans="1:17" x14ac:dyDescent="0.25">
      <c r="A2961">
        <v>2960</v>
      </c>
      <c r="B2961">
        <v>33185200</v>
      </c>
      <c r="C2961" t="s">
        <v>2968</v>
      </c>
      <c r="E2961" s="15">
        <v>2961</v>
      </c>
      <c r="F2961" s="16">
        <v>33185300</v>
      </c>
      <c r="G2961" s="17" t="s">
        <v>2969</v>
      </c>
      <c r="Q2961" t="str">
        <f t="shared" si="46"/>
        <v>33185300-Otolaringološki implantat</v>
      </c>
    </row>
    <row r="2962" spans="1:17" x14ac:dyDescent="0.25">
      <c r="A2962">
        <v>2961</v>
      </c>
      <c r="B2962">
        <v>33185300</v>
      </c>
      <c r="C2962" t="s">
        <v>2969</v>
      </c>
      <c r="E2962" s="12">
        <v>2962</v>
      </c>
      <c r="F2962" s="13">
        <v>33185400</v>
      </c>
      <c r="G2962" s="14" t="s">
        <v>2970</v>
      </c>
      <c r="Q2962" t="str">
        <f t="shared" si="46"/>
        <v>33185400-Veštački grkljan</v>
      </c>
    </row>
    <row r="2963" spans="1:17" x14ac:dyDescent="0.25">
      <c r="A2963">
        <v>2962</v>
      </c>
      <c r="B2963">
        <v>33185400</v>
      </c>
      <c r="C2963" t="s">
        <v>2970</v>
      </c>
      <c r="E2963" s="15">
        <v>2963</v>
      </c>
      <c r="F2963" s="16">
        <v>33186000</v>
      </c>
      <c r="G2963" s="17" t="s">
        <v>2971</v>
      </c>
      <c r="Q2963" t="str">
        <f t="shared" si="46"/>
        <v>33186000-Jedinica za vantelesni krvotok</v>
      </c>
    </row>
    <row r="2964" spans="1:17" x14ac:dyDescent="0.25">
      <c r="A2964">
        <v>2963</v>
      </c>
      <c r="B2964">
        <v>33186000</v>
      </c>
      <c r="C2964" t="s">
        <v>2971</v>
      </c>
      <c r="E2964" s="12">
        <v>2964</v>
      </c>
      <c r="F2964" s="13">
        <v>33186100</v>
      </c>
      <c r="G2964" s="14" t="s">
        <v>2972</v>
      </c>
      <c r="Q2964" t="str">
        <f t="shared" si="46"/>
        <v>33186100-Oksigenerator</v>
      </c>
    </row>
    <row r="2965" spans="1:17" x14ac:dyDescent="0.25">
      <c r="A2965">
        <v>2964</v>
      </c>
      <c r="B2965">
        <v>33186100</v>
      </c>
      <c r="C2965" t="s">
        <v>2972</v>
      </c>
      <c r="E2965" s="15">
        <v>2965</v>
      </c>
      <c r="F2965" s="16">
        <v>33186200</v>
      </c>
      <c r="G2965" s="17" t="s">
        <v>2973</v>
      </c>
      <c r="Q2965" t="str">
        <f t="shared" si="46"/>
        <v>33186200-Grejanje krvi i tečnosti</v>
      </c>
    </row>
    <row r="2966" spans="1:17" x14ac:dyDescent="0.25">
      <c r="A2966">
        <v>2965</v>
      </c>
      <c r="B2966">
        <v>33186200</v>
      </c>
      <c r="C2966" t="s">
        <v>2973</v>
      </c>
      <c r="E2966" s="12">
        <v>2966</v>
      </c>
      <c r="F2966" s="13">
        <v>33190000</v>
      </c>
      <c r="G2966" s="14" t="s">
        <v>2974</v>
      </c>
      <c r="Q2966" t="str">
        <f t="shared" si="46"/>
        <v>33190000-Razni medicinski uređaji i proizvodi</v>
      </c>
    </row>
    <row r="2967" spans="1:17" x14ac:dyDescent="0.25">
      <c r="A2967">
        <v>2966</v>
      </c>
      <c r="B2967">
        <v>33190000</v>
      </c>
      <c r="C2967" t="s">
        <v>2974</v>
      </c>
      <c r="E2967" s="15">
        <v>2967</v>
      </c>
      <c r="F2967" s="16">
        <v>33191000</v>
      </c>
      <c r="G2967" s="17" t="s">
        <v>2975</v>
      </c>
      <c r="Q2967" t="str">
        <f t="shared" si="46"/>
        <v>33191000-Uređaji za sterilizaciju, dezinfekciju i higijenu</v>
      </c>
    </row>
    <row r="2968" spans="1:17" x14ac:dyDescent="0.25">
      <c r="A2968">
        <v>2967</v>
      </c>
      <c r="B2968">
        <v>33191000</v>
      </c>
      <c r="C2968" t="s">
        <v>2975</v>
      </c>
      <c r="E2968" s="12">
        <v>2968</v>
      </c>
      <c r="F2968" s="13">
        <v>33191100</v>
      </c>
      <c r="G2968" s="14" t="s">
        <v>2976</v>
      </c>
      <c r="Q2968" t="str">
        <f t="shared" si="46"/>
        <v>33191100-Sterilizator</v>
      </c>
    </row>
    <row r="2969" spans="1:17" x14ac:dyDescent="0.25">
      <c r="A2969">
        <v>2968</v>
      </c>
      <c r="B2969">
        <v>33191100</v>
      </c>
      <c r="C2969" t="s">
        <v>2976</v>
      </c>
      <c r="E2969" s="15">
        <v>2969</v>
      </c>
      <c r="F2969" s="16">
        <v>33191110</v>
      </c>
      <c r="G2969" s="17" t="s">
        <v>2977</v>
      </c>
      <c r="Q2969" t="str">
        <f t="shared" si="46"/>
        <v>33191110-Autoklavi</v>
      </c>
    </row>
    <row r="2970" spans="1:17" x14ac:dyDescent="0.25">
      <c r="A2970">
        <v>2969</v>
      </c>
      <c r="B2970">
        <v>33191110</v>
      </c>
      <c r="C2970" t="s">
        <v>2977</v>
      </c>
      <c r="E2970" s="12">
        <v>2970</v>
      </c>
      <c r="F2970" s="13">
        <v>33192000</v>
      </c>
      <c r="G2970" s="14" t="s">
        <v>2978</v>
      </c>
      <c r="Q2970" t="str">
        <f t="shared" si="46"/>
        <v>33192000-Medicinski nameštaj</v>
      </c>
    </row>
    <row r="2971" spans="1:17" x14ac:dyDescent="0.25">
      <c r="A2971">
        <v>2970</v>
      </c>
      <c r="B2971">
        <v>33192000</v>
      </c>
      <c r="C2971" t="s">
        <v>2978</v>
      </c>
      <c r="E2971" s="15">
        <v>2971</v>
      </c>
      <c r="F2971" s="16">
        <v>33192100</v>
      </c>
      <c r="G2971" s="17" t="s">
        <v>2979</v>
      </c>
      <c r="Q2971" t="str">
        <f t="shared" si="46"/>
        <v>33192100-Kreveti za medicinsku upotrebu</v>
      </c>
    </row>
    <row r="2972" spans="1:17" x14ac:dyDescent="0.25">
      <c r="A2972">
        <v>2971</v>
      </c>
      <c r="B2972">
        <v>33192100</v>
      </c>
      <c r="C2972" t="s">
        <v>2979</v>
      </c>
      <c r="E2972" s="12">
        <v>2972</v>
      </c>
      <c r="F2972" s="13">
        <v>33192110</v>
      </c>
      <c r="G2972" s="14" t="s">
        <v>2980</v>
      </c>
      <c r="Q2972" t="str">
        <f t="shared" si="46"/>
        <v>33192110-Ortopedski kreveti</v>
      </c>
    </row>
    <row r="2973" spans="1:17" x14ac:dyDescent="0.25">
      <c r="A2973">
        <v>2972</v>
      </c>
      <c r="B2973">
        <v>33192110</v>
      </c>
      <c r="C2973" t="s">
        <v>2980</v>
      </c>
      <c r="E2973" s="15">
        <v>2973</v>
      </c>
      <c r="F2973" s="16">
        <v>33192120</v>
      </c>
      <c r="G2973" s="17" t="s">
        <v>2981</v>
      </c>
      <c r="Q2973" t="str">
        <f t="shared" si="46"/>
        <v>33192120-Bolnički kreveti</v>
      </c>
    </row>
    <row r="2974" spans="1:17" x14ac:dyDescent="0.25">
      <c r="A2974">
        <v>2973</v>
      </c>
      <c r="B2974">
        <v>33192120</v>
      </c>
      <c r="C2974" t="s">
        <v>2981</v>
      </c>
      <c r="E2974" s="12">
        <v>2974</v>
      </c>
      <c r="F2974" s="13">
        <v>33192130</v>
      </c>
      <c r="G2974" s="14" t="s">
        <v>2982</v>
      </c>
      <c r="Q2974" t="str">
        <f t="shared" si="46"/>
        <v>33192130-Kreveti sa ugrađenim motorom</v>
      </c>
    </row>
    <row r="2975" spans="1:17" x14ac:dyDescent="0.25">
      <c r="A2975">
        <v>2974</v>
      </c>
      <c r="B2975">
        <v>33192130</v>
      </c>
      <c r="C2975" t="s">
        <v>2982</v>
      </c>
      <c r="E2975" s="15">
        <v>2975</v>
      </c>
      <c r="F2975" s="16">
        <v>33192140</v>
      </c>
      <c r="G2975" s="17" t="s">
        <v>2983</v>
      </c>
      <c r="Q2975" t="str">
        <f t="shared" si="46"/>
        <v>33192140-Ležajevi za psihijatrijsku terapiju</v>
      </c>
    </row>
    <row r="2976" spans="1:17" x14ac:dyDescent="0.25">
      <c r="A2976">
        <v>2975</v>
      </c>
      <c r="B2976">
        <v>33192140</v>
      </c>
      <c r="C2976" t="s">
        <v>2983</v>
      </c>
      <c r="E2976" s="12">
        <v>2976</v>
      </c>
      <c r="F2976" s="13">
        <v>33192150</v>
      </c>
      <c r="G2976" s="14" t="s">
        <v>2984</v>
      </c>
      <c r="Q2976" t="str">
        <f t="shared" si="46"/>
        <v>33192150-Terapeutski kreveti</v>
      </c>
    </row>
    <row r="2977" spans="1:17" x14ac:dyDescent="0.25">
      <c r="A2977">
        <v>2976</v>
      </c>
      <c r="B2977">
        <v>33192150</v>
      </c>
      <c r="C2977" t="s">
        <v>2984</v>
      </c>
      <c r="E2977" s="15">
        <v>2977</v>
      </c>
      <c r="F2977" s="16">
        <v>33192160</v>
      </c>
      <c r="G2977" s="17" t="s">
        <v>2985</v>
      </c>
      <c r="Q2977" t="str">
        <f t="shared" si="46"/>
        <v>33192160-Nosila</v>
      </c>
    </row>
    <row r="2978" spans="1:17" x14ac:dyDescent="0.25">
      <c r="A2978">
        <v>2977</v>
      </c>
      <c r="B2978">
        <v>33192160</v>
      </c>
      <c r="C2978" t="s">
        <v>2985</v>
      </c>
      <c r="E2978" s="12">
        <v>2978</v>
      </c>
      <c r="F2978" s="13">
        <v>33192200</v>
      </c>
      <c r="G2978" s="14" t="s">
        <v>2986</v>
      </c>
      <c r="Q2978" t="str">
        <f t="shared" si="46"/>
        <v>33192200-Medicinski stolovi</v>
      </c>
    </row>
    <row r="2979" spans="1:17" x14ac:dyDescent="0.25">
      <c r="A2979">
        <v>2978</v>
      </c>
      <c r="B2979">
        <v>33192200</v>
      </c>
      <c r="C2979" t="s">
        <v>2986</v>
      </c>
      <c r="E2979" s="15">
        <v>2979</v>
      </c>
      <c r="F2979" s="16">
        <v>33192210</v>
      </c>
      <c r="G2979" s="17" t="s">
        <v>2987</v>
      </c>
      <c r="Q2979" t="str">
        <f t="shared" si="46"/>
        <v>33192210-Stolovi za preglede</v>
      </c>
    </row>
    <row r="2980" spans="1:17" x14ac:dyDescent="0.25">
      <c r="A2980">
        <v>2979</v>
      </c>
      <c r="B2980">
        <v>33192210</v>
      </c>
      <c r="C2980" t="s">
        <v>2987</v>
      </c>
      <c r="E2980" s="12">
        <v>2980</v>
      </c>
      <c r="F2980" s="13">
        <v>33192230</v>
      </c>
      <c r="G2980" s="14" t="s">
        <v>2988</v>
      </c>
      <c r="Q2980" t="str">
        <f t="shared" si="46"/>
        <v>33192230-Operacioni stolovi</v>
      </c>
    </row>
    <row r="2981" spans="1:17" x14ac:dyDescent="0.25">
      <c r="A2981">
        <v>2980</v>
      </c>
      <c r="B2981">
        <v>33192230</v>
      </c>
      <c r="C2981" t="s">
        <v>2988</v>
      </c>
      <c r="E2981" s="15">
        <v>2981</v>
      </c>
      <c r="F2981" s="16">
        <v>33192300</v>
      </c>
      <c r="G2981" s="17" t="s">
        <v>2989</v>
      </c>
      <c r="Q2981" t="str">
        <f t="shared" si="46"/>
        <v>33192300-Medicinski nameštaj osim kreveta i stolova</v>
      </c>
    </row>
    <row r="2982" spans="1:17" x14ac:dyDescent="0.25">
      <c r="A2982">
        <v>2981</v>
      </c>
      <c r="B2982">
        <v>33192300</v>
      </c>
      <c r="C2982" t="s">
        <v>2989</v>
      </c>
      <c r="E2982" s="12">
        <v>2982</v>
      </c>
      <c r="F2982" s="13">
        <v>33192310</v>
      </c>
      <c r="G2982" s="14" t="s">
        <v>2990</v>
      </c>
      <c r="Q2982" t="str">
        <f t="shared" si="46"/>
        <v>33192310-Uređaji za istezanje ili podizanje na medicinskim krevetima</v>
      </c>
    </row>
    <row r="2983" spans="1:17" x14ac:dyDescent="0.25">
      <c r="A2983">
        <v>2982</v>
      </c>
      <c r="B2983">
        <v>33192310</v>
      </c>
      <c r="C2983" t="s">
        <v>2990</v>
      </c>
      <c r="E2983" s="15">
        <v>2983</v>
      </c>
      <c r="F2983" s="16">
        <v>33192320</v>
      </c>
      <c r="G2983" s="17" t="s">
        <v>2991</v>
      </c>
      <c r="Q2983" t="str">
        <f t="shared" si="46"/>
        <v>33192320-Držači bočica za urin</v>
      </c>
    </row>
    <row r="2984" spans="1:17" x14ac:dyDescent="0.25">
      <c r="A2984">
        <v>2983</v>
      </c>
      <c r="B2984">
        <v>33192320</v>
      </c>
      <c r="C2984" t="s">
        <v>2991</v>
      </c>
      <c r="E2984" s="12">
        <v>2984</v>
      </c>
      <c r="F2984" s="13">
        <v>33192330</v>
      </c>
      <c r="G2984" s="14" t="s">
        <v>2992</v>
      </c>
      <c r="Q2984" t="str">
        <f t="shared" si="46"/>
        <v>33192330-Kompleti za transfuziju</v>
      </c>
    </row>
    <row r="2985" spans="1:17" x14ac:dyDescent="0.25">
      <c r="A2985">
        <v>2984</v>
      </c>
      <c r="B2985">
        <v>33192330</v>
      </c>
      <c r="C2985" t="s">
        <v>2992</v>
      </c>
      <c r="E2985" s="15">
        <v>2985</v>
      </c>
      <c r="F2985" s="16">
        <v>33192340</v>
      </c>
      <c r="G2985" s="17" t="s">
        <v>2993</v>
      </c>
      <c r="Q2985" t="str">
        <f t="shared" si="46"/>
        <v>33192340-Nameštaj za operacione sale osim stolova</v>
      </c>
    </row>
    <row r="2986" spans="1:17" x14ac:dyDescent="0.25">
      <c r="A2986">
        <v>2985</v>
      </c>
      <c r="B2986">
        <v>33192340</v>
      </c>
      <c r="C2986" t="s">
        <v>2993</v>
      </c>
      <c r="E2986" s="12">
        <v>2986</v>
      </c>
      <c r="F2986" s="13">
        <v>33192350</v>
      </c>
      <c r="G2986" s="14" t="s">
        <v>2994</v>
      </c>
      <c r="Q2986" t="str">
        <f t="shared" si="46"/>
        <v>33192350-Ormari za medicinske kulture</v>
      </c>
    </row>
    <row r="2987" spans="1:17" x14ac:dyDescent="0.25">
      <c r="A2987">
        <v>2986</v>
      </c>
      <c r="B2987">
        <v>33192350</v>
      </c>
      <c r="C2987" t="s">
        <v>2994</v>
      </c>
      <c r="E2987" s="15">
        <v>2987</v>
      </c>
      <c r="F2987" s="16">
        <v>33192400</v>
      </c>
      <c r="G2987" s="17" t="s">
        <v>2995</v>
      </c>
      <c r="Q2987" t="str">
        <f t="shared" si="46"/>
        <v>33192400-Zubarske radne stanice</v>
      </c>
    </row>
    <row r="2988" spans="1:17" x14ac:dyDescent="0.25">
      <c r="A2988">
        <v>2987</v>
      </c>
      <c r="B2988">
        <v>33192400</v>
      </c>
      <c r="C2988" t="s">
        <v>2995</v>
      </c>
      <c r="E2988" s="12">
        <v>2988</v>
      </c>
      <c r="F2988" s="13">
        <v>33192410</v>
      </c>
      <c r="G2988" s="14" t="s">
        <v>2996</v>
      </c>
      <c r="Q2988" t="str">
        <f t="shared" si="46"/>
        <v>33192410-Zubarske stolice</v>
      </c>
    </row>
    <row r="2989" spans="1:17" x14ac:dyDescent="0.25">
      <c r="A2989">
        <v>2988</v>
      </c>
      <c r="B2989">
        <v>33192410</v>
      </c>
      <c r="C2989" t="s">
        <v>2996</v>
      </c>
      <c r="E2989" s="15">
        <v>2989</v>
      </c>
      <c r="F2989" s="16">
        <v>33192500</v>
      </c>
      <c r="G2989" s="17" t="s">
        <v>2997</v>
      </c>
      <c r="Q2989" t="str">
        <f t="shared" si="46"/>
        <v>33192500-Epruvete</v>
      </c>
    </row>
    <row r="2990" spans="1:17" x14ac:dyDescent="0.25">
      <c r="A2990">
        <v>2989</v>
      </c>
      <c r="B2990">
        <v>33192500</v>
      </c>
      <c r="C2990" t="s">
        <v>2997</v>
      </c>
      <c r="E2990" s="12">
        <v>2990</v>
      </c>
      <c r="F2990" s="13">
        <v>33192600</v>
      </c>
      <c r="G2990" s="14" t="s">
        <v>2998</v>
      </c>
      <c r="Q2990" t="str">
        <f t="shared" si="46"/>
        <v>33192600-Oprema za podizanje pacijenta u zdravstvenoj nezi</v>
      </c>
    </row>
    <row r="2991" spans="1:17" x14ac:dyDescent="0.25">
      <c r="A2991">
        <v>2990</v>
      </c>
      <c r="B2991">
        <v>33192600</v>
      </c>
      <c r="C2991" t="s">
        <v>2998</v>
      </c>
      <c r="E2991" s="15">
        <v>2991</v>
      </c>
      <c r="F2991" s="16">
        <v>33193000</v>
      </c>
      <c r="G2991" s="17" t="s">
        <v>2999</v>
      </c>
      <c r="Q2991" t="str">
        <f t="shared" si="46"/>
        <v>33193000-Kolica, stolice i prateći uređaji, za invalide</v>
      </c>
    </row>
    <row r="2992" spans="1:17" x14ac:dyDescent="0.25">
      <c r="A2992">
        <v>2991</v>
      </c>
      <c r="B2992">
        <v>33193000</v>
      </c>
      <c r="C2992" t="s">
        <v>2999</v>
      </c>
      <c r="E2992" s="12">
        <v>2992</v>
      </c>
      <c r="F2992" s="13">
        <v>33193100</v>
      </c>
      <c r="G2992" s="14" t="s">
        <v>3000</v>
      </c>
      <c r="Q2992" t="str">
        <f t="shared" si="46"/>
        <v>33193100-Kolica i stolice, za invalide</v>
      </c>
    </row>
    <row r="2993" spans="1:17" x14ac:dyDescent="0.25">
      <c r="A2993">
        <v>2992</v>
      </c>
      <c r="B2993">
        <v>33193100</v>
      </c>
      <c r="C2993" t="s">
        <v>3000</v>
      </c>
      <c r="E2993" s="15">
        <v>2993</v>
      </c>
      <c r="F2993" s="16">
        <v>33193110</v>
      </c>
      <c r="G2993" s="17" t="s">
        <v>3001</v>
      </c>
      <c r="Q2993" t="str">
        <f t="shared" si="46"/>
        <v>33193110-Kolica za invalide</v>
      </c>
    </row>
    <row r="2994" spans="1:17" x14ac:dyDescent="0.25">
      <c r="A2994">
        <v>2993</v>
      </c>
      <c r="B2994">
        <v>33193110</v>
      </c>
      <c r="C2994" t="s">
        <v>3001</v>
      </c>
      <c r="E2994" s="12">
        <v>2994</v>
      </c>
      <c r="F2994" s="13">
        <v>33193120</v>
      </c>
      <c r="G2994" s="14" t="s">
        <v>3002</v>
      </c>
      <c r="Q2994" t="str">
        <f t="shared" si="46"/>
        <v>33193120-Stolice za invalide</v>
      </c>
    </row>
    <row r="2995" spans="1:17" x14ac:dyDescent="0.25">
      <c r="A2995">
        <v>2994</v>
      </c>
      <c r="B2995">
        <v>33193120</v>
      </c>
      <c r="C2995" t="s">
        <v>3002</v>
      </c>
      <c r="E2995" s="15">
        <v>2995</v>
      </c>
      <c r="F2995" s="16">
        <v>33193121</v>
      </c>
      <c r="G2995" s="17" t="s">
        <v>3003</v>
      </c>
      <c r="Q2995" t="str">
        <f t="shared" si="46"/>
        <v>33193121-Stolice sa ugrađenim motorom, za invalide</v>
      </c>
    </row>
    <row r="2996" spans="1:17" x14ac:dyDescent="0.25">
      <c r="A2996">
        <v>2995</v>
      </c>
      <c r="B2996">
        <v>33193121</v>
      </c>
      <c r="C2996" t="s">
        <v>3003</v>
      </c>
      <c r="E2996" s="12">
        <v>2996</v>
      </c>
      <c r="F2996" s="13">
        <v>33193200</v>
      </c>
      <c r="G2996" s="14" t="s">
        <v>3004</v>
      </c>
      <c r="Q2996" t="str">
        <f t="shared" si="46"/>
        <v>33193200-Delovi i pribor za vozila, kolica i stolice za invalide</v>
      </c>
    </row>
    <row r="2997" spans="1:17" x14ac:dyDescent="0.25">
      <c r="A2997">
        <v>2996</v>
      </c>
      <c r="B2997">
        <v>33193200</v>
      </c>
      <c r="C2997" t="s">
        <v>3004</v>
      </c>
      <c r="E2997" s="15">
        <v>2997</v>
      </c>
      <c r="F2997" s="16">
        <v>33193210</v>
      </c>
      <c r="G2997" s="17" t="s">
        <v>3005</v>
      </c>
      <c r="Q2997" t="str">
        <f t="shared" si="46"/>
        <v>33193210-Delovi i oprema za kolica za invalide</v>
      </c>
    </row>
    <row r="2998" spans="1:17" x14ac:dyDescent="0.25">
      <c r="A2998">
        <v>2997</v>
      </c>
      <c r="B2998">
        <v>33193210</v>
      </c>
      <c r="C2998" t="s">
        <v>3005</v>
      </c>
      <c r="E2998" s="12">
        <v>2998</v>
      </c>
      <c r="F2998" s="13">
        <v>33193211</v>
      </c>
      <c r="G2998" s="14" t="s">
        <v>3006</v>
      </c>
      <c r="Q2998" t="str">
        <f t="shared" si="46"/>
        <v>33193211-Motori za kolica za invalide</v>
      </c>
    </row>
    <row r="2999" spans="1:17" x14ac:dyDescent="0.25">
      <c r="A2999">
        <v>2998</v>
      </c>
      <c r="B2999">
        <v>33193211</v>
      </c>
      <c r="C2999" t="s">
        <v>3006</v>
      </c>
      <c r="E2999" s="15">
        <v>2999</v>
      </c>
      <c r="F2999" s="16">
        <v>33193212</v>
      </c>
      <c r="G2999" s="17" t="s">
        <v>3007</v>
      </c>
      <c r="Q2999" t="str">
        <f t="shared" si="46"/>
        <v>33193212-Upravljački uređaji za kolica za invalide</v>
      </c>
    </row>
    <row r="3000" spans="1:17" x14ac:dyDescent="0.25">
      <c r="A3000">
        <v>2999</v>
      </c>
      <c r="B3000">
        <v>33193212</v>
      </c>
      <c r="C3000" t="s">
        <v>3007</v>
      </c>
      <c r="E3000" s="12">
        <v>3000</v>
      </c>
      <c r="F3000" s="13">
        <v>33193213</v>
      </c>
      <c r="G3000" s="14" t="s">
        <v>3008</v>
      </c>
      <c r="Q3000" t="str">
        <f t="shared" si="46"/>
        <v>33193213-Kontrolni uređaji za kolica za invalide</v>
      </c>
    </row>
    <row r="3001" spans="1:17" x14ac:dyDescent="0.25">
      <c r="A3001">
        <v>3000</v>
      </c>
      <c r="B3001">
        <v>33193213</v>
      </c>
      <c r="C3001" t="s">
        <v>3008</v>
      </c>
      <c r="E3001" s="15">
        <v>3001</v>
      </c>
      <c r="F3001" s="16">
        <v>33193214</v>
      </c>
      <c r="G3001" s="17" t="s">
        <v>3009</v>
      </c>
      <c r="Q3001" t="str">
        <f t="shared" si="46"/>
        <v>33193214-Šasije za kolica za invalide</v>
      </c>
    </row>
    <row r="3002" spans="1:17" x14ac:dyDescent="0.25">
      <c r="A3002">
        <v>3001</v>
      </c>
      <c r="B3002">
        <v>33193214</v>
      </c>
      <c r="C3002" t="s">
        <v>3009</v>
      </c>
      <c r="E3002" s="12">
        <v>3002</v>
      </c>
      <c r="F3002" s="13">
        <v>33193220</v>
      </c>
      <c r="G3002" s="14" t="s">
        <v>3010</v>
      </c>
      <c r="Q3002" t="str">
        <f t="shared" si="46"/>
        <v>33193220-Delovi i pribor za stolice za invalide</v>
      </c>
    </row>
    <row r="3003" spans="1:17" x14ac:dyDescent="0.25">
      <c r="A3003">
        <v>3002</v>
      </c>
      <c r="B3003">
        <v>33193220</v>
      </c>
      <c r="C3003" t="s">
        <v>3010</v>
      </c>
      <c r="E3003" s="15">
        <v>3003</v>
      </c>
      <c r="F3003" s="16">
        <v>33193221</v>
      </c>
      <c r="G3003" s="17" t="s">
        <v>3011</v>
      </c>
      <c r="Q3003" t="str">
        <f t="shared" si="46"/>
        <v>33193221-Jastuci za stolice za invalide</v>
      </c>
    </row>
    <row r="3004" spans="1:17" x14ac:dyDescent="0.25">
      <c r="A3004">
        <v>3003</v>
      </c>
      <c r="B3004">
        <v>33193221</v>
      </c>
      <c r="C3004" t="s">
        <v>3011</v>
      </c>
      <c r="E3004" s="12">
        <v>3004</v>
      </c>
      <c r="F3004" s="13">
        <v>33193222</v>
      </c>
      <c r="G3004" s="14" t="s">
        <v>3012</v>
      </c>
      <c r="Q3004" t="str">
        <f t="shared" si="46"/>
        <v>33193222-Ramovi za stolice za invalide</v>
      </c>
    </row>
    <row r="3005" spans="1:17" x14ac:dyDescent="0.25">
      <c r="A3005">
        <v>3004</v>
      </c>
      <c r="B3005">
        <v>33193222</v>
      </c>
      <c r="C3005" t="s">
        <v>3012</v>
      </c>
      <c r="E3005" s="15">
        <v>3005</v>
      </c>
      <c r="F3005" s="16">
        <v>33193223</v>
      </c>
      <c r="G3005" s="17" t="s">
        <v>3013</v>
      </c>
      <c r="Q3005" t="str">
        <f t="shared" si="46"/>
        <v>33193223-Sedišta za stolice za invalide</v>
      </c>
    </row>
    <row r="3006" spans="1:17" x14ac:dyDescent="0.25">
      <c r="A3006">
        <v>3005</v>
      </c>
      <c r="B3006">
        <v>33193223</v>
      </c>
      <c r="C3006" t="s">
        <v>3013</v>
      </c>
      <c r="E3006" s="12">
        <v>3006</v>
      </c>
      <c r="F3006" s="13">
        <v>33193224</v>
      </c>
      <c r="G3006" s="14" t="s">
        <v>3014</v>
      </c>
      <c r="Q3006" t="str">
        <f t="shared" si="46"/>
        <v>33193224-Točkovi za stolice za invalide</v>
      </c>
    </row>
    <row r="3007" spans="1:17" x14ac:dyDescent="0.25">
      <c r="A3007">
        <v>3006</v>
      </c>
      <c r="B3007">
        <v>33193224</v>
      </c>
      <c r="C3007" t="s">
        <v>3014</v>
      </c>
      <c r="E3007" s="15">
        <v>3007</v>
      </c>
      <c r="F3007" s="16">
        <v>33193225</v>
      </c>
      <c r="G3007" s="17" t="s">
        <v>3015</v>
      </c>
      <c r="Q3007" t="str">
        <f t="shared" si="46"/>
        <v>33193225-Gume za stolice za invalide</v>
      </c>
    </row>
    <row r="3008" spans="1:17" x14ac:dyDescent="0.25">
      <c r="A3008">
        <v>3007</v>
      </c>
      <c r="B3008">
        <v>33193225</v>
      </c>
      <c r="C3008" t="s">
        <v>3015</v>
      </c>
      <c r="E3008" s="12">
        <v>3008</v>
      </c>
      <c r="F3008" s="13">
        <v>33194000</v>
      </c>
      <c r="G3008" s="14" t="s">
        <v>3016</v>
      </c>
      <c r="Q3008" t="str">
        <f t="shared" si="46"/>
        <v>33194000-Uređaji i instrumenti za transfuziju i infuziju</v>
      </c>
    </row>
    <row r="3009" spans="1:17" x14ac:dyDescent="0.25">
      <c r="A3009">
        <v>3008</v>
      </c>
      <c r="B3009">
        <v>33194000</v>
      </c>
      <c r="C3009" t="s">
        <v>3016</v>
      </c>
      <c r="E3009" s="15">
        <v>3009</v>
      </c>
      <c r="F3009" s="16">
        <v>33194100</v>
      </c>
      <c r="G3009" s="17" t="s">
        <v>3017</v>
      </c>
      <c r="Q3009" t="str">
        <f t="shared" si="46"/>
        <v>33194100-Uređaji i instrumenti za infuziju</v>
      </c>
    </row>
    <row r="3010" spans="1:17" x14ac:dyDescent="0.25">
      <c r="A3010">
        <v>3009</v>
      </c>
      <c r="B3010">
        <v>33194100</v>
      </c>
      <c r="C3010" t="s">
        <v>3017</v>
      </c>
      <c r="E3010" s="12">
        <v>3010</v>
      </c>
      <c r="F3010" s="13">
        <v>33194110</v>
      </c>
      <c r="G3010" s="14" t="s">
        <v>3018</v>
      </c>
      <c r="Q3010" t="str">
        <f t="shared" ref="Q3010:Q3073" si="47">F3010&amp; "-" &amp;G3010</f>
        <v>33194110-Infuzione pumpe</v>
      </c>
    </row>
    <row r="3011" spans="1:17" x14ac:dyDescent="0.25">
      <c r="A3011">
        <v>3010</v>
      </c>
      <c r="B3011">
        <v>33194110</v>
      </c>
      <c r="C3011" t="s">
        <v>3018</v>
      </c>
      <c r="E3011" s="15">
        <v>3011</v>
      </c>
      <c r="F3011" s="16">
        <v>33194120</v>
      </c>
      <c r="G3011" s="17" t="s">
        <v>3019</v>
      </c>
      <c r="Q3011" t="str">
        <f t="shared" si="47"/>
        <v>33194120-Materijal za infuziju</v>
      </c>
    </row>
    <row r="3012" spans="1:17" x14ac:dyDescent="0.25">
      <c r="A3012">
        <v>3011</v>
      </c>
      <c r="B3012">
        <v>33194120</v>
      </c>
      <c r="C3012" t="s">
        <v>3019</v>
      </c>
      <c r="E3012" s="12">
        <v>3012</v>
      </c>
      <c r="F3012" s="13">
        <v>33194200</v>
      </c>
      <c r="G3012" s="14" t="s">
        <v>3020</v>
      </c>
      <c r="Q3012" t="str">
        <f t="shared" si="47"/>
        <v>33194200-Uređaji i instrumenti za transfuziju</v>
      </c>
    </row>
    <row r="3013" spans="1:17" x14ac:dyDescent="0.25">
      <c r="A3013">
        <v>3012</v>
      </c>
      <c r="B3013">
        <v>33194200</v>
      </c>
      <c r="C3013" t="s">
        <v>3020</v>
      </c>
      <c r="E3013" s="15">
        <v>3013</v>
      </c>
      <c r="F3013" s="16">
        <v>33194210</v>
      </c>
      <c r="G3013" s="17" t="s">
        <v>3021</v>
      </c>
      <c r="Q3013" t="str">
        <f t="shared" si="47"/>
        <v>33194210-Uređaji za transfuziju krvi</v>
      </c>
    </row>
    <row r="3014" spans="1:17" x14ac:dyDescent="0.25">
      <c r="A3014">
        <v>3013</v>
      </c>
      <c r="B3014">
        <v>33194210</v>
      </c>
      <c r="C3014" t="s">
        <v>3021</v>
      </c>
      <c r="E3014" s="12">
        <v>3014</v>
      </c>
      <c r="F3014" s="13">
        <v>33194220</v>
      </c>
      <c r="G3014" s="14" t="s">
        <v>3022</v>
      </c>
      <c r="Q3014" t="str">
        <f t="shared" si="47"/>
        <v>33194220-Materijal za transfuziju krvi</v>
      </c>
    </row>
    <row r="3015" spans="1:17" x14ac:dyDescent="0.25">
      <c r="A3015">
        <v>3014</v>
      </c>
      <c r="B3015">
        <v>33194220</v>
      </c>
      <c r="C3015" t="s">
        <v>3022</v>
      </c>
      <c r="E3015" s="15">
        <v>3015</v>
      </c>
      <c r="F3015" s="16">
        <v>33195000</v>
      </c>
      <c r="G3015" s="17" t="s">
        <v>3023</v>
      </c>
      <c r="Q3015" t="str">
        <f t="shared" si="47"/>
        <v>33195000-Sistem za praćenje pacijenata</v>
      </c>
    </row>
    <row r="3016" spans="1:17" x14ac:dyDescent="0.25">
      <c r="A3016">
        <v>3015</v>
      </c>
      <c r="B3016">
        <v>33195000</v>
      </c>
      <c r="C3016" t="s">
        <v>3023</v>
      </c>
      <c r="E3016" s="12">
        <v>3016</v>
      </c>
      <c r="F3016" s="13">
        <v>33195100</v>
      </c>
      <c r="G3016" s="14" t="s">
        <v>3024</v>
      </c>
      <c r="Q3016" t="str">
        <f t="shared" si="47"/>
        <v>33195100-Monitori</v>
      </c>
    </row>
    <row r="3017" spans="1:17" x14ac:dyDescent="0.25">
      <c r="A3017">
        <v>3016</v>
      </c>
      <c r="B3017">
        <v>33195100</v>
      </c>
      <c r="C3017" t="s">
        <v>3024</v>
      </c>
      <c r="E3017" s="15">
        <v>3017</v>
      </c>
      <c r="F3017" s="16">
        <v>33195110</v>
      </c>
      <c r="G3017" s="17" t="s">
        <v>3025</v>
      </c>
      <c r="Q3017" t="str">
        <f t="shared" si="47"/>
        <v>33195110-Respiratorni monitori</v>
      </c>
    </row>
    <row r="3018" spans="1:17" x14ac:dyDescent="0.25">
      <c r="A3018">
        <v>3017</v>
      </c>
      <c r="B3018">
        <v>33195110</v>
      </c>
      <c r="C3018" t="s">
        <v>3025</v>
      </c>
      <c r="E3018" s="12">
        <v>3018</v>
      </c>
      <c r="F3018" s="13">
        <v>33195200</v>
      </c>
      <c r="G3018" s="14" t="s">
        <v>3026</v>
      </c>
      <c r="Q3018" t="str">
        <f t="shared" si="47"/>
        <v>33195200-Centralna stanica za praćenje</v>
      </c>
    </row>
    <row r="3019" spans="1:17" x14ac:dyDescent="0.25">
      <c r="A3019">
        <v>3018</v>
      </c>
      <c r="B3019">
        <v>33195200</v>
      </c>
      <c r="C3019" t="s">
        <v>3026</v>
      </c>
      <c r="E3019" s="15">
        <v>3019</v>
      </c>
      <c r="F3019" s="16">
        <v>33196000</v>
      </c>
      <c r="G3019" s="17" t="s">
        <v>3027</v>
      </c>
      <c r="Q3019" t="str">
        <f t="shared" si="47"/>
        <v>33196000-Medicinska pomagala</v>
      </c>
    </row>
    <row r="3020" spans="1:17" x14ac:dyDescent="0.25">
      <c r="A3020">
        <v>3019</v>
      </c>
      <c r="B3020">
        <v>33196000</v>
      </c>
      <c r="C3020" t="s">
        <v>3027</v>
      </c>
      <c r="E3020" s="12">
        <v>3020</v>
      </c>
      <c r="F3020" s="13">
        <v>33196100</v>
      </c>
      <c r="G3020" s="14" t="s">
        <v>3028</v>
      </c>
      <c r="Q3020" t="str">
        <f t="shared" si="47"/>
        <v>33196100-Uređaji za starije osobe</v>
      </c>
    </row>
    <row r="3021" spans="1:17" x14ac:dyDescent="0.25">
      <c r="A3021">
        <v>3020</v>
      </c>
      <c r="B3021">
        <v>33196100</v>
      </c>
      <c r="C3021" t="s">
        <v>3028</v>
      </c>
      <c r="E3021" s="15">
        <v>3021</v>
      </c>
      <c r="F3021" s="16">
        <v>33196200</v>
      </c>
      <c r="G3021" s="17" t="s">
        <v>3029</v>
      </c>
      <c r="Q3021" t="str">
        <f t="shared" si="47"/>
        <v>33196200-Uređaji za invalide</v>
      </c>
    </row>
    <row r="3022" spans="1:17" x14ac:dyDescent="0.25">
      <c r="A3022">
        <v>3021</v>
      </c>
      <c r="B3022">
        <v>33196200</v>
      </c>
      <c r="C3022" t="s">
        <v>3029</v>
      </c>
      <c r="E3022" s="12">
        <v>3022</v>
      </c>
      <c r="F3022" s="13">
        <v>33197000</v>
      </c>
      <c r="G3022" s="14" t="s">
        <v>3030</v>
      </c>
      <c r="Q3022" t="str">
        <f t="shared" si="47"/>
        <v>33197000-Računarska oprema za medicinu</v>
      </c>
    </row>
    <row r="3023" spans="1:17" x14ac:dyDescent="0.25">
      <c r="A3023">
        <v>3022</v>
      </c>
      <c r="B3023">
        <v>33197000</v>
      </c>
      <c r="C3023" t="s">
        <v>3030</v>
      </c>
      <c r="E3023" s="15">
        <v>3023</v>
      </c>
      <c r="F3023" s="16">
        <v>33198000</v>
      </c>
      <c r="G3023" s="17" t="s">
        <v>3031</v>
      </c>
      <c r="Q3023" t="str">
        <f t="shared" si="47"/>
        <v>33198000-Proizvodi od hartije, za bolnice</v>
      </c>
    </row>
    <row r="3024" spans="1:17" x14ac:dyDescent="0.25">
      <c r="A3024">
        <v>3023</v>
      </c>
      <c r="B3024">
        <v>33198000</v>
      </c>
      <c r="C3024" t="s">
        <v>3031</v>
      </c>
      <c r="E3024" s="12">
        <v>3024</v>
      </c>
      <c r="F3024" s="13">
        <v>33198100</v>
      </c>
      <c r="G3024" s="14" t="s">
        <v>3032</v>
      </c>
      <c r="Q3024" t="str">
        <f t="shared" si="47"/>
        <v>33198100-Komprese od hartije</v>
      </c>
    </row>
    <row r="3025" spans="1:17" x14ac:dyDescent="0.25">
      <c r="A3025">
        <v>3024</v>
      </c>
      <c r="B3025">
        <v>33198100</v>
      </c>
      <c r="C3025" t="s">
        <v>3032</v>
      </c>
      <c r="E3025" s="15">
        <v>3025</v>
      </c>
      <c r="F3025" s="16">
        <v>33198200</v>
      </c>
      <c r="G3025" s="17" t="s">
        <v>3033</v>
      </c>
      <c r="Q3025" t="str">
        <f t="shared" si="47"/>
        <v>33198200-Vrećice ili omoti za sterilizaciju, od hartije</v>
      </c>
    </row>
    <row r="3026" spans="1:17" x14ac:dyDescent="0.25">
      <c r="A3026">
        <v>3025</v>
      </c>
      <c r="B3026">
        <v>33198200</v>
      </c>
      <c r="C3026" t="s">
        <v>3033</v>
      </c>
      <c r="E3026" s="12">
        <v>3026</v>
      </c>
      <c r="F3026" s="13">
        <v>33199000</v>
      </c>
      <c r="G3026" s="14" t="s">
        <v>3034</v>
      </c>
      <c r="Q3026" t="str">
        <f t="shared" si="47"/>
        <v>33199000-Odeća za medicinsko osoblje</v>
      </c>
    </row>
    <row r="3027" spans="1:17" x14ac:dyDescent="0.25">
      <c r="A3027">
        <v>3026</v>
      </c>
      <c r="B3027">
        <v>33199000</v>
      </c>
      <c r="C3027" t="s">
        <v>3034</v>
      </c>
      <c r="E3027" s="15">
        <v>3027</v>
      </c>
      <c r="F3027" s="16">
        <v>33600000</v>
      </c>
      <c r="G3027" s="17" t="s">
        <v>3035</v>
      </c>
      <c r="Q3027" t="str">
        <f t="shared" si="47"/>
        <v>33600000-Farmaceutski proizvodi</v>
      </c>
    </row>
    <row r="3028" spans="1:17" x14ac:dyDescent="0.25">
      <c r="A3028">
        <v>3027</v>
      </c>
      <c r="B3028">
        <v>33600000</v>
      </c>
      <c r="C3028" t="s">
        <v>3035</v>
      </c>
      <c r="E3028" s="12">
        <v>3028</v>
      </c>
      <c r="F3028" s="13">
        <v>33610000</v>
      </c>
      <c r="G3028" s="14" t="s">
        <v>3036</v>
      </c>
      <c r="Q3028" t="str">
        <f t="shared" si="47"/>
        <v>33610000-Medicinski proizvodi za probavni trakt i metabolizam</v>
      </c>
    </row>
    <row r="3029" spans="1:17" x14ac:dyDescent="0.25">
      <c r="A3029">
        <v>3028</v>
      </c>
      <c r="B3029">
        <v>33610000</v>
      </c>
      <c r="C3029" t="s">
        <v>3036</v>
      </c>
      <c r="E3029" s="15">
        <v>3029</v>
      </c>
      <c r="F3029" s="16">
        <v>33611000</v>
      </c>
      <c r="G3029" s="17" t="s">
        <v>3037</v>
      </c>
      <c r="Q3029" t="str">
        <f t="shared" si="47"/>
        <v>33611000-Medicinski proizvodi za poremećaje izazvane kiselinom</v>
      </c>
    </row>
    <row r="3030" spans="1:17" x14ac:dyDescent="0.25">
      <c r="A3030">
        <v>3029</v>
      </c>
      <c r="B3030">
        <v>33611000</v>
      </c>
      <c r="C3030" t="s">
        <v>3037</v>
      </c>
      <c r="E3030" s="12">
        <v>3030</v>
      </c>
      <c r="F3030" s="13">
        <v>33612000</v>
      </c>
      <c r="G3030" s="14" t="s">
        <v>3038</v>
      </c>
      <c r="Q3030" t="str">
        <f t="shared" si="47"/>
        <v>33612000-Medicinski proizvodi za poremećaje gastrointestinalne funkcije</v>
      </c>
    </row>
    <row r="3031" spans="1:17" x14ac:dyDescent="0.25">
      <c r="A3031">
        <v>3030</v>
      </c>
      <c r="B3031">
        <v>33612000</v>
      </c>
      <c r="C3031" t="s">
        <v>3038</v>
      </c>
      <c r="E3031" s="15">
        <v>3031</v>
      </c>
      <c r="F3031" s="16">
        <v>33613000</v>
      </c>
      <c r="G3031" s="17" t="s">
        <v>3039</v>
      </c>
      <c r="Q3031" t="str">
        <f t="shared" si="47"/>
        <v>33613000-Laksativi</v>
      </c>
    </row>
    <row r="3032" spans="1:17" x14ac:dyDescent="0.25">
      <c r="A3032">
        <v>3031</v>
      </c>
      <c r="B3032">
        <v>33613000</v>
      </c>
      <c r="C3032" t="s">
        <v>3039</v>
      </c>
      <c r="E3032" s="12">
        <v>3032</v>
      </c>
      <c r="F3032" s="13">
        <v>33614000</v>
      </c>
      <c r="G3032" s="14" t="s">
        <v>3040</v>
      </c>
      <c r="Q3032" t="str">
        <f t="shared" si="47"/>
        <v>33614000-Sredstva  protiv dijareje, crevnih upala i infekcija</v>
      </c>
    </row>
    <row r="3033" spans="1:17" x14ac:dyDescent="0.25">
      <c r="A3033">
        <v>3032</v>
      </c>
      <c r="B3033">
        <v>33614000</v>
      </c>
      <c r="C3033" t="s">
        <v>3040</v>
      </c>
      <c r="E3033" s="15">
        <v>3033</v>
      </c>
      <c r="F3033" s="16">
        <v>33615000</v>
      </c>
      <c r="G3033" s="17" t="s">
        <v>3041</v>
      </c>
      <c r="Q3033" t="str">
        <f t="shared" si="47"/>
        <v>33615000-Lekovi za lečenje dijabetesa</v>
      </c>
    </row>
    <row r="3034" spans="1:17" x14ac:dyDescent="0.25">
      <c r="A3034">
        <v>3033</v>
      </c>
      <c r="B3034">
        <v>33615000</v>
      </c>
      <c r="C3034" t="s">
        <v>3041</v>
      </c>
      <c r="E3034" s="12">
        <v>3034</v>
      </c>
      <c r="F3034" s="13">
        <v>33615100</v>
      </c>
      <c r="G3034" s="14" t="s">
        <v>3042</v>
      </c>
      <c r="Q3034" t="str">
        <f t="shared" si="47"/>
        <v>33615100-Insulin</v>
      </c>
    </row>
    <row r="3035" spans="1:17" x14ac:dyDescent="0.25">
      <c r="A3035">
        <v>3034</v>
      </c>
      <c r="B3035">
        <v>33615100</v>
      </c>
      <c r="C3035" t="s">
        <v>3042</v>
      </c>
      <c r="E3035" s="15">
        <v>3035</v>
      </c>
      <c r="F3035" s="16">
        <v>33616000</v>
      </c>
      <c r="G3035" s="17" t="s">
        <v>3043</v>
      </c>
      <c r="Q3035" t="str">
        <f t="shared" si="47"/>
        <v>33616000-Vitamini</v>
      </c>
    </row>
    <row r="3036" spans="1:17" x14ac:dyDescent="0.25">
      <c r="A3036">
        <v>3035</v>
      </c>
      <c r="B3036">
        <v>33616000</v>
      </c>
      <c r="C3036" t="s">
        <v>3043</v>
      </c>
      <c r="E3036" s="12">
        <v>3036</v>
      </c>
      <c r="F3036" s="13">
        <v>33616100</v>
      </c>
      <c r="G3036" s="14" t="s">
        <v>3044</v>
      </c>
      <c r="Q3036" t="str">
        <f t="shared" si="47"/>
        <v>33616100-Provitamini</v>
      </c>
    </row>
    <row r="3037" spans="1:17" x14ac:dyDescent="0.25">
      <c r="A3037">
        <v>3036</v>
      </c>
      <c r="B3037">
        <v>33616100</v>
      </c>
      <c r="C3037" t="s">
        <v>3044</v>
      </c>
      <c r="E3037" s="15">
        <v>3037</v>
      </c>
      <c r="F3037" s="16">
        <v>33617000</v>
      </c>
      <c r="G3037" s="17" t="s">
        <v>3045</v>
      </c>
      <c r="Q3037" t="str">
        <f t="shared" si="47"/>
        <v>33617000-Mineralni dodaci</v>
      </c>
    </row>
    <row r="3038" spans="1:17" x14ac:dyDescent="0.25">
      <c r="A3038">
        <v>3037</v>
      </c>
      <c r="B3038">
        <v>33617000</v>
      </c>
      <c r="C3038" t="s">
        <v>3045</v>
      </c>
      <c r="E3038" s="12">
        <v>3038</v>
      </c>
      <c r="F3038" s="13">
        <v>33620000</v>
      </c>
      <c r="G3038" s="14" t="s">
        <v>3046</v>
      </c>
      <c r="Q3038" t="str">
        <f t="shared" si="47"/>
        <v>33620000-Medicinski proizvodi za krv, organe koji proizvode krv i kardiovaskularni sistem</v>
      </c>
    </row>
    <row r="3039" spans="1:17" x14ac:dyDescent="0.25">
      <c r="A3039">
        <v>3038</v>
      </c>
      <c r="B3039">
        <v>33620000</v>
      </c>
      <c r="C3039" t="s">
        <v>3046</v>
      </c>
      <c r="E3039" s="15">
        <v>3039</v>
      </c>
      <c r="F3039" s="16">
        <v>33621000</v>
      </c>
      <c r="G3039" s="17" t="s">
        <v>3047</v>
      </c>
      <c r="Q3039" t="str">
        <f t="shared" si="47"/>
        <v>33621000-Medicinski proizvodi za krv i organe koji proizvode krv</v>
      </c>
    </row>
    <row r="3040" spans="1:17" x14ac:dyDescent="0.25">
      <c r="A3040">
        <v>3039</v>
      </c>
      <c r="B3040">
        <v>33621000</v>
      </c>
      <c r="C3040" t="s">
        <v>3047</v>
      </c>
      <c r="E3040" s="12">
        <v>3040</v>
      </c>
      <c r="F3040" s="13">
        <v>33621100</v>
      </c>
      <c r="G3040" s="14" t="s">
        <v>3048</v>
      </c>
      <c r="Q3040" t="str">
        <f t="shared" si="47"/>
        <v>33621100-Antitrombotici</v>
      </c>
    </row>
    <row r="3041" spans="1:17" x14ac:dyDescent="0.25">
      <c r="A3041">
        <v>3040</v>
      </c>
      <c r="B3041">
        <v>33621100</v>
      </c>
      <c r="C3041" t="s">
        <v>3048</v>
      </c>
      <c r="E3041" s="15">
        <v>3041</v>
      </c>
      <c r="F3041" s="16">
        <v>33621200</v>
      </c>
      <c r="G3041" s="17" t="s">
        <v>3049</v>
      </c>
      <c r="Q3041" t="str">
        <f t="shared" si="47"/>
        <v>33621200-Antihemoragici</v>
      </c>
    </row>
    <row r="3042" spans="1:17" x14ac:dyDescent="0.25">
      <c r="A3042">
        <v>3041</v>
      </c>
      <c r="B3042">
        <v>33621200</v>
      </c>
      <c r="C3042" t="s">
        <v>3049</v>
      </c>
      <c r="E3042" s="12">
        <v>3042</v>
      </c>
      <c r="F3042" s="13">
        <v>33621300</v>
      </c>
      <c r="G3042" s="14" t="s">
        <v>3050</v>
      </c>
      <c r="Q3042" t="str">
        <f t="shared" si="47"/>
        <v>33621300-Preparati protiv anemije</v>
      </c>
    </row>
    <row r="3043" spans="1:17" x14ac:dyDescent="0.25">
      <c r="A3043">
        <v>3042</v>
      </c>
      <c r="B3043">
        <v>33621300</v>
      </c>
      <c r="C3043" t="s">
        <v>3050</v>
      </c>
      <c r="E3043" s="15">
        <v>3043</v>
      </c>
      <c r="F3043" s="16">
        <v>33621400</v>
      </c>
      <c r="G3043" s="17" t="s">
        <v>3051</v>
      </c>
      <c r="Q3043" t="str">
        <f t="shared" si="47"/>
        <v>33621400-Zamene za krv i perfuzioni rastvori</v>
      </c>
    </row>
    <row r="3044" spans="1:17" x14ac:dyDescent="0.25">
      <c r="A3044">
        <v>3043</v>
      </c>
      <c r="B3044">
        <v>33621400</v>
      </c>
      <c r="C3044" t="s">
        <v>3051</v>
      </c>
      <c r="E3044" s="12">
        <v>3044</v>
      </c>
      <c r="F3044" s="13">
        <v>33622000</v>
      </c>
      <c r="G3044" s="14" t="s">
        <v>3052</v>
      </c>
      <c r="Q3044" t="str">
        <f t="shared" si="47"/>
        <v>33622000-Medicinski proizvodi za kardiovaskularni sistem</v>
      </c>
    </row>
    <row r="3045" spans="1:17" x14ac:dyDescent="0.25">
      <c r="A3045">
        <v>3044</v>
      </c>
      <c r="B3045">
        <v>33622000</v>
      </c>
      <c r="C3045" t="s">
        <v>3052</v>
      </c>
      <c r="E3045" s="15">
        <v>3045</v>
      </c>
      <c r="F3045" s="16">
        <v>33622100</v>
      </c>
      <c r="G3045" s="17" t="s">
        <v>3053</v>
      </c>
      <c r="Q3045" t="str">
        <f t="shared" si="47"/>
        <v>33622100-Medicinski proizvodi za kardiološku terapiju</v>
      </c>
    </row>
    <row r="3046" spans="1:17" x14ac:dyDescent="0.25">
      <c r="A3046">
        <v>3045</v>
      </c>
      <c r="B3046">
        <v>33622100</v>
      </c>
      <c r="C3046" t="s">
        <v>3053</v>
      </c>
      <c r="E3046" s="12">
        <v>3046</v>
      </c>
      <c r="F3046" s="13">
        <v>33622200</v>
      </c>
      <c r="G3046" s="14" t="s">
        <v>3054</v>
      </c>
      <c r="Q3046" t="str">
        <f t="shared" si="47"/>
        <v>33622200-Medicinski proizvodi protiv povišenog krvnog pritiska (antihipertenzitivi)</v>
      </c>
    </row>
    <row r="3047" spans="1:17" x14ac:dyDescent="0.25">
      <c r="A3047">
        <v>3046</v>
      </c>
      <c r="B3047">
        <v>33622200</v>
      </c>
      <c r="C3047" t="s">
        <v>3054</v>
      </c>
      <c r="E3047" s="15">
        <v>3047</v>
      </c>
      <c r="F3047" s="16">
        <v>33622300</v>
      </c>
      <c r="G3047" s="17" t="s">
        <v>3055</v>
      </c>
      <c r="Q3047" t="str">
        <f t="shared" si="47"/>
        <v>33622300-Diuretici</v>
      </c>
    </row>
    <row r="3048" spans="1:17" x14ac:dyDescent="0.25">
      <c r="A3048">
        <v>3047</v>
      </c>
      <c r="B3048">
        <v>33622300</v>
      </c>
      <c r="C3048" t="s">
        <v>3055</v>
      </c>
      <c r="E3048" s="12">
        <v>3048</v>
      </c>
      <c r="F3048" s="13">
        <v>33622400</v>
      </c>
      <c r="G3048" s="14" t="s">
        <v>3056</v>
      </c>
      <c r="Q3048" t="str">
        <f t="shared" si="47"/>
        <v>33622400-Vazoprotektori</v>
      </c>
    </row>
    <row r="3049" spans="1:17" x14ac:dyDescent="0.25">
      <c r="A3049">
        <v>3048</v>
      </c>
      <c r="B3049">
        <v>33622400</v>
      </c>
      <c r="C3049" t="s">
        <v>3056</v>
      </c>
      <c r="E3049" s="15">
        <v>3049</v>
      </c>
      <c r="F3049" s="16">
        <v>33622500</v>
      </c>
      <c r="G3049" s="17" t="s">
        <v>3057</v>
      </c>
      <c r="Q3049" t="str">
        <f t="shared" si="47"/>
        <v>33622500-Proizvodi protiv hemoroida, za topikalnu primenu</v>
      </c>
    </row>
    <row r="3050" spans="1:17" x14ac:dyDescent="0.25">
      <c r="A3050">
        <v>3049</v>
      </c>
      <c r="B3050">
        <v>33622500</v>
      </c>
      <c r="C3050" t="s">
        <v>3057</v>
      </c>
      <c r="E3050" s="12">
        <v>3050</v>
      </c>
      <c r="F3050" s="13">
        <v>33622600</v>
      </c>
      <c r="G3050" s="14" t="s">
        <v>3058</v>
      </c>
      <c r="Q3050" t="str">
        <f t="shared" si="47"/>
        <v>33622600-Beta blokatori</v>
      </c>
    </row>
    <row r="3051" spans="1:17" x14ac:dyDescent="0.25">
      <c r="A3051">
        <v>3050</v>
      </c>
      <c r="B3051">
        <v>33622600</v>
      </c>
      <c r="C3051" t="s">
        <v>3058</v>
      </c>
      <c r="E3051" s="15">
        <v>3051</v>
      </c>
      <c r="F3051" s="16">
        <v>33622700</v>
      </c>
      <c r="G3051" s="17" t="s">
        <v>3059</v>
      </c>
      <c r="Q3051" t="str">
        <f t="shared" si="47"/>
        <v>33622700-Blokatori kalcijumskih kanala</v>
      </c>
    </row>
    <row r="3052" spans="1:17" x14ac:dyDescent="0.25">
      <c r="A3052">
        <v>3051</v>
      </c>
      <c r="B3052">
        <v>33622700</v>
      </c>
      <c r="C3052" t="s">
        <v>3059</v>
      </c>
      <c r="E3052" s="12">
        <v>3052</v>
      </c>
      <c r="F3052" s="13">
        <v>33622800</v>
      </c>
      <c r="G3052" s="14" t="s">
        <v>3060</v>
      </c>
      <c r="Q3052" t="str">
        <f t="shared" si="47"/>
        <v>33622800-Sredstva koja deluju na renin-angiotenzinski sistem</v>
      </c>
    </row>
    <row r="3053" spans="1:17" x14ac:dyDescent="0.25">
      <c r="A3053">
        <v>3052</v>
      </c>
      <c r="B3053">
        <v>33622800</v>
      </c>
      <c r="C3053" t="s">
        <v>3060</v>
      </c>
      <c r="E3053" s="15">
        <v>3053</v>
      </c>
      <c r="F3053" s="16">
        <v>33630000</v>
      </c>
      <c r="G3053" s="17" t="s">
        <v>3061</v>
      </c>
      <c r="Q3053" t="str">
        <f t="shared" si="47"/>
        <v>33630000-Medicinski proizvodi za dermatologiju i mišićno - koštani sistem</v>
      </c>
    </row>
    <row r="3054" spans="1:17" x14ac:dyDescent="0.25">
      <c r="A3054">
        <v>3053</v>
      </c>
      <c r="B3054">
        <v>33630000</v>
      </c>
      <c r="C3054" t="s">
        <v>3061</v>
      </c>
      <c r="E3054" s="12">
        <v>3054</v>
      </c>
      <c r="F3054" s="13">
        <v>33631000</v>
      </c>
      <c r="G3054" s="14" t="s">
        <v>3062</v>
      </c>
      <c r="Q3054" t="str">
        <f t="shared" si="47"/>
        <v>33631000-Medicinski proizvodi za dermatologiju</v>
      </c>
    </row>
    <row r="3055" spans="1:17" x14ac:dyDescent="0.25">
      <c r="A3055">
        <v>3054</v>
      </c>
      <c r="B3055">
        <v>33631000</v>
      </c>
      <c r="C3055" t="s">
        <v>3062</v>
      </c>
      <c r="E3055" s="15">
        <v>3055</v>
      </c>
      <c r="F3055" s="16">
        <v>33631100</v>
      </c>
      <c r="G3055" s="17" t="s">
        <v>3063</v>
      </c>
      <c r="Q3055" t="str">
        <f t="shared" si="47"/>
        <v>33631100-Antifungicidi za primenu u dermatologiji</v>
      </c>
    </row>
    <row r="3056" spans="1:17" x14ac:dyDescent="0.25">
      <c r="A3056">
        <v>3055</v>
      </c>
      <c r="B3056">
        <v>33631100</v>
      </c>
      <c r="C3056" t="s">
        <v>3063</v>
      </c>
      <c r="E3056" s="12">
        <v>3056</v>
      </c>
      <c r="F3056" s="13">
        <v>33631110</v>
      </c>
      <c r="G3056" s="14" t="s">
        <v>3064</v>
      </c>
      <c r="Q3056" t="str">
        <f t="shared" si="47"/>
        <v>33631110-Salicilne kiseline</v>
      </c>
    </row>
    <row r="3057" spans="1:17" x14ac:dyDescent="0.25">
      <c r="A3057">
        <v>3056</v>
      </c>
      <c r="B3057">
        <v>33631110</v>
      </c>
      <c r="C3057" t="s">
        <v>3064</v>
      </c>
      <c r="E3057" s="15">
        <v>3057</v>
      </c>
      <c r="F3057" s="16">
        <v>33631200</v>
      </c>
      <c r="G3057" s="17" t="s">
        <v>3065</v>
      </c>
      <c r="Q3057" t="str">
        <f t="shared" si="47"/>
        <v>33631200-Emolijensi i zaštitna sredstva</v>
      </c>
    </row>
    <row r="3058" spans="1:17" x14ac:dyDescent="0.25">
      <c r="A3058">
        <v>3057</v>
      </c>
      <c r="B3058">
        <v>33631200</v>
      </c>
      <c r="C3058" t="s">
        <v>3065</v>
      </c>
      <c r="E3058" s="12">
        <v>3058</v>
      </c>
      <c r="F3058" s="13">
        <v>33631300</v>
      </c>
      <c r="G3058" s="14" t="s">
        <v>3066</v>
      </c>
      <c r="Q3058" t="str">
        <f t="shared" si="47"/>
        <v>33631300-Antipsoriatici</v>
      </c>
    </row>
    <row r="3059" spans="1:17" x14ac:dyDescent="0.25">
      <c r="A3059">
        <v>3058</v>
      </c>
      <c r="B3059">
        <v>33631300</v>
      </c>
      <c r="C3059" t="s">
        <v>3066</v>
      </c>
      <c r="E3059" s="15">
        <v>3059</v>
      </c>
      <c r="F3059" s="16">
        <v>33631400</v>
      </c>
      <c r="G3059" s="17" t="s">
        <v>3067</v>
      </c>
      <c r="Q3059" t="str">
        <f t="shared" si="47"/>
        <v>33631400-Antibiotici i hemoterapijska sredstva za primenu u dermatologiji</v>
      </c>
    </row>
    <row r="3060" spans="1:17" x14ac:dyDescent="0.25">
      <c r="A3060">
        <v>3059</v>
      </c>
      <c r="B3060">
        <v>33631400</v>
      </c>
      <c r="C3060" t="s">
        <v>3067</v>
      </c>
      <c r="E3060" s="12">
        <v>3060</v>
      </c>
      <c r="F3060" s="13">
        <v>33631500</v>
      </c>
      <c r="G3060" s="14" t="s">
        <v>3068</v>
      </c>
      <c r="Q3060" t="str">
        <f t="shared" si="47"/>
        <v>33631500-Kortikosteroidi za primenu u dermatologiji i dermatološki preparati</v>
      </c>
    </row>
    <row r="3061" spans="1:17" x14ac:dyDescent="0.25">
      <c r="A3061">
        <v>3060</v>
      </c>
      <c r="B3061">
        <v>33631500</v>
      </c>
      <c r="C3061" t="s">
        <v>3068</v>
      </c>
      <c r="E3061" s="15">
        <v>3061</v>
      </c>
      <c r="F3061" s="16">
        <v>33631600</v>
      </c>
      <c r="G3061" s="17" t="s">
        <v>3069</v>
      </c>
      <c r="Q3061" t="str">
        <f t="shared" si="47"/>
        <v>33631600-Antiseptici i dezinfektanti</v>
      </c>
    </row>
    <row r="3062" spans="1:17" x14ac:dyDescent="0.25">
      <c r="A3062">
        <v>3061</v>
      </c>
      <c r="B3062">
        <v>33631600</v>
      </c>
      <c r="C3062" t="s">
        <v>3069</v>
      </c>
      <c r="E3062" s="12">
        <v>3062</v>
      </c>
      <c r="F3062" s="13">
        <v>33631700</v>
      </c>
      <c r="G3062" s="14" t="s">
        <v>3070</v>
      </c>
      <c r="Q3062" t="str">
        <f t="shared" si="47"/>
        <v>33631700-Preparati protiv akni</v>
      </c>
    </row>
    <row r="3063" spans="1:17" x14ac:dyDescent="0.25">
      <c r="A3063">
        <v>3062</v>
      </c>
      <c r="B3063">
        <v>33631700</v>
      </c>
      <c r="C3063" t="s">
        <v>3070</v>
      </c>
      <c r="E3063" s="15">
        <v>3063</v>
      </c>
      <c r="F3063" s="16">
        <v>33632000</v>
      </c>
      <c r="G3063" s="17" t="s">
        <v>3071</v>
      </c>
      <c r="Q3063" t="str">
        <f t="shared" si="47"/>
        <v>33632000-Medicinski proizvodi za mišićno - koštani sistem</v>
      </c>
    </row>
    <row r="3064" spans="1:17" x14ac:dyDescent="0.25">
      <c r="A3064">
        <v>3063</v>
      </c>
      <c r="B3064">
        <v>33632000</v>
      </c>
      <c r="C3064" t="s">
        <v>3071</v>
      </c>
      <c r="E3064" s="12">
        <v>3064</v>
      </c>
      <c r="F3064" s="13">
        <v>33632100</v>
      </c>
      <c r="G3064" s="14" t="s">
        <v>3072</v>
      </c>
      <c r="Q3064" t="str">
        <f t="shared" si="47"/>
        <v>33632100-Antiinflamatorni i antireumatski proizvodi</v>
      </c>
    </row>
    <row r="3065" spans="1:17" x14ac:dyDescent="0.25">
      <c r="A3065">
        <v>3064</v>
      </c>
      <c r="B3065">
        <v>33632100</v>
      </c>
      <c r="C3065" t="s">
        <v>3072</v>
      </c>
      <c r="E3065" s="15">
        <v>3065</v>
      </c>
      <c r="F3065" s="16">
        <v>33632200</v>
      </c>
      <c r="G3065" s="17" t="s">
        <v>3073</v>
      </c>
      <c r="Q3065" t="str">
        <f t="shared" si="47"/>
        <v>33632200-Mišićni relaksanti</v>
      </c>
    </row>
    <row r="3066" spans="1:17" x14ac:dyDescent="0.25">
      <c r="A3066">
        <v>3065</v>
      </c>
      <c r="B3066">
        <v>33632200</v>
      </c>
      <c r="C3066" t="s">
        <v>3073</v>
      </c>
      <c r="E3066" s="12">
        <v>3066</v>
      </c>
      <c r="F3066" s="13">
        <v>33632300</v>
      </c>
      <c r="G3066" s="14" t="s">
        <v>3074</v>
      </c>
      <c r="Q3066" t="str">
        <f t="shared" si="47"/>
        <v>33632300-Preparati protiv gihta</v>
      </c>
    </row>
    <row r="3067" spans="1:17" x14ac:dyDescent="0.25">
      <c r="A3067">
        <v>3066</v>
      </c>
      <c r="B3067">
        <v>33632300</v>
      </c>
      <c r="C3067" t="s">
        <v>3074</v>
      </c>
      <c r="E3067" s="15">
        <v>3067</v>
      </c>
      <c r="F3067" s="16">
        <v>33640000</v>
      </c>
      <c r="G3067" s="17" t="s">
        <v>3075</v>
      </c>
      <c r="Q3067" t="str">
        <f t="shared" si="47"/>
        <v>33640000-Medicinski proizvodi za genitourinarni sistem i hormone</v>
      </c>
    </row>
    <row r="3068" spans="1:17" x14ac:dyDescent="0.25">
      <c r="A3068">
        <v>3067</v>
      </c>
      <c r="B3068">
        <v>33640000</v>
      </c>
      <c r="C3068" t="s">
        <v>3075</v>
      </c>
      <c r="E3068" s="12">
        <v>3068</v>
      </c>
      <c r="F3068" s="13">
        <v>33641000</v>
      </c>
      <c r="G3068" s="14" t="s">
        <v>3076</v>
      </c>
      <c r="Q3068" t="str">
        <f t="shared" si="47"/>
        <v>33641000-Medicinski proizvodi za genitourinarni sistem i polne hormone</v>
      </c>
    </row>
    <row r="3069" spans="1:17" x14ac:dyDescent="0.25">
      <c r="A3069">
        <v>3068</v>
      </c>
      <c r="B3069">
        <v>33641000</v>
      </c>
      <c r="C3069" t="s">
        <v>3076</v>
      </c>
      <c r="E3069" s="15">
        <v>3069</v>
      </c>
      <c r="F3069" s="16">
        <v>33641100</v>
      </c>
      <c r="G3069" s="17" t="s">
        <v>3077</v>
      </c>
      <c r="Q3069" t="str">
        <f t="shared" si="47"/>
        <v>33641100-Ginekološka antiinfekcijska sredstva i antiseptici</v>
      </c>
    </row>
    <row r="3070" spans="1:17" x14ac:dyDescent="0.25">
      <c r="A3070">
        <v>3069</v>
      </c>
      <c r="B3070">
        <v>33641100</v>
      </c>
      <c r="C3070" t="s">
        <v>3077</v>
      </c>
      <c r="E3070" s="12">
        <v>3070</v>
      </c>
      <c r="F3070" s="13">
        <v>33641200</v>
      </c>
      <c r="G3070" s="14" t="s">
        <v>3078</v>
      </c>
      <c r="Q3070" t="str">
        <f t="shared" si="47"/>
        <v>33641200-Ostala ginekološka sredstva</v>
      </c>
    </row>
    <row r="3071" spans="1:17" x14ac:dyDescent="0.25">
      <c r="A3071">
        <v>3070</v>
      </c>
      <c r="B3071">
        <v>33641200</v>
      </c>
      <c r="C3071" t="s">
        <v>3078</v>
      </c>
      <c r="E3071" s="15">
        <v>3071</v>
      </c>
      <c r="F3071" s="16">
        <v>33641300</v>
      </c>
      <c r="G3071" s="17" t="s">
        <v>3079</v>
      </c>
      <c r="Q3071" t="str">
        <f t="shared" si="47"/>
        <v>33641300-Polni hormoni i modulatori genitalnog sistema</v>
      </c>
    </row>
    <row r="3072" spans="1:17" x14ac:dyDescent="0.25">
      <c r="A3072">
        <v>3071</v>
      </c>
      <c r="B3072">
        <v>33641300</v>
      </c>
      <c r="C3072" t="s">
        <v>3079</v>
      </c>
      <c r="E3072" s="12">
        <v>3072</v>
      </c>
      <c r="F3072" s="13">
        <v>33641400</v>
      </c>
      <c r="G3072" s="14" t="s">
        <v>3080</v>
      </c>
      <c r="Q3072" t="str">
        <f t="shared" si="47"/>
        <v>33641400-Sredstva za kontracepciju</v>
      </c>
    </row>
    <row r="3073" spans="1:17" x14ac:dyDescent="0.25">
      <c r="A3073">
        <v>3072</v>
      </c>
      <c r="B3073">
        <v>33641400</v>
      </c>
      <c r="C3073" t="s">
        <v>3080</v>
      </c>
      <c r="E3073" s="15">
        <v>3073</v>
      </c>
      <c r="F3073" s="16">
        <v>33641410</v>
      </c>
      <c r="G3073" s="17" t="s">
        <v>3081</v>
      </c>
      <c r="Q3073" t="str">
        <f t="shared" si="47"/>
        <v>33641410-Oralna sredstva za kontracepciju</v>
      </c>
    </row>
    <row r="3074" spans="1:17" x14ac:dyDescent="0.25">
      <c r="A3074">
        <v>3073</v>
      </c>
      <c r="B3074">
        <v>33641410</v>
      </c>
      <c r="C3074" t="s">
        <v>3081</v>
      </c>
      <c r="E3074" s="12">
        <v>3074</v>
      </c>
      <c r="F3074" s="13">
        <v>33641420</v>
      </c>
      <c r="G3074" s="14" t="s">
        <v>3082</v>
      </c>
      <c r="Q3074" t="str">
        <f t="shared" ref="Q3074:Q3137" si="48">F3074&amp; "-" &amp;G3074</f>
        <v>33641420-Hemijska sredstva za kontracepciju</v>
      </c>
    </row>
    <row r="3075" spans="1:17" x14ac:dyDescent="0.25">
      <c r="A3075">
        <v>3074</v>
      </c>
      <c r="B3075">
        <v>33641420</v>
      </c>
      <c r="C3075" t="s">
        <v>3082</v>
      </c>
      <c r="E3075" s="15">
        <v>3075</v>
      </c>
      <c r="F3075" s="16">
        <v>33642000</v>
      </c>
      <c r="G3075" s="17" t="s">
        <v>3083</v>
      </c>
      <c r="Q3075" t="str">
        <f t="shared" si="48"/>
        <v>33642000-Sistemski hormonski preparati, osim polnih hormona</v>
      </c>
    </row>
    <row r="3076" spans="1:17" x14ac:dyDescent="0.25">
      <c r="A3076">
        <v>3075</v>
      </c>
      <c r="B3076">
        <v>33642000</v>
      </c>
      <c r="C3076" t="s">
        <v>3083</v>
      </c>
      <c r="E3076" s="12">
        <v>3076</v>
      </c>
      <c r="F3076" s="13">
        <v>33642100</v>
      </c>
      <c r="G3076" s="14" t="s">
        <v>3084</v>
      </c>
      <c r="Q3076" t="str">
        <f t="shared" si="48"/>
        <v>33642100-Hormoni hipofize, hipotalamusa i analozi</v>
      </c>
    </row>
    <row r="3077" spans="1:17" x14ac:dyDescent="0.25">
      <c r="A3077">
        <v>3076</v>
      </c>
      <c r="B3077">
        <v>33642100</v>
      </c>
      <c r="C3077" t="s">
        <v>3084</v>
      </c>
      <c r="E3077" s="15">
        <v>3077</v>
      </c>
      <c r="F3077" s="16">
        <v>33642200</v>
      </c>
      <c r="G3077" s="17" t="s">
        <v>3085</v>
      </c>
      <c r="Q3077" t="str">
        <f t="shared" si="48"/>
        <v>33642200-Kortikosteroidi za sistemsku primenu</v>
      </c>
    </row>
    <row r="3078" spans="1:17" x14ac:dyDescent="0.25">
      <c r="A3078">
        <v>3077</v>
      </c>
      <c r="B3078">
        <v>33642200</v>
      </c>
      <c r="C3078" t="s">
        <v>3085</v>
      </c>
      <c r="E3078" s="12">
        <v>3078</v>
      </c>
      <c r="F3078" s="13">
        <v>33642300</v>
      </c>
      <c r="G3078" s="14" t="s">
        <v>3086</v>
      </c>
      <c r="Q3078" t="str">
        <f t="shared" si="48"/>
        <v>33642300-Medicinski proizvodi za terapiju tiroidne žlezde</v>
      </c>
    </row>
    <row r="3079" spans="1:17" x14ac:dyDescent="0.25">
      <c r="A3079">
        <v>3078</v>
      </c>
      <c r="B3079">
        <v>33642300</v>
      </c>
      <c r="C3079" t="s">
        <v>3086</v>
      </c>
      <c r="E3079" s="15">
        <v>3079</v>
      </c>
      <c r="F3079" s="16">
        <v>33650000</v>
      </c>
      <c r="G3079" s="17" t="s">
        <v>3087</v>
      </c>
      <c r="Q3079" t="str">
        <f t="shared" si="48"/>
        <v>33650000-Opšta antiinfekcijska sredstva za sistemsku primenu, vakcine, antineoplastična sredstva i imunomodulatori</v>
      </c>
    </row>
    <row r="3080" spans="1:17" x14ac:dyDescent="0.25">
      <c r="A3080">
        <v>3079</v>
      </c>
      <c r="B3080">
        <v>33650000</v>
      </c>
      <c r="C3080" t="s">
        <v>3087</v>
      </c>
      <c r="E3080" s="12">
        <v>3080</v>
      </c>
      <c r="F3080" s="13">
        <v>33651000</v>
      </c>
      <c r="G3080" s="14" t="s">
        <v>3088</v>
      </c>
      <c r="Q3080" t="str">
        <f t="shared" si="48"/>
        <v>33651000-Opšta antiinfekcijska sredstva za sistemsku primenu i vakcine</v>
      </c>
    </row>
    <row r="3081" spans="1:17" x14ac:dyDescent="0.25">
      <c r="A3081">
        <v>3080</v>
      </c>
      <c r="B3081">
        <v>33651000</v>
      </c>
      <c r="C3081" t="s">
        <v>3088</v>
      </c>
      <c r="E3081" s="15">
        <v>3081</v>
      </c>
      <c r="F3081" s="16">
        <v>33651100</v>
      </c>
      <c r="G3081" s="17" t="s">
        <v>3089</v>
      </c>
      <c r="Q3081" t="str">
        <f t="shared" si="48"/>
        <v>33651100-Antibakterijska sredstva za sistemsku primenu</v>
      </c>
    </row>
    <row r="3082" spans="1:17" x14ac:dyDescent="0.25">
      <c r="A3082">
        <v>3081</v>
      </c>
      <c r="B3082">
        <v>33651100</v>
      </c>
      <c r="C3082" t="s">
        <v>3089</v>
      </c>
      <c r="E3082" s="12">
        <v>3082</v>
      </c>
      <c r="F3082" s="13">
        <v>33651200</v>
      </c>
      <c r="G3082" s="14" t="s">
        <v>3090</v>
      </c>
      <c r="Q3082" t="str">
        <f t="shared" si="48"/>
        <v>33651200-Antimikotici za sistemsku primenu</v>
      </c>
    </row>
    <row r="3083" spans="1:17" x14ac:dyDescent="0.25">
      <c r="A3083">
        <v>3082</v>
      </c>
      <c r="B3083">
        <v>33651200</v>
      </c>
      <c r="C3083" t="s">
        <v>3090</v>
      </c>
      <c r="E3083" s="15">
        <v>3083</v>
      </c>
      <c r="F3083" s="16">
        <v>33651300</v>
      </c>
      <c r="G3083" s="17" t="s">
        <v>3091</v>
      </c>
      <c r="Q3083" t="str">
        <f t="shared" si="48"/>
        <v>33651300-Antimikobakterijska sredstva</v>
      </c>
    </row>
    <row r="3084" spans="1:17" x14ac:dyDescent="0.25">
      <c r="A3084">
        <v>3083</v>
      </c>
      <c r="B3084">
        <v>33651300</v>
      </c>
      <c r="C3084" t="s">
        <v>3091</v>
      </c>
      <c r="E3084" s="12">
        <v>3084</v>
      </c>
      <c r="F3084" s="13">
        <v>33651400</v>
      </c>
      <c r="G3084" s="14" t="s">
        <v>3092</v>
      </c>
      <c r="Q3084" t="str">
        <f t="shared" si="48"/>
        <v>33651400-Antivirotici za sistemsku primenu</v>
      </c>
    </row>
    <row r="3085" spans="1:17" x14ac:dyDescent="0.25">
      <c r="A3085">
        <v>3084</v>
      </c>
      <c r="B3085">
        <v>33651400</v>
      </c>
      <c r="C3085" t="s">
        <v>3092</v>
      </c>
      <c r="E3085" s="15">
        <v>3085</v>
      </c>
      <c r="F3085" s="16">
        <v>33651500</v>
      </c>
      <c r="G3085" s="17" t="s">
        <v>3093</v>
      </c>
      <c r="Q3085" t="str">
        <f t="shared" si="48"/>
        <v>33651500-Imunoserumi i imunoglobulini</v>
      </c>
    </row>
    <row r="3086" spans="1:17" x14ac:dyDescent="0.25">
      <c r="A3086">
        <v>3085</v>
      </c>
      <c r="B3086">
        <v>33651500</v>
      </c>
      <c r="C3086" t="s">
        <v>3093</v>
      </c>
      <c r="E3086" s="12">
        <v>3086</v>
      </c>
      <c r="F3086" s="13">
        <v>33651510</v>
      </c>
      <c r="G3086" s="14" t="s">
        <v>3094</v>
      </c>
      <c r="Q3086" t="str">
        <f t="shared" si="48"/>
        <v>33651510-Antiserumi</v>
      </c>
    </row>
    <row r="3087" spans="1:17" x14ac:dyDescent="0.25">
      <c r="A3087">
        <v>3086</v>
      </c>
      <c r="B3087">
        <v>33651510</v>
      </c>
      <c r="C3087" t="s">
        <v>3094</v>
      </c>
      <c r="E3087" s="15">
        <v>3087</v>
      </c>
      <c r="F3087" s="16">
        <v>33651520</v>
      </c>
      <c r="G3087" s="17" t="s">
        <v>3095</v>
      </c>
      <c r="Q3087" t="str">
        <f t="shared" si="48"/>
        <v>33651520-Imunoglobulini (antitela)</v>
      </c>
    </row>
    <row r="3088" spans="1:17" x14ac:dyDescent="0.25">
      <c r="A3088">
        <v>3087</v>
      </c>
      <c r="B3088">
        <v>33651520</v>
      </c>
      <c r="C3088" t="s">
        <v>3095</v>
      </c>
      <c r="E3088" s="12">
        <v>3088</v>
      </c>
      <c r="F3088" s="13">
        <v>33651600</v>
      </c>
      <c r="G3088" s="14" t="s">
        <v>3096</v>
      </c>
      <c r="Q3088" t="str">
        <f t="shared" si="48"/>
        <v>33651600-Vakcine</v>
      </c>
    </row>
    <row r="3089" spans="1:17" x14ac:dyDescent="0.25">
      <c r="A3089">
        <v>3088</v>
      </c>
      <c r="B3089">
        <v>33651600</v>
      </c>
      <c r="C3089" t="s">
        <v>3096</v>
      </c>
      <c r="E3089" s="15">
        <v>3089</v>
      </c>
      <c r="F3089" s="16">
        <v>33651610</v>
      </c>
      <c r="G3089" s="17" t="s">
        <v>3097</v>
      </c>
      <c r="Q3089" t="str">
        <f t="shared" si="48"/>
        <v>33651610-Vakcina protiv difterije-pertusisa-tetanusa</v>
      </c>
    </row>
    <row r="3090" spans="1:17" x14ac:dyDescent="0.25">
      <c r="A3090">
        <v>3089</v>
      </c>
      <c r="B3090">
        <v>33651610</v>
      </c>
      <c r="C3090" t="s">
        <v>3097</v>
      </c>
      <c r="E3090" s="12">
        <v>3090</v>
      </c>
      <c r="F3090" s="13">
        <v>33651620</v>
      </c>
      <c r="G3090" s="14" t="s">
        <v>3098</v>
      </c>
      <c r="Q3090" t="str">
        <f t="shared" si="48"/>
        <v>33651620-Vakcina protiv difterije-tetanusa</v>
      </c>
    </row>
    <row r="3091" spans="1:17" x14ac:dyDescent="0.25">
      <c r="A3091">
        <v>3090</v>
      </c>
      <c r="B3091">
        <v>33651620</v>
      </c>
      <c r="C3091" t="s">
        <v>3098</v>
      </c>
      <c r="E3091" s="15">
        <v>3091</v>
      </c>
      <c r="F3091" s="16">
        <v>33651630</v>
      </c>
      <c r="G3091" s="17" t="s">
        <v>3099</v>
      </c>
      <c r="Q3091" t="str">
        <f t="shared" si="48"/>
        <v>33651630-BSG vakcina (suva)</v>
      </c>
    </row>
    <row r="3092" spans="1:17" x14ac:dyDescent="0.25">
      <c r="A3092">
        <v>3091</v>
      </c>
      <c r="B3092">
        <v>33651630</v>
      </c>
      <c r="C3092" t="s">
        <v>3099</v>
      </c>
      <c r="E3092" s="12">
        <v>3092</v>
      </c>
      <c r="F3092" s="13">
        <v>33651640</v>
      </c>
      <c r="G3092" s="14" t="s">
        <v>3100</v>
      </c>
      <c r="Q3092" t="str">
        <f t="shared" si="48"/>
        <v>33651640-Vakcina protiv malih boginja, zauški i rubeole</v>
      </c>
    </row>
    <row r="3093" spans="1:17" x14ac:dyDescent="0.25">
      <c r="A3093">
        <v>3092</v>
      </c>
      <c r="B3093">
        <v>33651640</v>
      </c>
      <c r="C3093" t="s">
        <v>3100</v>
      </c>
      <c r="E3093" s="15">
        <v>3093</v>
      </c>
      <c r="F3093" s="16">
        <v>33651650</v>
      </c>
      <c r="G3093" s="17" t="s">
        <v>3101</v>
      </c>
      <c r="Q3093" t="str">
        <f t="shared" si="48"/>
        <v>33651650-Vakcina protiv tifusa</v>
      </c>
    </row>
    <row r="3094" spans="1:17" x14ac:dyDescent="0.25">
      <c r="A3094">
        <v>3093</v>
      </c>
      <c r="B3094">
        <v>33651650</v>
      </c>
      <c r="C3094" t="s">
        <v>3101</v>
      </c>
      <c r="E3094" s="12">
        <v>3094</v>
      </c>
      <c r="F3094" s="13">
        <v>33651660</v>
      </c>
      <c r="G3094" s="14" t="s">
        <v>3102</v>
      </c>
      <c r="Q3094" t="str">
        <f t="shared" si="48"/>
        <v>33651660-Vakcina protiv gripa</v>
      </c>
    </row>
    <row r="3095" spans="1:17" x14ac:dyDescent="0.25">
      <c r="A3095">
        <v>3094</v>
      </c>
      <c r="B3095">
        <v>33651660</v>
      </c>
      <c r="C3095" t="s">
        <v>3102</v>
      </c>
      <c r="E3095" s="15">
        <v>3095</v>
      </c>
      <c r="F3095" s="16">
        <v>33651670</v>
      </c>
      <c r="G3095" s="17" t="s">
        <v>3103</v>
      </c>
      <c r="Q3095" t="str">
        <f t="shared" si="48"/>
        <v>33651670-Vakcina protiv dečije paralize</v>
      </c>
    </row>
    <row r="3096" spans="1:17" x14ac:dyDescent="0.25">
      <c r="A3096">
        <v>3095</v>
      </c>
      <c r="B3096">
        <v>33651670</v>
      </c>
      <c r="C3096" t="s">
        <v>3103</v>
      </c>
      <c r="E3096" s="12">
        <v>3096</v>
      </c>
      <c r="F3096" s="13">
        <v>33651680</v>
      </c>
      <c r="G3096" s="14" t="s">
        <v>3104</v>
      </c>
      <c r="Q3096" t="str">
        <f t="shared" si="48"/>
        <v>33651680-Vakcina protiv hepatitisa B</v>
      </c>
    </row>
    <row r="3097" spans="1:17" x14ac:dyDescent="0.25">
      <c r="A3097">
        <v>3096</v>
      </c>
      <c r="B3097">
        <v>33651680</v>
      </c>
      <c r="C3097" t="s">
        <v>3104</v>
      </c>
      <c r="E3097" s="15">
        <v>3097</v>
      </c>
      <c r="F3097" s="16">
        <v>33651690</v>
      </c>
      <c r="G3097" s="17" t="s">
        <v>3105</v>
      </c>
      <c r="Q3097" t="str">
        <f t="shared" si="48"/>
        <v>33651690-Vakcine za upotrebu u veterini</v>
      </c>
    </row>
    <row r="3098" spans="1:17" x14ac:dyDescent="0.25">
      <c r="A3098">
        <v>3097</v>
      </c>
      <c r="B3098">
        <v>33651690</v>
      </c>
      <c r="C3098" t="s">
        <v>3105</v>
      </c>
      <c r="E3098" s="12">
        <v>3098</v>
      </c>
      <c r="F3098" s="13">
        <v>33652000</v>
      </c>
      <c r="G3098" s="14" t="s">
        <v>3106</v>
      </c>
      <c r="Q3098" t="str">
        <f t="shared" si="48"/>
        <v>33652000-Antineoplastična sredstva i imunomodulatori</v>
      </c>
    </row>
    <row r="3099" spans="1:17" x14ac:dyDescent="0.25">
      <c r="A3099">
        <v>3098</v>
      </c>
      <c r="B3099">
        <v>33652000</v>
      </c>
      <c r="C3099" t="s">
        <v>3106</v>
      </c>
      <c r="E3099" s="15">
        <v>3099</v>
      </c>
      <c r="F3099" s="16">
        <v>33652100</v>
      </c>
      <c r="G3099" s="17" t="s">
        <v>3107</v>
      </c>
      <c r="Q3099" t="str">
        <f t="shared" si="48"/>
        <v>33652100-Antineoplastična sredstva</v>
      </c>
    </row>
    <row r="3100" spans="1:17" x14ac:dyDescent="0.25">
      <c r="A3100">
        <v>3099</v>
      </c>
      <c r="B3100">
        <v>33652100</v>
      </c>
      <c r="C3100" t="s">
        <v>3107</v>
      </c>
      <c r="E3100" s="12">
        <v>3100</v>
      </c>
      <c r="F3100" s="13">
        <v>33652200</v>
      </c>
      <c r="G3100" s="14" t="s">
        <v>3108</v>
      </c>
      <c r="Q3100" t="str">
        <f t="shared" si="48"/>
        <v>33652200-Medicinski porizvodi u endokrinoj terapiji</v>
      </c>
    </row>
    <row r="3101" spans="1:17" x14ac:dyDescent="0.25">
      <c r="A3101">
        <v>3100</v>
      </c>
      <c r="B3101">
        <v>33652200</v>
      </c>
      <c r="C3101" t="s">
        <v>3108</v>
      </c>
      <c r="E3101" s="15">
        <v>3101</v>
      </c>
      <c r="F3101" s="16">
        <v>33652300</v>
      </c>
      <c r="G3101" s="17" t="s">
        <v>3109</v>
      </c>
      <c r="Q3101" t="str">
        <f t="shared" si="48"/>
        <v>33652300-Imunosupresivna sredstva</v>
      </c>
    </row>
    <row r="3102" spans="1:17" x14ac:dyDescent="0.25">
      <c r="A3102">
        <v>3101</v>
      </c>
      <c r="B3102">
        <v>33652300</v>
      </c>
      <c r="C3102" t="s">
        <v>3109</v>
      </c>
      <c r="E3102" s="12">
        <v>3102</v>
      </c>
      <c r="F3102" s="13">
        <v>33660000</v>
      </c>
      <c r="G3102" s="14" t="s">
        <v>3110</v>
      </c>
      <c r="Q3102" t="str">
        <f t="shared" si="48"/>
        <v>33660000-Medicinski proizvodi za nervni sistem i senzorne organe</v>
      </c>
    </row>
    <row r="3103" spans="1:17" x14ac:dyDescent="0.25">
      <c r="A3103">
        <v>3102</v>
      </c>
      <c r="B3103">
        <v>33660000</v>
      </c>
      <c r="C3103" t="s">
        <v>3110</v>
      </c>
      <c r="E3103" s="15">
        <v>3103</v>
      </c>
      <c r="F3103" s="16">
        <v>33661000</v>
      </c>
      <c r="G3103" s="17" t="s">
        <v>3111</v>
      </c>
      <c r="Q3103" t="str">
        <f t="shared" si="48"/>
        <v>33661000-Medicinski proizvodi za nervni sistem</v>
      </c>
    </row>
    <row r="3104" spans="1:17" x14ac:dyDescent="0.25">
      <c r="A3104">
        <v>3103</v>
      </c>
      <c r="B3104">
        <v>33661000</v>
      </c>
      <c r="C3104" t="s">
        <v>3111</v>
      </c>
      <c r="E3104" s="12">
        <v>3104</v>
      </c>
      <c r="F3104" s="13">
        <v>33661100</v>
      </c>
      <c r="G3104" s="14" t="s">
        <v>3112</v>
      </c>
      <c r="Q3104" t="str">
        <f t="shared" si="48"/>
        <v>33661100-Anestetici</v>
      </c>
    </row>
    <row r="3105" spans="1:17" x14ac:dyDescent="0.25">
      <c r="A3105">
        <v>3104</v>
      </c>
      <c r="B3105">
        <v>33661100</v>
      </c>
      <c r="C3105" t="s">
        <v>3112</v>
      </c>
      <c r="E3105" s="15">
        <v>3105</v>
      </c>
      <c r="F3105" s="16">
        <v>33661200</v>
      </c>
      <c r="G3105" s="17" t="s">
        <v>3113</v>
      </c>
      <c r="Q3105" t="str">
        <f t="shared" si="48"/>
        <v>33661200-Analgetici</v>
      </c>
    </row>
    <row r="3106" spans="1:17" x14ac:dyDescent="0.25">
      <c r="A3106">
        <v>3105</v>
      </c>
      <c r="B3106">
        <v>33661200</v>
      </c>
      <c r="C3106" t="s">
        <v>3113</v>
      </c>
      <c r="E3106" s="12">
        <v>3106</v>
      </c>
      <c r="F3106" s="13">
        <v>33661300</v>
      </c>
      <c r="G3106" s="14" t="s">
        <v>3114</v>
      </c>
      <c r="Q3106" t="str">
        <f t="shared" si="48"/>
        <v>33661300-Antiepileptici</v>
      </c>
    </row>
    <row r="3107" spans="1:17" x14ac:dyDescent="0.25">
      <c r="A3107">
        <v>3106</v>
      </c>
      <c r="B3107">
        <v>33661300</v>
      </c>
      <c r="C3107" t="s">
        <v>3114</v>
      </c>
      <c r="E3107" s="15">
        <v>3107</v>
      </c>
      <c r="F3107" s="16">
        <v>33661400</v>
      </c>
      <c r="G3107" s="17" t="s">
        <v>3115</v>
      </c>
      <c r="Q3107" t="str">
        <f t="shared" si="48"/>
        <v>33661400-Medicinski proizvodi protiv Parkinsonove bolesti</v>
      </c>
    </row>
    <row r="3108" spans="1:17" x14ac:dyDescent="0.25">
      <c r="A3108">
        <v>3107</v>
      </c>
      <c r="B3108">
        <v>33661400</v>
      </c>
      <c r="C3108" t="s">
        <v>3115</v>
      </c>
      <c r="E3108" s="12">
        <v>3108</v>
      </c>
      <c r="F3108" s="13">
        <v>33661500</v>
      </c>
      <c r="G3108" s="14" t="s">
        <v>3116</v>
      </c>
      <c r="Q3108" t="str">
        <f t="shared" si="48"/>
        <v>33661500-Psiholeptici</v>
      </c>
    </row>
    <row r="3109" spans="1:17" x14ac:dyDescent="0.25">
      <c r="A3109">
        <v>3108</v>
      </c>
      <c r="B3109">
        <v>33661500</v>
      </c>
      <c r="C3109" t="s">
        <v>3116</v>
      </c>
      <c r="E3109" s="15">
        <v>3109</v>
      </c>
      <c r="F3109" s="16">
        <v>33661600</v>
      </c>
      <c r="G3109" s="17" t="s">
        <v>3117</v>
      </c>
      <c r="Q3109" t="str">
        <f t="shared" si="48"/>
        <v>33661600-Psihoanaleptici</v>
      </c>
    </row>
    <row r="3110" spans="1:17" x14ac:dyDescent="0.25">
      <c r="A3110">
        <v>3109</v>
      </c>
      <c r="B3110">
        <v>33661600</v>
      </c>
      <c r="C3110" t="s">
        <v>3117</v>
      </c>
      <c r="E3110" s="12">
        <v>3110</v>
      </c>
      <c r="F3110" s="13">
        <v>33661700</v>
      </c>
      <c r="G3110" s="14" t="s">
        <v>3118</v>
      </c>
      <c r="Q3110" t="str">
        <f t="shared" si="48"/>
        <v>33661700-Ostali medicinski proizvodi za nervni sistem</v>
      </c>
    </row>
    <row r="3111" spans="1:17" x14ac:dyDescent="0.25">
      <c r="A3111">
        <v>3110</v>
      </c>
      <c r="B3111">
        <v>33661700</v>
      </c>
      <c r="C3111" t="s">
        <v>3118</v>
      </c>
      <c r="E3111" s="15">
        <v>3111</v>
      </c>
      <c r="F3111" s="16">
        <v>33662000</v>
      </c>
      <c r="G3111" s="17" t="s">
        <v>3119</v>
      </c>
      <c r="Q3111" t="str">
        <f t="shared" si="48"/>
        <v>33662000-Medicinski proizvodi za senzorne organe</v>
      </c>
    </row>
    <row r="3112" spans="1:17" x14ac:dyDescent="0.25">
      <c r="A3112">
        <v>3111</v>
      </c>
      <c r="B3112">
        <v>33662000</v>
      </c>
      <c r="C3112" t="s">
        <v>3119</v>
      </c>
      <c r="E3112" s="12">
        <v>3112</v>
      </c>
      <c r="F3112" s="13">
        <v>33662100</v>
      </c>
      <c r="G3112" s="14" t="s">
        <v>3120</v>
      </c>
      <c r="Q3112" t="str">
        <f t="shared" si="48"/>
        <v>33662100-Medicinski proizvodi u oftalmologiji</v>
      </c>
    </row>
    <row r="3113" spans="1:17" x14ac:dyDescent="0.25">
      <c r="A3113">
        <v>3112</v>
      </c>
      <c r="B3113">
        <v>33662100</v>
      </c>
      <c r="C3113" t="s">
        <v>3120</v>
      </c>
      <c r="E3113" s="15">
        <v>3113</v>
      </c>
      <c r="F3113" s="16">
        <v>33670000</v>
      </c>
      <c r="G3113" s="17" t="s">
        <v>3121</v>
      </c>
      <c r="Q3113" t="str">
        <f t="shared" si="48"/>
        <v>33670000-Medicinski proizvodi za respiratorni sistem</v>
      </c>
    </row>
    <row r="3114" spans="1:17" x14ac:dyDescent="0.25">
      <c r="A3114">
        <v>3113</v>
      </c>
      <c r="B3114">
        <v>33670000</v>
      </c>
      <c r="C3114" t="s">
        <v>3121</v>
      </c>
      <c r="E3114" s="12">
        <v>3114</v>
      </c>
      <c r="F3114" s="13">
        <v>33673000</v>
      </c>
      <c r="G3114" s="14" t="s">
        <v>3122</v>
      </c>
      <c r="Q3114" t="str">
        <f t="shared" si="48"/>
        <v>33673000-Medicinski proizvodi za opstruktivne bolesti disajnih puteva</v>
      </c>
    </row>
    <row r="3115" spans="1:17" x14ac:dyDescent="0.25">
      <c r="A3115">
        <v>3114</v>
      </c>
      <c r="B3115">
        <v>33673000</v>
      </c>
      <c r="C3115" t="s">
        <v>3122</v>
      </c>
      <c r="E3115" s="15">
        <v>3115</v>
      </c>
      <c r="F3115" s="16">
        <v>33674000</v>
      </c>
      <c r="G3115" s="17" t="s">
        <v>3123</v>
      </c>
      <c r="Q3115" t="str">
        <f t="shared" si="48"/>
        <v>33674000-Preparati za ublažavanje kašlja i prehlada</v>
      </c>
    </row>
    <row r="3116" spans="1:17" x14ac:dyDescent="0.25">
      <c r="A3116">
        <v>3115</v>
      </c>
      <c r="B3116">
        <v>33674000</v>
      </c>
      <c r="C3116" t="s">
        <v>3123</v>
      </c>
      <c r="E3116" s="12">
        <v>3116</v>
      </c>
      <c r="F3116" s="13">
        <v>33675000</v>
      </c>
      <c r="G3116" s="14" t="s">
        <v>3124</v>
      </c>
      <c r="Q3116" t="str">
        <f t="shared" si="48"/>
        <v>33675000-Antihistaminici za sistemsku primenu</v>
      </c>
    </row>
    <row r="3117" spans="1:17" x14ac:dyDescent="0.25">
      <c r="A3117">
        <v>3116</v>
      </c>
      <c r="B3117">
        <v>33675000</v>
      </c>
      <c r="C3117" t="s">
        <v>3124</v>
      </c>
      <c r="E3117" s="15">
        <v>3117</v>
      </c>
      <c r="F3117" s="16">
        <v>33680000</v>
      </c>
      <c r="G3117" s="17" t="s">
        <v>3035</v>
      </c>
      <c r="Q3117" t="str">
        <f t="shared" si="48"/>
        <v>33680000-Farmaceutski proizvodi</v>
      </c>
    </row>
    <row r="3118" spans="1:17" x14ac:dyDescent="0.25">
      <c r="A3118">
        <v>3117</v>
      </c>
      <c r="B3118">
        <v>33680000</v>
      </c>
      <c r="C3118" t="s">
        <v>3035</v>
      </c>
      <c r="E3118" s="12">
        <v>3118</v>
      </c>
      <c r="F3118" s="13">
        <v>33681000</v>
      </c>
      <c r="G3118" s="14" t="s">
        <v>3125</v>
      </c>
      <c r="Q3118" t="str">
        <f t="shared" si="48"/>
        <v>33681000-Cucle, veštačke bradavice i slični proizvodi za bebe</v>
      </c>
    </row>
    <row r="3119" spans="1:17" x14ac:dyDescent="0.25">
      <c r="A3119">
        <v>3118</v>
      </c>
      <c r="B3119">
        <v>33681000</v>
      </c>
      <c r="C3119" t="s">
        <v>3125</v>
      </c>
      <c r="E3119" s="15">
        <v>3119</v>
      </c>
      <c r="F3119" s="16">
        <v>33682000</v>
      </c>
      <c r="G3119" s="17" t="s">
        <v>3126</v>
      </c>
      <c r="Q3119" t="str">
        <f t="shared" si="48"/>
        <v>33682000-Gumene pločice</v>
      </c>
    </row>
    <row r="3120" spans="1:17" x14ac:dyDescent="0.25">
      <c r="A3120">
        <v>3119</v>
      </c>
      <c r="B3120">
        <v>33682000</v>
      </c>
      <c r="C3120" t="s">
        <v>3126</v>
      </c>
      <c r="E3120" s="12">
        <v>3120</v>
      </c>
      <c r="F3120" s="13">
        <v>33683000</v>
      </c>
      <c r="G3120" s="14" t="s">
        <v>3127</v>
      </c>
      <c r="Q3120" t="str">
        <f t="shared" si="48"/>
        <v>33683000-Gumeni jastuci</v>
      </c>
    </row>
    <row r="3121" spans="1:17" x14ac:dyDescent="0.25">
      <c r="A3121">
        <v>3120</v>
      </c>
      <c r="B3121">
        <v>33683000</v>
      </c>
      <c r="C3121" t="s">
        <v>3127</v>
      </c>
      <c r="E3121" s="15">
        <v>3121</v>
      </c>
      <c r="F3121" s="16">
        <v>33690000</v>
      </c>
      <c r="G3121" s="17" t="s">
        <v>3128</v>
      </c>
      <c r="Q3121" t="str">
        <f t="shared" si="48"/>
        <v>33690000-Razni medicinski proizvodi</v>
      </c>
    </row>
    <row r="3122" spans="1:17" x14ac:dyDescent="0.25">
      <c r="A3122">
        <v>3121</v>
      </c>
      <c r="B3122">
        <v>33690000</v>
      </c>
      <c r="C3122" t="s">
        <v>3128</v>
      </c>
      <c r="E3122" s="12">
        <v>3122</v>
      </c>
      <c r="F3122" s="13">
        <v>33691000</v>
      </c>
      <c r="G3122" s="14" t="s">
        <v>3129</v>
      </c>
      <c r="Q3122" t="str">
        <f t="shared" si="48"/>
        <v>33691000-Antiparazitski proizvodi, insekticidi i repelenti</v>
      </c>
    </row>
    <row r="3123" spans="1:17" x14ac:dyDescent="0.25">
      <c r="A3123">
        <v>3122</v>
      </c>
      <c r="B3123">
        <v>33691000</v>
      </c>
      <c r="C3123" t="s">
        <v>3129</v>
      </c>
      <c r="E3123" s="15">
        <v>3123</v>
      </c>
      <c r="F3123" s="16">
        <v>33691100</v>
      </c>
      <c r="G3123" s="17" t="s">
        <v>3130</v>
      </c>
      <c r="Q3123" t="str">
        <f t="shared" si="48"/>
        <v>33691100-Antiprotozoici</v>
      </c>
    </row>
    <row r="3124" spans="1:17" x14ac:dyDescent="0.25">
      <c r="A3124">
        <v>3123</v>
      </c>
      <c r="B3124">
        <v>33691100</v>
      </c>
      <c r="C3124" t="s">
        <v>3130</v>
      </c>
      <c r="E3124" s="12">
        <v>3124</v>
      </c>
      <c r="F3124" s="13">
        <v>33691200</v>
      </c>
      <c r="G3124" s="14" t="s">
        <v>3131</v>
      </c>
      <c r="Q3124" t="str">
        <f t="shared" si="48"/>
        <v>33691200-Antihelmintici</v>
      </c>
    </row>
    <row r="3125" spans="1:17" x14ac:dyDescent="0.25">
      <c r="A3125">
        <v>3124</v>
      </c>
      <c r="B3125">
        <v>33691200</v>
      </c>
      <c r="C3125" t="s">
        <v>3131</v>
      </c>
      <c r="E3125" s="15">
        <v>3125</v>
      </c>
      <c r="F3125" s="16">
        <v>33691300</v>
      </c>
      <c r="G3125" s="17" t="s">
        <v>3132</v>
      </c>
      <c r="Q3125" t="str">
        <f t="shared" si="48"/>
        <v>33691300-Ektoparaziticidi, uključujući skabicide, insekticide i repelente</v>
      </c>
    </row>
    <row r="3126" spans="1:17" x14ac:dyDescent="0.25">
      <c r="A3126">
        <v>3125</v>
      </c>
      <c r="B3126">
        <v>33691300</v>
      </c>
      <c r="C3126" t="s">
        <v>3132</v>
      </c>
      <c r="E3126" s="12">
        <v>3126</v>
      </c>
      <c r="F3126" s="13">
        <v>33692000</v>
      </c>
      <c r="G3126" s="14" t="s">
        <v>3133</v>
      </c>
      <c r="Q3126" t="str">
        <f t="shared" si="48"/>
        <v>33692000-Medicinski rastvori</v>
      </c>
    </row>
    <row r="3127" spans="1:17" x14ac:dyDescent="0.25">
      <c r="A3127">
        <v>3126</v>
      </c>
      <c r="B3127">
        <v>33692000</v>
      </c>
      <c r="C3127" t="s">
        <v>3133</v>
      </c>
      <c r="E3127" s="15">
        <v>3127</v>
      </c>
      <c r="F3127" s="16">
        <v>33692100</v>
      </c>
      <c r="G3127" s="17" t="s">
        <v>3134</v>
      </c>
      <c r="Q3127" t="str">
        <f t="shared" si="48"/>
        <v>33692100-Infuzioni rastvori</v>
      </c>
    </row>
    <row r="3128" spans="1:17" x14ac:dyDescent="0.25">
      <c r="A3128">
        <v>3127</v>
      </c>
      <c r="B3128">
        <v>33692100</v>
      </c>
      <c r="C3128" t="s">
        <v>3134</v>
      </c>
      <c r="E3128" s="12">
        <v>3128</v>
      </c>
      <c r="F3128" s="13">
        <v>33692200</v>
      </c>
      <c r="G3128" s="14" t="s">
        <v>3135</v>
      </c>
      <c r="Q3128" t="str">
        <f t="shared" si="48"/>
        <v>33692200-Proizvodi za parenteralnu ishranu</v>
      </c>
    </row>
    <row r="3129" spans="1:17" x14ac:dyDescent="0.25">
      <c r="A3129">
        <v>3128</v>
      </c>
      <c r="B3129">
        <v>33692200</v>
      </c>
      <c r="C3129" t="s">
        <v>3135</v>
      </c>
      <c r="E3129" s="15">
        <v>3129</v>
      </c>
      <c r="F3129" s="16">
        <v>33692210</v>
      </c>
      <c r="G3129" s="17" t="s">
        <v>3136</v>
      </c>
      <c r="Q3129" t="str">
        <f t="shared" si="48"/>
        <v>33692210-Rastvori za parenteralno hranjenje</v>
      </c>
    </row>
    <row r="3130" spans="1:17" x14ac:dyDescent="0.25">
      <c r="A3130">
        <v>3129</v>
      </c>
      <c r="B3130">
        <v>33692210</v>
      </c>
      <c r="C3130" t="s">
        <v>3136</v>
      </c>
      <c r="E3130" s="12">
        <v>3130</v>
      </c>
      <c r="F3130" s="13">
        <v>33692300</v>
      </c>
      <c r="G3130" s="14" t="s">
        <v>3137</v>
      </c>
      <c r="Q3130" t="str">
        <f t="shared" si="48"/>
        <v>33692300-Enteralna hrana</v>
      </c>
    </row>
    <row r="3131" spans="1:17" x14ac:dyDescent="0.25">
      <c r="A3131">
        <v>3130</v>
      </c>
      <c r="B3131">
        <v>33692300</v>
      </c>
      <c r="C3131" t="s">
        <v>3137</v>
      </c>
      <c r="E3131" s="15">
        <v>3131</v>
      </c>
      <c r="F3131" s="16">
        <v>33692400</v>
      </c>
      <c r="G3131" s="17" t="s">
        <v>3138</v>
      </c>
      <c r="Q3131" t="str">
        <f t="shared" si="48"/>
        <v>33692400-Perfuzioni rastvori</v>
      </c>
    </row>
    <row r="3132" spans="1:17" x14ac:dyDescent="0.25">
      <c r="A3132">
        <v>3131</v>
      </c>
      <c r="B3132">
        <v>33692400</v>
      </c>
      <c r="C3132" t="s">
        <v>3138</v>
      </c>
      <c r="E3132" s="12">
        <v>3132</v>
      </c>
      <c r="F3132" s="13">
        <v>33692500</v>
      </c>
      <c r="G3132" s="14" t="s">
        <v>3139</v>
      </c>
      <c r="Q3132" t="str">
        <f t="shared" si="48"/>
        <v>33692500-Injekcioni rastvori</v>
      </c>
    </row>
    <row r="3133" spans="1:17" x14ac:dyDescent="0.25">
      <c r="A3133">
        <v>3132</v>
      </c>
      <c r="B3133">
        <v>33692500</v>
      </c>
      <c r="C3133" t="s">
        <v>3139</v>
      </c>
      <c r="E3133" s="15">
        <v>3133</v>
      </c>
      <c r="F3133" s="16">
        <v>33692510</v>
      </c>
      <c r="G3133" s="17" t="s">
        <v>3140</v>
      </c>
      <c r="Q3133" t="str">
        <f t="shared" si="48"/>
        <v>33692510-Intravenski fluidi</v>
      </c>
    </row>
    <row r="3134" spans="1:17" x14ac:dyDescent="0.25">
      <c r="A3134">
        <v>3133</v>
      </c>
      <c r="B3134">
        <v>33692510</v>
      </c>
      <c r="C3134" t="s">
        <v>3140</v>
      </c>
      <c r="E3134" s="12">
        <v>3134</v>
      </c>
      <c r="F3134" s="13">
        <v>33692600</v>
      </c>
      <c r="G3134" s="14" t="s">
        <v>3141</v>
      </c>
      <c r="Q3134" t="str">
        <f t="shared" si="48"/>
        <v>33692600-Galenski rastvori</v>
      </c>
    </row>
    <row r="3135" spans="1:17" x14ac:dyDescent="0.25">
      <c r="A3135">
        <v>3134</v>
      </c>
      <c r="B3135">
        <v>33692600</v>
      </c>
      <c r="C3135" t="s">
        <v>3141</v>
      </c>
      <c r="E3135" s="15">
        <v>3135</v>
      </c>
      <c r="F3135" s="16">
        <v>33692700</v>
      </c>
      <c r="G3135" s="17" t="s">
        <v>3142</v>
      </c>
      <c r="Q3135" t="str">
        <f t="shared" si="48"/>
        <v>33692700-Glukozni rastvori</v>
      </c>
    </row>
    <row r="3136" spans="1:17" x14ac:dyDescent="0.25">
      <c r="A3136">
        <v>3135</v>
      </c>
      <c r="B3136">
        <v>33692700</v>
      </c>
      <c r="C3136" t="s">
        <v>3142</v>
      </c>
      <c r="E3136" s="12">
        <v>3136</v>
      </c>
      <c r="F3136" s="13">
        <v>33692800</v>
      </c>
      <c r="G3136" s="14" t="s">
        <v>3143</v>
      </c>
      <c r="Q3136" t="str">
        <f t="shared" si="48"/>
        <v>33692800-Rastvori za dijalizu</v>
      </c>
    </row>
    <row r="3137" spans="1:17" x14ac:dyDescent="0.25">
      <c r="A3137">
        <v>3136</v>
      </c>
      <c r="B3137">
        <v>33692800</v>
      </c>
      <c r="C3137" t="s">
        <v>3143</v>
      </c>
      <c r="E3137" s="15">
        <v>3137</v>
      </c>
      <c r="F3137" s="16">
        <v>33693000</v>
      </c>
      <c r="G3137" s="17" t="s">
        <v>3144</v>
      </c>
      <c r="Q3137" t="str">
        <f t="shared" si="48"/>
        <v>33693000-Ostali terapeutski proizvodi</v>
      </c>
    </row>
    <row r="3138" spans="1:17" x14ac:dyDescent="0.25">
      <c r="A3138">
        <v>3137</v>
      </c>
      <c r="B3138">
        <v>33693000</v>
      </c>
      <c r="C3138" t="s">
        <v>3144</v>
      </c>
      <c r="E3138" s="12">
        <v>3138</v>
      </c>
      <c r="F3138" s="13">
        <v>33693100</v>
      </c>
      <c r="G3138" s="14" t="s">
        <v>3145</v>
      </c>
      <c r="Q3138" t="str">
        <f t="shared" ref="Q3138:Q3201" si="49">F3138&amp; "-" &amp;G3138</f>
        <v>33693100-Toksini</v>
      </c>
    </row>
    <row r="3139" spans="1:17" x14ac:dyDescent="0.25">
      <c r="A3139">
        <v>3138</v>
      </c>
      <c r="B3139">
        <v>33693100</v>
      </c>
      <c r="C3139" t="s">
        <v>3145</v>
      </c>
      <c r="E3139" s="15">
        <v>3139</v>
      </c>
      <c r="F3139" s="16">
        <v>33693200</v>
      </c>
      <c r="G3139" s="17" t="s">
        <v>3146</v>
      </c>
      <c r="Q3139" t="str">
        <f t="shared" si="49"/>
        <v>33693200-Zamena za nikotin</v>
      </c>
    </row>
    <row r="3140" spans="1:17" x14ac:dyDescent="0.25">
      <c r="A3140">
        <v>3139</v>
      </c>
      <c r="B3140">
        <v>33693200</v>
      </c>
      <c r="C3140" t="s">
        <v>3146</v>
      </c>
      <c r="E3140" s="12">
        <v>3140</v>
      </c>
      <c r="F3140" s="13">
        <v>33693300</v>
      </c>
      <c r="G3140" s="14" t="s">
        <v>3147</v>
      </c>
      <c r="Q3140" t="str">
        <f t="shared" si="49"/>
        <v>33693300-Lečenje bolesti zavisnosti</v>
      </c>
    </row>
    <row r="3141" spans="1:17" x14ac:dyDescent="0.25">
      <c r="A3141">
        <v>3140</v>
      </c>
      <c r="B3141">
        <v>33693300</v>
      </c>
      <c r="C3141" t="s">
        <v>3147</v>
      </c>
      <c r="E3141" s="15">
        <v>3141</v>
      </c>
      <c r="F3141" s="16">
        <v>33694000</v>
      </c>
      <c r="G3141" s="17" t="s">
        <v>3148</v>
      </c>
      <c r="Q3141" t="str">
        <f t="shared" si="49"/>
        <v>33694000-Dijagnostički agensi</v>
      </c>
    </row>
    <row r="3142" spans="1:17" x14ac:dyDescent="0.25">
      <c r="A3142">
        <v>3141</v>
      </c>
      <c r="B3142">
        <v>33694000</v>
      </c>
      <c r="C3142" t="s">
        <v>3148</v>
      </c>
      <c r="E3142" s="12">
        <v>3142</v>
      </c>
      <c r="F3142" s="13">
        <v>33695000</v>
      </c>
      <c r="G3142" s="14" t="s">
        <v>3149</v>
      </c>
      <c r="Q3142" t="str">
        <f t="shared" si="49"/>
        <v>33695000-Svi ostali neterapeutski proizvodi</v>
      </c>
    </row>
    <row r="3143" spans="1:17" x14ac:dyDescent="0.25">
      <c r="A3143">
        <v>3142</v>
      </c>
      <c r="B3143">
        <v>33695000</v>
      </c>
      <c r="C3143" t="s">
        <v>3149</v>
      </c>
      <c r="E3143" s="15">
        <v>3143</v>
      </c>
      <c r="F3143" s="16">
        <v>33696000</v>
      </c>
      <c r="G3143" s="17" t="s">
        <v>3150</v>
      </c>
      <c r="Q3143" t="str">
        <f t="shared" si="49"/>
        <v>33696000-Reagensi i kontrasti</v>
      </c>
    </row>
    <row r="3144" spans="1:17" x14ac:dyDescent="0.25">
      <c r="A3144">
        <v>3143</v>
      </c>
      <c r="B3144">
        <v>33696000</v>
      </c>
      <c r="C3144" t="s">
        <v>3150</v>
      </c>
      <c r="E3144" s="12">
        <v>3144</v>
      </c>
      <c r="F3144" s="13">
        <v>33696100</v>
      </c>
      <c r="G3144" s="14" t="s">
        <v>3151</v>
      </c>
      <c r="Q3144" t="str">
        <f t="shared" si="49"/>
        <v>33696100-Reagensi za određivanje krvne grupe</v>
      </c>
    </row>
    <row r="3145" spans="1:17" x14ac:dyDescent="0.25">
      <c r="A3145">
        <v>3144</v>
      </c>
      <c r="B3145">
        <v>33696100</v>
      </c>
      <c r="C3145" t="s">
        <v>3151</v>
      </c>
      <c r="E3145" s="15">
        <v>3145</v>
      </c>
      <c r="F3145" s="16">
        <v>33696200</v>
      </c>
      <c r="G3145" s="17" t="s">
        <v>3152</v>
      </c>
      <c r="Q3145" t="str">
        <f t="shared" si="49"/>
        <v>33696200-Reagensi za testiranje krvi</v>
      </c>
    </row>
    <row r="3146" spans="1:17" x14ac:dyDescent="0.25">
      <c r="A3146">
        <v>3145</v>
      </c>
      <c r="B3146">
        <v>33696200</v>
      </c>
      <c r="C3146" t="s">
        <v>3152</v>
      </c>
      <c r="E3146" s="12">
        <v>3146</v>
      </c>
      <c r="F3146" s="13">
        <v>33696300</v>
      </c>
      <c r="G3146" s="14" t="s">
        <v>3153</v>
      </c>
      <c r="Q3146" t="str">
        <f t="shared" si="49"/>
        <v>33696300-Hemijski reagensi</v>
      </c>
    </row>
    <row r="3147" spans="1:17" x14ac:dyDescent="0.25">
      <c r="A3147">
        <v>3146</v>
      </c>
      <c r="B3147">
        <v>33696300</v>
      </c>
      <c r="C3147" t="s">
        <v>3153</v>
      </c>
      <c r="E3147" s="15">
        <v>3147</v>
      </c>
      <c r="F3147" s="16">
        <v>33696400</v>
      </c>
      <c r="G3147" s="17" t="s">
        <v>3154</v>
      </c>
      <c r="Q3147" t="str">
        <f t="shared" si="49"/>
        <v>33696400-Izotopski reagensi</v>
      </c>
    </row>
    <row r="3148" spans="1:17" x14ac:dyDescent="0.25">
      <c r="A3148">
        <v>3147</v>
      </c>
      <c r="B3148">
        <v>33696400</v>
      </c>
      <c r="C3148" t="s">
        <v>3154</v>
      </c>
      <c r="E3148" s="12">
        <v>3148</v>
      </c>
      <c r="F3148" s="13">
        <v>33696500</v>
      </c>
      <c r="G3148" s="14" t="s">
        <v>3155</v>
      </c>
      <c r="Q3148" t="str">
        <f t="shared" si="49"/>
        <v>33696500-Laboratorijski reagensi</v>
      </c>
    </row>
    <row r="3149" spans="1:17" x14ac:dyDescent="0.25">
      <c r="A3149">
        <v>3148</v>
      </c>
      <c r="B3149">
        <v>33696500</v>
      </c>
      <c r="C3149" t="s">
        <v>3155</v>
      </c>
      <c r="E3149" s="15">
        <v>3149</v>
      </c>
      <c r="F3149" s="16">
        <v>33696600</v>
      </c>
      <c r="G3149" s="17" t="s">
        <v>3156</v>
      </c>
      <c r="Q3149" t="str">
        <f t="shared" si="49"/>
        <v>33696600-Reagensi za elektroforezu</v>
      </c>
    </row>
    <row r="3150" spans="1:17" x14ac:dyDescent="0.25">
      <c r="A3150">
        <v>3149</v>
      </c>
      <c r="B3150">
        <v>33696600</v>
      </c>
      <c r="C3150" t="s">
        <v>3156</v>
      </c>
      <c r="E3150" s="12">
        <v>3150</v>
      </c>
      <c r="F3150" s="13">
        <v>33696700</v>
      </c>
      <c r="G3150" s="14" t="s">
        <v>3157</v>
      </c>
      <c r="Q3150" t="str">
        <f t="shared" si="49"/>
        <v>33696700-Urološki reagensi</v>
      </c>
    </row>
    <row r="3151" spans="1:17" x14ac:dyDescent="0.25">
      <c r="A3151">
        <v>3150</v>
      </c>
      <c r="B3151">
        <v>33696700</v>
      </c>
      <c r="C3151" t="s">
        <v>3157</v>
      </c>
      <c r="E3151" s="15">
        <v>3151</v>
      </c>
      <c r="F3151" s="16">
        <v>33696800</v>
      </c>
      <c r="G3151" s="17" t="s">
        <v>3158</v>
      </c>
      <c r="Q3151" t="str">
        <f t="shared" si="49"/>
        <v>33696800-Kontrasti za rendgensko snimanje</v>
      </c>
    </row>
    <row r="3152" spans="1:17" x14ac:dyDescent="0.25">
      <c r="A3152">
        <v>3151</v>
      </c>
      <c r="B3152">
        <v>33696800</v>
      </c>
      <c r="C3152" t="s">
        <v>3158</v>
      </c>
      <c r="E3152" s="12">
        <v>3152</v>
      </c>
      <c r="F3152" s="13">
        <v>33697000</v>
      </c>
      <c r="G3152" s="14" t="s">
        <v>3159</v>
      </c>
      <c r="Q3152" t="str">
        <f t="shared" si="49"/>
        <v>33697000-Medicinski preparati osim zubarskog potrošnog materijala</v>
      </c>
    </row>
    <row r="3153" spans="1:17" x14ac:dyDescent="0.25">
      <c r="A3153">
        <v>3152</v>
      </c>
      <c r="B3153">
        <v>33697000</v>
      </c>
      <c r="C3153" t="s">
        <v>3159</v>
      </c>
      <c r="E3153" s="15">
        <v>3153</v>
      </c>
      <c r="F3153" s="16">
        <v>33697100</v>
      </c>
      <c r="G3153" s="17" t="s">
        <v>3160</v>
      </c>
      <c r="Q3153" t="str">
        <f t="shared" si="49"/>
        <v>33697100-Preparati za klistir</v>
      </c>
    </row>
    <row r="3154" spans="1:17" x14ac:dyDescent="0.25">
      <c r="A3154">
        <v>3153</v>
      </c>
      <c r="B3154">
        <v>33697100</v>
      </c>
      <c r="C3154" t="s">
        <v>3160</v>
      </c>
      <c r="E3154" s="12">
        <v>3154</v>
      </c>
      <c r="F3154" s="13">
        <v>33697110</v>
      </c>
      <c r="G3154" s="14" t="s">
        <v>3161</v>
      </c>
      <c r="Q3154" t="str">
        <f t="shared" si="49"/>
        <v>33697110-Cementi za rekonstrukciju kostiju</v>
      </c>
    </row>
    <row r="3155" spans="1:17" x14ac:dyDescent="0.25">
      <c r="A3155">
        <v>3154</v>
      </c>
      <c r="B3155">
        <v>33697110</v>
      </c>
      <c r="C3155" t="s">
        <v>3161</v>
      </c>
      <c r="E3155" s="15">
        <v>3155</v>
      </c>
      <c r="F3155" s="16">
        <v>33698000</v>
      </c>
      <c r="G3155" s="17" t="s">
        <v>3162</v>
      </c>
      <c r="Q3155" t="str">
        <f t="shared" si="49"/>
        <v>33698000-Klinički proizvodi</v>
      </c>
    </row>
    <row r="3156" spans="1:17" x14ac:dyDescent="0.25">
      <c r="A3156">
        <v>3155</v>
      </c>
      <c r="B3156">
        <v>33698000</v>
      </c>
      <c r="C3156" t="s">
        <v>3162</v>
      </c>
      <c r="E3156" s="12">
        <v>3156</v>
      </c>
      <c r="F3156" s="13">
        <v>33698100</v>
      </c>
      <c r="G3156" s="14" t="s">
        <v>3163</v>
      </c>
      <c r="Q3156" t="str">
        <f t="shared" si="49"/>
        <v>33698100-Mikrobiološke kulture</v>
      </c>
    </row>
    <row r="3157" spans="1:17" x14ac:dyDescent="0.25">
      <c r="A3157">
        <v>3156</v>
      </c>
      <c r="B3157">
        <v>33698100</v>
      </c>
      <c r="C3157" t="s">
        <v>3163</v>
      </c>
      <c r="E3157" s="15">
        <v>3157</v>
      </c>
      <c r="F3157" s="16">
        <v>33698200</v>
      </c>
      <c r="G3157" s="17" t="s">
        <v>3164</v>
      </c>
      <c r="Q3157" t="str">
        <f t="shared" si="49"/>
        <v>33698200-Žlezde i njihovi ekstrakti</v>
      </c>
    </row>
    <row r="3158" spans="1:17" x14ac:dyDescent="0.25">
      <c r="A3158">
        <v>3157</v>
      </c>
      <c r="B3158">
        <v>33698200</v>
      </c>
      <c r="C3158" t="s">
        <v>3164</v>
      </c>
      <c r="E3158" s="12">
        <v>3158</v>
      </c>
      <c r="F3158" s="13">
        <v>33698300</v>
      </c>
      <c r="G3158" s="14" t="s">
        <v>3165</v>
      </c>
      <c r="Q3158" t="str">
        <f t="shared" si="49"/>
        <v>33698300-Peptičke materije</v>
      </c>
    </row>
    <row r="3159" spans="1:17" x14ac:dyDescent="0.25">
      <c r="A3159">
        <v>3158</v>
      </c>
      <c r="B3159">
        <v>33698300</v>
      </c>
      <c r="C3159" t="s">
        <v>3165</v>
      </c>
      <c r="E3159" s="15">
        <v>3159</v>
      </c>
      <c r="F3159" s="16">
        <v>33700000</v>
      </c>
      <c r="G3159" s="17" t="s">
        <v>3166</v>
      </c>
      <c r="Q3159" t="str">
        <f t="shared" si="49"/>
        <v>33700000-Proizvodi za ličnu negu</v>
      </c>
    </row>
    <row r="3160" spans="1:17" x14ac:dyDescent="0.25">
      <c r="A3160">
        <v>3159</v>
      </c>
      <c r="B3160">
        <v>33700000</v>
      </c>
      <c r="C3160" t="s">
        <v>3166</v>
      </c>
      <c r="E3160" s="12">
        <v>3160</v>
      </c>
      <c r="F3160" s="13">
        <v>33710000</v>
      </c>
      <c r="G3160" s="14" t="s">
        <v>3167</v>
      </c>
      <c r="Q3160" t="str">
        <f t="shared" si="49"/>
        <v>33710000-Parfemi, toaletni proizvodi i kondomi</v>
      </c>
    </row>
    <row r="3161" spans="1:17" x14ac:dyDescent="0.25">
      <c r="A3161">
        <v>3160</v>
      </c>
      <c r="B3161">
        <v>33710000</v>
      </c>
      <c r="C3161" t="s">
        <v>3167</v>
      </c>
      <c r="E3161" s="15">
        <v>3161</v>
      </c>
      <c r="F3161" s="16">
        <v>33711000</v>
      </c>
      <c r="G3161" s="17" t="s">
        <v>3168</v>
      </c>
      <c r="Q3161" t="str">
        <f t="shared" si="49"/>
        <v>33711000-Parfemi i toaletni proizvodi</v>
      </c>
    </row>
    <row r="3162" spans="1:17" x14ac:dyDescent="0.25">
      <c r="A3162">
        <v>3161</v>
      </c>
      <c r="B3162">
        <v>33711000</v>
      </c>
      <c r="C3162" t="s">
        <v>3168</v>
      </c>
      <c r="E3162" s="12">
        <v>3162</v>
      </c>
      <c r="F3162" s="13">
        <v>33711100</v>
      </c>
      <c r="G3162" s="14" t="s">
        <v>3169</v>
      </c>
      <c r="Q3162" t="str">
        <f t="shared" si="49"/>
        <v>33711100-Toaletne vode</v>
      </c>
    </row>
    <row r="3163" spans="1:17" x14ac:dyDescent="0.25">
      <c r="A3163">
        <v>3162</v>
      </c>
      <c r="B3163">
        <v>33711100</v>
      </c>
      <c r="C3163" t="s">
        <v>3169</v>
      </c>
      <c r="E3163" s="15">
        <v>3163</v>
      </c>
      <c r="F3163" s="16">
        <v>33711110</v>
      </c>
      <c r="G3163" s="17" t="s">
        <v>3170</v>
      </c>
      <c r="Q3163" t="str">
        <f t="shared" si="49"/>
        <v>33711110-Deodoransi</v>
      </c>
    </row>
    <row r="3164" spans="1:17" x14ac:dyDescent="0.25">
      <c r="A3164">
        <v>3163</v>
      </c>
      <c r="B3164">
        <v>33711110</v>
      </c>
      <c r="C3164" t="s">
        <v>3170</v>
      </c>
      <c r="E3164" s="12">
        <v>3164</v>
      </c>
      <c r="F3164" s="13">
        <v>33711120</v>
      </c>
      <c r="G3164" s="14" t="s">
        <v>3171</v>
      </c>
      <c r="Q3164" t="str">
        <f t="shared" si="49"/>
        <v>33711120-Antiperspiranti</v>
      </c>
    </row>
    <row r="3165" spans="1:17" x14ac:dyDescent="0.25">
      <c r="A3165">
        <v>3164</v>
      </c>
      <c r="B3165">
        <v>33711120</v>
      </c>
      <c r="C3165" t="s">
        <v>3171</v>
      </c>
      <c r="E3165" s="15">
        <v>3165</v>
      </c>
      <c r="F3165" s="16">
        <v>33711130</v>
      </c>
      <c r="G3165" s="17" t="s">
        <v>3172</v>
      </c>
      <c r="Q3165" t="str">
        <f t="shared" si="49"/>
        <v>33711130-Kolonjske vode</v>
      </c>
    </row>
    <row r="3166" spans="1:17" x14ac:dyDescent="0.25">
      <c r="A3166">
        <v>3165</v>
      </c>
      <c r="B3166">
        <v>33711130</v>
      </c>
      <c r="C3166" t="s">
        <v>3172</v>
      </c>
      <c r="E3166" s="12">
        <v>3166</v>
      </c>
      <c r="F3166" s="13">
        <v>33711140</v>
      </c>
      <c r="G3166" s="14" t="s">
        <v>3173</v>
      </c>
      <c r="Q3166" t="str">
        <f t="shared" si="49"/>
        <v>33711140-Mirisi</v>
      </c>
    </row>
    <row r="3167" spans="1:17" x14ac:dyDescent="0.25">
      <c r="A3167">
        <v>3166</v>
      </c>
      <c r="B3167">
        <v>33711140</v>
      </c>
      <c r="C3167" t="s">
        <v>3173</v>
      </c>
      <c r="E3167" s="15">
        <v>3167</v>
      </c>
      <c r="F3167" s="16">
        <v>33711150</v>
      </c>
      <c r="G3167" s="17" t="s">
        <v>3174</v>
      </c>
      <c r="Q3167" t="str">
        <f t="shared" si="49"/>
        <v>33711150-Ružina vodica</v>
      </c>
    </row>
    <row r="3168" spans="1:17" x14ac:dyDescent="0.25">
      <c r="A3168">
        <v>3167</v>
      </c>
      <c r="B3168">
        <v>33711150</v>
      </c>
      <c r="C3168" t="s">
        <v>3174</v>
      </c>
      <c r="E3168" s="12">
        <v>3168</v>
      </c>
      <c r="F3168" s="13">
        <v>33711200</v>
      </c>
      <c r="G3168" s="14" t="s">
        <v>3175</v>
      </c>
      <c r="Q3168" t="str">
        <f t="shared" si="49"/>
        <v>33711200-Preparati za šminkanje</v>
      </c>
    </row>
    <row r="3169" spans="1:17" x14ac:dyDescent="0.25">
      <c r="A3169">
        <v>3168</v>
      </c>
      <c r="B3169">
        <v>33711200</v>
      </c>
      <c r="C3169" t="s">
        <v>3175</v>
      </c>
      <c r="E3169" s="15">
        <v>3169</v>
      </c>
      <c r="F3169" s="16">
        <v>33711300</v>
      </c>
      <c r="G3169" s="17" t="s">
        <v>3176</v>
      </c>
      <c r="Q3169" t="str">
        <f t="shared" si="49"/>
        <v>33711300-Preparati za manikir ili pedikir</v>
      </c>
    </row>
    <row r="3170" spans="1:17" x14ac:dyDescent="0.25">
      <c r="A3170">
        <v>3169</v>
      </c>
      <c r="B3170">
        <v>33711300</v>
      </c>
      <c r="C3170" t="s">
        <v>3176</v>
      </c>
      <c r="E3170" s="12">
        <v>3170</v>
      </c>
      <c r="F3170" s="13">
        <v>33711400</v>
      </c>
      <c r="G3170" s="14" t="s">
        <v>3177</v>
      </c>
      <c r="Q3170" t="str">
        <f t="shared" si="49"/>
        <v>33711400-Proizvodi za ulepšavanje</v>
      </c>
    </row>
    <row r="3171" spans="1:17" x14ac:dyDescent="0.25">
      <c r="A3171">
        <v>3170</v>
      </c>
      <c r="B3171">
        <v>33711400</v>
      </c>
      <c r="C3171" t="s">
        <v>3177</v>
      </c>
      <c r="E3171" s="15">
        <v>3171</v>
      </c>
      <c r="F3171" s="16">
        <v>33711410</v>
      </c>
      <c r="G3171" s="17" t="s">
        <v>3178</v>
      </c>
      <c r="Q3171" t="str">
        <f t="shared" si="49"/>
        <v>33711410-Vateni štapići</v>
      </c>
    </row>
    <row r="3172" spans="1:17" x14ac:dyDescent="0.25">
      <c r="A3172">
        <v>3171</v>
      </c>
      <c r="B3172">
        <v>33711410</v>
      </c>
      <c r="C3172" t="s">
        <v>3178</v>
      </c>
      <c r="E3172" s="12">
        <v>3172</v>
      </c>
      <c r="F3172" s="13">
        <v>33711420</v>
      </c>
      <c r="G3172" s="14" t="s">
        <v>3179</v>
      </c>
      <c r="Q3172" t="str">
        <f t="shared" si="49"/>
        <v>33711420-Kompleti za šminkanje</v>
      </c>
    </row>
    <row r="3173" spans="1:17" x14ac:dyDescent="0.25">
      <c r="A3173">
        <v>3172</v>
      </c>
      <c r="B3173">
        <v>33711420</v>
      </c>
      <c r="C3173" t="s">
        <v>3179</v>
      </c>
      <c r="E3173" s="15">
        <v>3173</v>
      </c>
      <c r="F3173" s="16">
        <v>33711430</v>
      </c>
      <c r="G3173" s="17" t="s">
        <v>3180</v>
      </c>
      <c r="Q3173" t="str">
        <f t="shared" si="49"/>
        <v>33711430-Jednokratne maramice za ličnu negu</v>
      </c>
    </row>
    <row r="3174" spans="1:17" x14ac:dyDescent="0.25">
      <c r="A3174">
        <v>3173</v>
      </c>
      <c r="B3174">
        <v>33711430</v>
      </c>
      <c r="C3174" t="s">
        <v>3180</v>
      </c>
      <c r="E3174" s="12">
        <v>3174</v>
      </c>
      <c r="F3174" s="13">
        <v>33711440</v>
      </c>
      <c r="G3174" s="14" t="s">
        <v>3181</v>
      </c>
      <c r="Q3174" t="str">
        <f t="shared" si="49"/>
        <v>33711440-Preparat za negu usana</v>
      </c>
    </row>
    <row r="3175" spans="1:17" x14ac:dyDescent="0.25">
      <c r="A3175">
        <v>3174</v>
      </c>
      <c r="B3175">
        <v>33711440</v>
      </c>
      <c r="C3175" t="s">
        <v>3181</v>
      </c>
      <c r="E3175" s="15">
        <v>3175</v>
      </c>
      <c r="F3175" s="16">
        <v>33711450</v>
      </c>
      <c r="G3175" s="17" t="s">
        <v>3182</v>
      </c>
      <c r="Q3175" t="str">
        <f t="shared" si="49"/>
        <v>33711450-Tetovaže</v>
      </c>
    </row>
    <row r="3176" spans="1:17" x14ac:dyDescent="0.25">
      <c r="A3176">
        <v>3175</v>
      </c>
      <c r="B3176">
        <v>33711450</v>
      </c>
      <c r="C3176" t="s">
        <v>3182</v>
      </c>
      <c r="E3176" s="12">
        <v>3176</v>
      </c>
      <c r="F3176" s="13">
        <v>33711500</v>
      </c>
      <c r="G3176" s="14" t="s">
        <v>3183</v>
      </c>
      <c r="Q3176" t="str">
        <f t="shared" si="49"/>
        <v>33711500-Proizvodi za negu kože</v>
      </c>
    </row>
    <row r="3177" spans="1:17" x14ac:dyDescent="0.25">
      <c r="A3177">
        <v>3176</v>
      </c>
      <c r="B3177">
        <v>33711500</v>
      </c>
      <c r="C3177" t="s">
        <v>3183</v>
      </c>
      <c r="E3177" s="15">
        <v>3177</v>
      </c>
      <c r="F3177" s="16">
        <v>33711510</v>
      </c>
      <c r="G3177" s="17" t="s">
        <v>3184</v>
      </c>
      <c r="Q3177" t="str">
        <f t="shared" si="49"/>
        <v>33711510-Proizvodi za zaštitu od sunca</v>
      </c>
    </row>
    <row r="3178" spans="1:17" x14ac:dyDescent="0.25">
      <c r="A3178">
        <v>3177</v>
      </c>
      <c r="B3178">
        <v>33711510</v>
      </c>
      <c r="C3178" t="s">
        <v>3184</v>
      </c>
      <c r="E3178" s="12">
        <v>3178</v>
      </c>
      <c r="F3178" s="13">
        <v>33711520</v>
      </c>
      <c r="G3178" s="14" t="s">
        <v>3185</v>
      </c>
      <c r="Q3178" t="str">
        <f t="shared" si="49"/>
        <v>33711520-Gelovi za kupanje</v>
      </c>
    </row>
    <row r="3179" spans="1:17" x14ac:dyDescent="0.25">
      <c r="A3179">
        <v>3178</v>
      </c>
      <c r="B3179">
        <v>33711520</v>
      </c>
      <c r="C3179" t="s">
        <v>3185</v>
      </c>
      <c r="E3179" s="15">
        <v>3179</v>
      </c>
      <c r="F3179" s="16">
        <v>33711530</v>
      </c>
      <c r="G3179" s="17" t="s">
        <v>3186</v>
      </c>
      <c r="Q3179" t="str">
        <f t="shared" si="49"/>
        <v>33711530-Kape za tuširanje</v>
      </c>
    </row>
    <row r="3180" spans="1:17" x14ac:dyDescent="0.25">
      <c r="A3180">
        <v>3179</v>
      </c>
      <c r="B3180">
        <v>33711530</v>
      </c>
      <c r="C3180" t="s">
        <v>3186</v>
      </c>
      <c r="E3180" s="12">
        <v>3180</v>
      </c>
      <c r="F3180" s="13">
        <v>33711540</v>
      </c>
      <c r="G3180" s="14" t="s">
        <v>3187</v>
      </c>
      <c r="Q3180" t="str">
        <f t="shared" si="49"/>
        <v>33711540-Parafarmaceutske kreme ili losioni</v>
      </c>
    </row>
    <row r="3181" spans="1:17" x14ac:dyDescent="0.25">
      <c r="A3181">
        <v>3180</v>
      </c>
      <c r="B3181">
        <v>33711540</v>
      </c>
      <c r="C3181" t="s">
        <v>3187</v>
      </c>
      <c r="E3181" s="15">
        <v>3181</v>
      </c>
      <c r="F3181" s="16">
        <v>33711600</v>
      </c>
      <c r="G3181" s="17" t="s">
        <v>3188</v>
      </c>
      <c r="Q3181" t="str">
        <f t="shared" si="49"/>
        <v>33711600-Preparati i proizvodi za kosu</v>
      </c>
    </row>
    <row r="3182" spans="1:17" x14ac:dyDescent="0.25">
      <c r="A3182">
        <v>3181</v>
      </c>
      <c r="B3182">
        <v>33711600</v>
      </c>
      <c r="C3182" t="s">
        <v>3188</v>
      </c>
      <c r="E3182" s="12">
        <v>3182</v>
      </c>
      <c r="F3182" s="13">
        <v>33711610</v>
      </c>
      <c r="G3182" s="14" t="s">
        <v>3189</v>
      </c>
      <c r="Q3182" t="str">
        <f t="shared" si="49"/>
        <v>33711610-Šamponi</v>
      </c>
    </row>
    <row r="3183" spans="1:17" x14ac:dyDescent="0.25">
      <c r="A3183">
        <v>3182</v>
      </c>
      <c r="B3183">
        <v>33711610</v>
      </c>
      <c r="C3183" t="s">
        <v>3189</v>
      </c>
      <c r="E3183" s="15">
        <v>3183</v>
      </c>
      <c r="F3183" s="16">
        <v>33711620</v>
      </c>
      <c r="G3183" s="17" t="s">
        <v>3190</v>
      </c>
      <c r="Q3183" t="str">
        <f t="shared" si="49"/>
        <v>33711620-Češljevi</v>
      </c>
    </row>
    <row r="3184" spans="1:17" x14ac:dyDescent="0.25">
      <c r="A3184">
        <v>3183</v>
      </c>
      <c r="B3184">
        <v>33711620</v>
      </c>
      <c r="C3184" t="s">
        <v>3190</v>
      </c>
      <c r="E3184" s="12">
        <v>3184</v>
      </c>
      <c r="F3184" s="13">
        <v>33711630</v>
      </c>
      <c r="G3184" s="14" t="s">
        <v>3191</v>
      </c>
      <c r="Q3184" t="str">
        <f t="shared" si="49"/>
        <v>33711630-Perike</v>
      </c>
    </row>
    <row r="3185" spans="1:17" x14ac:dyDescent="0.25">
      <c r="A3185">
        <v>3184</v>
      </c>
      <c r="B3185">
        <v>33711630</v>
      </c>
      <c r="C3185" t="s">
        <v>3191</v>
      </c>
      <c r="E3185" s="15">
        <v>3185</v>
      </c>
      <c r="F3185" s="16">
        <v>33711640</v>
      </c>
      <c r="G3185" s="17" t="s">
        <v>3192</v>
      </c>
      <c r="Q3185" t="str">
        <f t="shared" si="49"/>
        <v>33711640-Kozmetički kompleti</v>
      </c>
    </row>
    <row r="3186" spans="1:17" x14ac:dyDescent="0.25">
      <c r="A3186">
        <v>3185</v>
      </c>
      <c r="B3186">
        <v>33711640</v>
      </c>
      <c r="C3186" t="s">
        <v>3192</v>
      </c>
      <c r="E3186" s="12">
        <v>3186</v>
      </c>
      <c r="F3186" s="13">
        <v>33711700</v>
      </c>
      <c r="G3186" s="14" t="s">
        <v>3193</v>
      </c>
      <c r="Q3186" t="str">
        <f t="shared" si="49"/>
        <v>33711700-Proizvodi i preparati za usnu ili zubnu higijenu</v>
      </c>
    </row>
    <row r="3187" spans="1:17" x14ac:dyDescent="0.25">
      <c r="A3187">
        <v>3186</v>
      </c>
      <c r="B3187">
        <v>33711700</v>
      </c>
      <c r="C3187" t="s">
        <v>3193</v>
      </c>
      <c r="E3187" s="15">
        <v>3187</v>
      </c>
      <c r="F3187" s="16">
        <v>33711710</v>
      </c>
      <c r="G3187" s="17" t="s">
        <v>3194</v>
      </c>
      <c r="Q3187" t="str">
        <f t="shared" si="49"/>
        <v>33711710-Četkice za zube</v>
      </c>
    </row>
    <row r="3188" spans="1:17" x14ac:dyDescent="0.25">
      <c r="A3188">
        <v>3187</v>
      </c>
      <c r="B3188">
        <v>33711710</v>
      </c>
      <c r="C3188" t="s">
        <v>3194</v>
      </c>
      <c r="E3188" s="12">
        <v>3188</v>
      </c>
      <c r="F3188" s="13">
        <v>33711720</v>
      </c>
      <c r="G3188" s="14" t="s">
        <v>3195</v>
      </c>
      <c r="Q3188" t="str">
        <f t="shared" si="49"/>
        <v>33711720-Paste za zube</v>
      </c>
    </row>
    <row r="3189" spans="1:17" x14ac:dyDescent="0.25">
      <c r="A3189">
        <v>3188</v>
      </c>
      <c r="B3189">
        <v>33711720</v>
      </c>
      <c r="C3189" t="s">
        <v>3195</v>
      </c>
      <c r="E3189" s="15">
        <v>3189</v>
      </c>
      <c r="F3189" s="16">
        <v>33711730</v>
      </c>
      <c r="G3189" s="17" t="s">
        <v>3196</v>
      </c>
      <c r="Q3189" t="str">
        <f t="shared" si="49"/>
        <v>33711730-Čačkalice</v>
      </c>
    </row>
    <row r="3190" spans="1:17" x14ac:dyDescent="0.25">
      <c r="A3190">
        <v>3189</v>
      </c>
      <c r="B3190">
        <v>33711730</v>
      </c>
      <c r="C3190" t="s">
        <v>3196</v>
      </c>
      <c r="E3190" s="12">
        <v>3190</v>
      </c>
      <c r="F3190" s="13">
        <v>33711740</v>
      </c>
      <c r="G3190" s="14" t="s">
        <v>3197</v>
      </c>
      <c r="Q3190" t="str">
        <f t="shared" si="49"/>
        <v>33711740-Tečnosti za ispiranje usta</v>
      </c>
    </row>
    <row r="3191" spans="1:17" x14ac:dyDescent="0.25">
      <c r="A3191">
        <v>3190</v>
      </c>
      <c r="B3191">
        <v>33711740</v>
      </c>
      <c r="C3191" t="s">
        <v>3197</v>
      </c>
      <c r="E3191" s="15">
        <v>3191</v>
      </c>
      <c r="F3191" s="16">
        <v>33711750</v>
      </c>
      <c r="G3191" s="17" t="s">
        <v>3198</v>
      </c>
      <c r="Q3191" t="str">
        <f t="shared" si="49"/>
        <v>33711750-Osveživači daha</v>
      </c>
    </row>
    <row r="3192" spans="1:17" x14ac:dyDescent="0.25">
      <c r="A3192">
        <v>3191</v>
      </c>
      <c r="B3192">
        <v>33711750</v>
      </c>
      <c r="C3192" t="s">
        <v>3198</v>
      </c>
      <c r="E3192" s="12">
        <v>3192</v>
      </c>
      <c r="F3192" s="13">
        <v>33711760</v>
      </c>
      <c r="G3192" s="14" t="s">
        <v>3199</v>
      </c>
      <c r="Q3192" t="str">
        <f t="shared" si="49"/>
        <v>33711760-Zubni konac</v>
      </c>
    </row>
    <row r="3193" spans="1:17" x14ac:dyDescent="0.25">
      <c r="A3193">
        <v>3192</v>
      </c>
      <c r="B3193">
        <v>33711760</v>
      </c>
      <c r="C3193" t="s">
        <v>3199</v>
      </c>
      <c r="E3193" s="15">
        <v>3193</v>
      </c>
      <c r="F3193" s="16">
        <v>33711770</v>
      </c>
      <c r="G3193" s="17" t="s">
        <v>3200</v>
      </c>
      <c r="Q3193" t="str">
        <f t="shared" si="49"/>
        <v>33711770-Glodalice, laže i varalice za bebe</v>
      </c>
    </row>
    <row r="3194" spans="1:17" x14ac:dyDescent="0.25">
      <c r="A3194">
        <v>3193</v>
      </c>
      <c r="B3194">
        <v>33711770</v>
      </c>
      <c r="C3194" t="s">
        <v>3200</v>
      </c>
      <c r="E3194" s="12">
        <v>3194</v>
      </c>
      <c r="F3194" s="13">
        <v>33711780</v>
      </c>
      <c r="G3194" s="14" t="s">
        <v>3201</v>
      </c>
      <c r="Q3194" t="str">
        <f t="shared" si="49"/>
        <v>33711780-Tablete za čišćenje veštačkih vilica</v>
      </c>
    </row>
    <row r="3195" spans="1:17" x14ac:dyDescent="0.25">
      <c r="A3195">
        <v>3194</v>
      </c>
      <c r="B3195">
        <v>33711780</v>
      </c>
      <c r="C3195" t="s">
        <v>3201</v>
      </c>
      <c r="E3195" s="15">
        <v>3195</v>
      </c>
      <c r="F3195" s="16">
        <v>33711790</v>
      </c>
      <c r="G3195" s="17" t="s">
        <v>3202</v>
      </c>
      <c r="Q3195" t="str">
        <f t="shared" si="49"/>
        <v>33711790-Kompleti za negu zuba</v>
      </c>
    </row>
    <row r="3196" spans="1:17" x14ac:dyDescent="0.25">
      <c r="A3196">
        <v>3195</v>
      </c>
      <c r="B3196">
        <v>33711790</v>
      </c>
      <c r="C3196" t="s">
        <v>3202</v>
      </c>
      <c r="E3196" s="12">
        <v>3196</v>
      </c>
      <c r="F3196" s="13">
        <v>33711800</v>
      </c>
      <c r="G3196" s="14" t="s">
        <v>3203</v>
      </c>
      <c r="Q3196" t="str">
        <f t="shared" si="49"/>
        <v>33711800-Preparati za brijanje</v>
      </c>
    </row>
    <row r="3197" spans="1:17" x14ac:dyDescent="0.25">
      <c r="A3197">
        <v>3196</v>
      </c>
      <c r="B3197">
        <v>33711800</v>
      </c>
      <c r="C3197" t="s">
        <v>3203</v>
      </c>
      <c r="E3197" s="15">
        <v>3197</v>
      </c>
      <c r="F3197" s="16">
        <v>33711810</v>
      </c>
      <c r="G3197" s="17" t="s">
        <v>3204</v>
      </c>
      <c r="Q3197" t="str">
        <f t="shared" si="49"/>
        <v>33711810-Kreme za brijanje</v>
      </c>
    </row>
    <row r="3198" spans="1:17" x14ac:dyDescent="0.25">
      <c r="A3198">
        <v>3197</v>
      </c>
      <c r="B3198">
        <v>33711810</v>
      </c>
      <c r="C3198" t="s">
        <v>3204</v>
      </c>
      <c r="E3198" s="12">
        <v>3198</v>
      </c>
      <c r="F3198" s="13">
        <v>33711900</v>
      </c>
      <c r="G3198" s="14" t="s">
        <v>3205</v>
      </c>
      <c r="Q3198" t="str">
        <f t="shared" si="49"/>
        <v>33711900-Sapuni</v>
      </c>
    </row>
    <row r="3199" spans="1:17" x14ac:dyDescent="0.25">
      <c r="A3199">
        <v>3198</v>
      </c>
      <c r="B3199">
        <v>33711900</v>
      </c>
      <c r="C3199" t="s">
        <v>3205</v>
      </c>
      <c r="E3199" s="15">
        <v>3199</v>
      </c>
      <c r="F3199" s="16">
        <v>33712000</v>
      </c>
      <c r="G3199" s="17" t="s">
        <v>3206</v>
      </c>
      <c r="Q3199" t="str">
        <f t="shared" si="49"/>
        <v>33712000-Kondomi</v>
      </c>
    </row>
    <row r="3200" spans="1:17" x14ac:dyDescent="0.25">
      <c r="A3200">
        <v>3199</v>
      </c>
      <c r="B3200">
        <v>33712000</v>
      </c>
      <c r="C3200" t="s">
        <v>3206</v>
      </c>
      <c r="E3200" s="12">
        <v>3200</v>
      </c>
      <c r="F3200" s="13">
        <v>33713000</v>
      </c>
      <c r="G3200" s="14" t="s">
        <v>3207</v>
      </c>
      <c r="Q3200" t="str">
        <f t="shared" si="49"/>
        <v>33713000-Proizvodi za negu stopala</v>
      </c>
    </row>
    <row r="3201" spans="1:17" x14ac:dyDescent="0.25">
      <c r="A3201">
        <v>3200</v>
      </c>
      <c r="B3201">
        <v>33713000</v>
      </c>
      <c r="C3201" t="s">
        <v>3207</v>
      </c>
      <c r="E3201" s="15">
        <v>3201</v>
      </c>
      <c r="F3201" s="16">
        <v>33720000</v>
      </c>
      <c r="G3201" s="17" t="s">
        <v>3208</v>
      </c>
      <c r="Q3201" t="str">
        <f t="shared" si="49"/>
        <v>33720000-Brijači i kompleti za manikir ili pedikir</v>
      </c>
    </row>
    <row r="3202" spans="1:17" x14ac:dyDescent="0.25">
      <c r="A3202">
        <v>3201</v>
      </c>
      <c r="B3202">
        <v>33720000</v>
      </c>
      <c r="C3202" t="s">
        <v>3208</v>
      </c>
      <c r="E3202" s="12">
        <v>3202</v>
      </c>
      <c r="F3202" s="13">
        <v>33721000</v>
      </c>
      <c r="G3202" s="14" t="s">
        <v>3209</v>
      </c>
      <c r="Q3202" t="str">
        <f t="shared" ref="Q3202:Q3265" si="50">F3202&amp; "-" &amp;G3202</f>
        <v>33721000-Brijači</v>
      </c>
    </row>
    <row r="3203" spans="1:17" x14ac:dyDescent="0.25">
      <c r="A3203">
        <v>3202</v>
      </c>
      <c r="B3203">
        <v>33721000</v>
      </c>
      <c r="C3203" t="s">
        <v>3209</v>
      </c>
      <c r="E3203" s="15">
        <v>3203</v>
      </c>
      <c r="F3203" s="16">
        <v>33721100</v>
      </c>
      <c r="G3203" s="17" t="s">
        <v>3210</v>
      </c>
      <c r="Q3203" t="str">
        <f t="shared" si="50"/>
        <v>33721100-Sečiva brijača</v>
      </c>
    </row>
    <row r="3204" spans="1:17" x14ac:dyDescent="0.25">
      <c r="A3204">
        <v>3203</v>
      </c>
      <c r="B3204">
        <v>33721100</v>
      </c>
      <c r="C3204" t="s">
        <v>3210</v>
      </c>
      <c r="E3204" s="12">
        <v>3204</v>
      </c>
      <c r="F3204" s="13">
        <v>33721200</v>
      </c>
      <c r="G3204" s="14" t="s">
        <v>3211</v>
      </c>
      <c r="Q3204" t="str">
        <f t="shared" si="50"/>
        <v>33721200-Aparati za brijanje</v>
      </c>
    </row>
    <row r="3205" spans="1:17" x14ac:dyDescent="0.25">
      <c r="A3205">
        <v>3204</v>
      </c>
      <c r="B3205">
        <v>33721200</v>
      </c>
      <c r="C3205" t="s">
        <v>3211</v>
      </c>
      <c r="E3205" s="15">
        <v>3205</v>
      </c>
      <c r="F3205" s="16">
        <v>33722000</v>
      </c>
      <c r="G3205" s="17" t="s">
        <v>3212</v>
      </c>
      <c r="Q3205" t="str">
        <f t="shared" si="50"/>
        <v>33722000-Kompleti za manikir ili pedikir</v>
      </c>
    </row>
    <row r="3206" spans="1:17" x14ac:dyDescent="0.25">
      <c r="A3206">
        <v>3205</v>
      </c>
      <c r="B3206">
        <v>33722000</v>
      </c>
      <c r="C3206" t="s">
        <v>3212</v>
      </c>
      <c r="E3206" s="12">
        <v>3206</v>
      </c>
      <c r="F3206" s="13">
        <v>33722100</v>
      </c>
      <c r="G3206" s="14" t="s">
        <v>3213</v>
      </c>
      <c r="Q3206" t="str">
        <f t="shared" si="50"/>
        <v>33722100-Kompleti za manikir</v>
      </c>
    </row>
    <row r="3207" spans="1:17" x14ac:dyDescent="0.25">
      <c r="A3207">
        <v>3206</v>
      </c>
      <c r="B3207">
        <v>33722100</v>
      </c>
      <c r="C3207" t="s">
        <v>3213</v>
      </c>
      <c r="E3207" s="15">
        <v>3207</v>
      </c>
      <c r="F3207" s="16">
        <v>33722110</v>
      </c>
      <c r="G3207" s="17" t="s">
        <v>3214</v>
      </c>
      <c r="Q3207" t="str">
        <f t="shared" si="50"/>
        <v>33722110-Pribor za manikir</v>
      </c>
    </row>
    <row r="3208" spans="1:17" x14ac:dyDescent="0.25">
      <c r="A3208">
        <v>3207</v>
      </c>
      <c r="B3208">
        <v>33722110</v>
      </c>
      <c r="C3208" t="s">
        <v>3214</v>
      </c>
      <c r="E3208" s="12">
        <v>3208</v>
      </c>
      <c r="F3208" s="13">
        <v>33722200</v>
      </c>
      <c r="G3208" s="14" t="s">
        <v>3215</v>
      </c>
      <c r="Q3208" t="str">
        <f t="shared" si="50"/>
        <v>33722200-Kompleti za pedikir</v>
      </c>
    </row>
    <row r="3209" spans="1:17" x14ac:dyDescent="0.25">
      <c r="A3209">
        <v>3208</v>
      </c>
      <c r="B3209">
        <v>33722200</v>
      </c>
      <c r="C3209" t="s">
        <v>3215</v>
      </c>
      <c r="E3209" s="15">
        <v>3209</v>
      </c>
      <c r="F3209" s="16">
        <v>33722210</v>
      </c>
      <c r="G3209" s="17" t="s">
        <v>3216</v>
      </c>
      <c r="Q3209" t="str">
        <f t="shared" si="50"/>
        <v>33722210-Pribor za pedikir</v>
      </c>
    </row>
    <row r="3210" spans="1:17" x14ac:dyDescent="0.25">
      <c r="A3210">
        <v>3209</v>
      </c>
      <c r="B3210">
        <v>33722210</v>
      </c>
      <c r="C3210" t="s">
        <v>3216</v>
      </c>
      <c r="E3210" s="12">
        <v>3210</v>
      </c>
      <c r="F3210" s="13">
        <v>33722300</v>
      </c>
      <c r="G3210" s="14" t="s">
        <v>3217</v>
      </c>
      <c r="Q3210" t="str">
        <f t="shared" si="50"/>
        <v>33722300-Šnale za kosu</v>
      </c>
    </row>
    <row r="3211" spans="1:17" x14ac:dyDescent="0.25">
      <c r="A3211">
        <v>3210</v>
      </c>
      <c r="B3211">
        <v>33722300</v>
      </c>
      <c r="C3211" t="s">
        <v>3217</v>
      </c>
      <c r="E3211" s="15">
        <v>3211</v>
      </c>
      <c r="F3211" s="16">
        <v>33730000</v>
      </c>
      <c r="G3211" s="17" t="s">
        <v>3218</v>
      </c>
      <c r="Q3211" t="str">
        <f t="shared" si="50"/>
        <v>33730000-Proizvodi za negu očiju i korektivna sočiva</v>
      </c>
    </row>
    <row r="3212" spans="1:17" x14ac:dyDescent="0.25">
      <c r="A3212">
        <v>3211</v>
      </c>
      <c r="B3212">
        <v>33730000</v>
      </c>
      <c r="C3212" t="s">
        <v>3218</v>
      </c>
      <c r="E3212" s="12">
        <v>3212</v>
      </c>
      <c r="F3212" s="13">
        <v>33731000</v>
      </c>
      <c r="G3212" s="14" t="s">
        <v>3219</v>
      </c>
      <c r="Q3212" t="str">
        <f t="shared" si="50"/>
        <v>33731000-Kontaktna sočiva</v>
      </c>
    </row>
    <row r="3213" spans="1:17" x14ac:dyDescent="0.25">
      <c r="A3213">
        <v>3212</v>
      </c>
      <c r="B3213">
        <v>33731000</v>
      </c>
      <c r="C3213" t="s">
        <v>3219</v>
      </c>
      <c r="E3213" s="15">
        <v>3213</v>
      </c>
      <c r="F3213" s="16">
        <v>33731100</v>
      </c>
      <c r="G3213" s="17" t="s">
        <v>3220</v>
      </c>
      <c r="Q3213" t="str">
        <f t="shared" si="50"/>
        <v>33731100-Korektivna sočiva</v>
      </c>
    </row>
    <row r="3214" spans="1:17" x14ac:dyDescent="0.25">
      <c r="A3214">
        <v>3213</v>
      </c>
      <c r="B3214">
        <v>33731100</v>
      </c>
      <c r="C3214" t="s">
        <v>3220</v>
      </c>
      <c r="E3214" s="12">
        <v>3214</v>
      </c>
      <c r="F3214" s="13">
        <v>33731110</v>
      </c>
      <c r="G3214" s="14" t="s">
        <v>3221</v>
      </c>
      <c r="Q3214" t="str">
        <f t="shared" si="50"/>
        <v>33731110-Intraokularna sočiva</v>
      </c>
    </row>
    <row r="3215" spans="1:17" x14ac:dyDescent="0.25">
      <c r="A3215">
        <v>3214</v>
      </c>
      <c r="B3215">
        <v>33731110</v>
      </c>
      <c r="C3215" t="s">
        <v>3221</v>
      </c>
      <c r="E3215" s="15">
        <v>3215</v>
      </c>
      <c r="F3215" s="16">
        <v>33731120</v>
      </c>
      <c r="G3215" s="17" t="s">
        <v>3222</v>
      </c>
      <c r="Q3215" t="str">
        <f t="shared" si="50"/>
        <v>33731120-Sočiva za naočare</v>
      </c>
    </row>
    <row r="3216" spans="1:17" x14ac:dyDescent="0.25">
      <c r="A3216">
        <v>3215</v>
      </c>
      <c r="B3216">
        <v>33731120</v>
      </c>
      <c r="C3216" t="s">
        <v>3222</v>
      </c>
      <c r="E3216" s="12">
        <v>3216</v>
      </c>
      <c r="F3216" s="13">
        <v>33732000</v>
      </c>
      <c r="G3216" s="14" t="s">
        <v>3223</v>
      </c>
      <c r="Q3216" t="str">
        <f t="shared" si="50"/>
        <v>33732000-Tečnosti za kontaktna sočiva</v>
      </c>
    </row>
    <row r="3217" spans="1:17" x14ac:dyDescent="0.25">
      <c r="A3217">
        <v>3216</v>
      </c>
      <c r="B3217">
        <v>33732000</v>
      </c>
      <c r="C3217" t="s">
        <v>3223</v>
      </c>
      <c r="E3217" s="15">
        <v>3217</v>
      </c>
      <c r="F3217" s="16">
        <v>33733000</v>
      </c>
      <c r="G3217" s="17" t="s">
        <v>3224</v>
      </c>
      <c r="Q3217" t="str">
        <f t="shared" si="50"/>
        <v>33733000-Naočare za sunce</v>
      </c>
    </row>
    <row r="3218" spans="1:17" x14ac:dyDescent="0.25">
      <c r="A3218">
        <v>3217</v>
      </c>
      <c r="B3218">
        <v>33733000</v>
      </c>
      <c r="C3218" t="s">
        <v>3224</v>
      </c>
      <c r="E3218" s="12">
        <v>3218</v>
      </c>
      <c r="F3218" s="13">
        <v>33734000</v>
      </c>
      <c r="G3218" s="14" t="s">
        <v>3225</v>
      </c>
      <c r="Q3218" t="str">
        <f t="shared" si="50"/>
        <v>33734000-Naočare</v>
      </c>
    </row>
    <row r="3219" spans="1:17" x14ac:dyDescent="0.25">
      <c r="A3219">
        <v>3218</v>
      </c>
      <c r="B3219">
        <v>33734000</v>
      </c>
      <c r="C3219" t="s">
        <v>3225</v>
      </c>
      <c r="E3219" s="15">
        <v>3219</v>
      </c>
      <c r="F3219" s="16">
        <v>33734100</v>
      </c>
      <c r="G3219" s="17" t="s">
        <v>3226</v>
      </c>
      <c r="Q3219" t="str">
        <f t="shared" si="50"/>
        <v>33734100-Okviri za naočare</v>
      </c>
    </row>
    <row r="3220" spans="1:17" x14ac:dyDescent="0.25">
      <c r="A3220">
        <v>3219</v>
      </c>
      <c r="B3220">
        <v>33734100</v>
      </c>
      <c r="C3220" t="s">
        <v>3226</v>
      </c>
      <c r="E3220" s="12">
        <v>3220</v>
      </c>
      <c r="F3220" s="13">
        <v>33734200</v>
      </c>
      <c r="G3220" s="14" t="s">
        <v>3227</v>
      </c>
      <c r="Q3220" t="str">
        <f t="shared" si="50"/>
        <v>33734200-Staklo za naočare</v>
      </c>
    </row>
    <row r="3221" spans="1:17" x14ac:dyDescent="0.25">
      <c r="A3221">
        <v>3220</v>
      </c>
      <c r="B3221">
        <v>33734200</v>
      </c>
      <c r="C3221" t="s">
        <v>3227</v>
      </c>
      <c r="E3221" s="15">
        <v>3221</v>
      </c>
      <c r="F3221" s="16">
        <v>33735000</v>
      </c>
      <c r="G3221" s="17" t="s">
        <v>3228</v>
      </c>
      <c r="Q3221" t="str">
        <f t="shared" si="50"/>
        <v>33735000-Sigurnosne naočare</v>
      </c>
    </row>
    <row r="3222" spans="1:17" x14ac:dyDescent="0.25">
      <c r="A3222">
        <v>3221</v>
      </c>
      <c r="B3222">
        <v>33735000</v>
      </c>
      <c r="C3222" t="s">
        <v>3228</v>
      </c>
      <c r="E3222" s="12">
        <v>3222</v>
      </c>
      <c r="F3222" s="13">
        <v>33735100</v>
      </c>
      <c r="G3222" s="14" t="s">
        <v>3229</v>
      </c>
      <c r="Q3222" t="str">
        <f t="shared" si="50"/>
        <v>33735100-Zaštitne naočare</v>
      </c>
    </row>
    <row r="3223" spans="1:17" x14ac:dyDescent="0.25">
      <c r="A3223">
        <v>3222</v>
      </c>
      <c r="B3223">
        <v>33735100</v>
      </c>
      <c r="C3223" t="s">
        <v>3229</v>
      </c>
      <c r="E3223" s="15">
        <v>3223</v>
      </c>
      <c r="F3223" s="16">
        <v>33735200</v>
      </c>
      <c r="G3223" s="17" t="s">
        <v>3230</v>
      </c>
      <c r="Q3223" t="str">
        <f t="shared" si="50"/>
        <v>33735200-Okviri i držači za zaštitne naočare</v>
      </c>
    </row>
    <row r="3224" spans="1:17" x14ac:dyDescent="0.25">
      <c r="A3224">
        <v>3223</v>
      </c>
      <c r="B3224">
        <v>33735200</v>
      </c>
      <c r="C3224" t="s">
        <v>3230</v>
      </c>
      <c r="E3224" s="12">
        <v>3224</v>
      </c>
      <c r="F3224" s="13">
        <v>33740000</v>
      </c>
      <c r="G3224" s="14" t="s">
        <v>3231</v>
      </c>
      <c r="Q3224" t="str">
        <f t="shared" si="50"/>
        <v>33740000-Proizvodi za negu ruku i noktiju</v>
      </c>
    </row>
    <row r="3225" spans="1:17" x14ac:dyDescent="0.25">
      <c r="A3225">
        <v>3224</v>
      </c>
      <c r="B3225">
        <v>33740000</v>
      </c>
      <c r="C3225" t="s">
        <v>3231</v>
      </c>
      <c r="E3225" s="15">
        <v>3225</v>
      </c>
      <c r="F3225" s="16">
        <v>33741000</v>
      </c>
      <c r="G3225" s="17" t="s">
        <v>3232</v>
      </c>
      <c r="Q3225" t="str">
        <f t="shared" si="50"/>
        <v>33741000-Proizvodi za negu ruku</v>
      </c>
    </row>
    <row r="3226" spans="1:17" x14ac:dyDescent="0.25">
      <c r="A3226">
        <v>3225</v>
      </c>
      <c r="B3226">
        <v>33741000</v>
      </c>
      <c r="C3226" t="s">
        <v>3232</v>
      </c>
      <c r="E3226" s="12">
        <v>3226</v>
      </c>
      <c r="F3226" s="13">
        <v>33741100</v>
      </c>
      <c r="G3226" s="14" t="s">
        <v>3233</v>
      </c>
      <c r="Q3226" t="str">
        <f t="shared" si="50"/>
        <v>33741100-Sredstvo za čišćenje ruku</v>
      </c>
    </row>
    <row r="3227" spans="1:17" x14ac:dyDescent="0.25">
      <c r="A3227">
        <v>3226</v>
      </c>
      <c r="B3227">
        <v>33741100</v>
      </c>
      <c r="C3227" t="s">
        <v>3233</v>
      </c>
      <c r="E3227" s="15">
        <v>3227</v>
      </c>
      <c r="F3227" s="16">
        <v>33741200</v>
      </c>
      <c r="G3227" s="17" t="s">
        <v>3234</v>
      </c>
      <c r="Q3227" t="str">
        <f t="shared" si="50"/>
        <v>33741200-Losioni za ruke i telo</v>
      </c>
    </row>
    <row r="3228" spans="1:17" x14ac:dyDescent="0.25">
      <c r="A3228">
        <v>3227</v>
      </c>
      <c r="B3228">
        <v>33741200</v>
      </c>
      <c r="C3228" t="s">
        <v>3234</v>
      </c>
      <c r="E3228" s="12">
        <v>3228</v>
      </c>
      <c r="F3228" s="13">
        <v>33741300</v>
      </c>
      <c r="G3228" s="14" t="s">
        <v>3235</v>
      </c>
      <c r="Q3228" t="str">
        <f t="shared" si="50"/>
        <v>33741300-Sredstva za dezinfekciju ruku</v>
      </c>
    </row>
    <row r="3229" spans="1:17" x14ac:dyDescent="0.25">
      <c r="A3229">
        <v>3228</v>
      </c>
      <c r="B3229">
        <v>33741300</v>
      </c>
      <c r="C3229" t="s">
        <v>3235</v>
      </c>
      <c r="E3229" s="15">
        <v>3229</v>
      </c>
      <c r="F3229" s="16">
        <v>33742000</v>
      </c>
      <c r="G3229" s="17" t="s">
        <v>3236</v>
      </c>
      <c r="Q3229" t="str">
        <f t="shared" si="50"/>
        <v>33742000-Proizvodi za negu noktiju</v>
      </c>
    </row>
    <row r="3230" spans="1:17" x14ac:dyDescent="0.25">
      <c r="A3230">
        <v>3229</v>
      </c>
      <c r="B3230">
        <v>33742000</v>
      </c>
      <c r="C3230" t="s">
        <v>3236</v>
      </c>
      <c r="E3230" s="12">
        <v>3230</v>
      </c>
      <c r="F3230" s="13">
        <v>33742100</v>
      </c>
      <c r="G3230" s="14" t="s">
        <v>3237</v>
      </c>
      <c r="Q3230" t="str">
        <f t="shared" si="50"/>
        <v>33742100-Grickalice za nokte</v>
      </c>
    </row>
    <row r="3231" spans="1:17" x14ac:dyDescent="0.25">
      <c r="A3231">
        <v>3230</v>
      </c>
      <c r="B3231">
        <v>33742100</v>
      </c>
      <c r="C3231" t="s">
        <v>3237</v>
      </c>
      <c r="E3231" s="15">
        <v>3231</v>
      </c>
      <c r="F3231" s="16">
        <v>33742200</v>
      </c>
      <c r="G3231" s="17" t="s">
        <v>3238</v>
      </c>
      <c r="Q3231" t="str">
        <f t="shared" si="50"/>
        <v>33742200-Lak za nokte</v>
      </c>
    </row>
    <row r="3232" spans="1:17" x14ac:dyDescent="0.25">
      <c r="A3232">
        <v>3231</v>
      </c>
      <c r="B3232">
        <v>33742200</v>
      </c>
      <c r="C3232" t="s">
        <v>3238</v>
      </c>
      <c r="E3232" s="12">
        <v>3232</v>
      </c>
      <c r="F3232" s="13">
        <v>33750000</v>
      </c>
      <c r="G3232" s="14" t="s">
        <v>3239</v>
      </c>
      <c r="Q3232" t="str">
        <f t="shared" si="50"/>
        <v>33750000-Proizvodi za negu beba</v>
      </c>
    </row>
    <row r="3233" spans="1:17" x14ac:dyDescent="0.25">
      <c r="A3233">
        <v>3232</v>
      </c>
      <c r="B3233">
        <v>33750000</v>
      </c>
      <c r="C3233" t="s">
        <v>3239</v>
      </c>
      <c r="E3233" s="15">
        <v>3233</v>
      </c>
      <c r="F3233" s="16">
        <v>33751000</v>
      </c>
      <c r="G3233" s="17" t="s">
        <v>3240</v>
      </c>
      <c r="Q3233" t="str">
        <f t="shared" si="50"/>
        <v>33751000-Pelene za jednokratnu upotrebu</v>
      </c>
    </row>
    <row r="3234" spans="1:17" x14ac:dyDescent="0.25">
      <c r="A3234">
        <v>3233</v>
      </c>
      <c r="B3234">
        <v>33751000</v>
      </c>
      <c r="C3234" t="s">
        <v>3240</v>
      </c>
      <c r="E3234" s="12">
        <v>3234</v>
      </c>
      <c r="F3234" s="13">
        <v>33752000</v>
      </c>
      <c r="G3234" s="14" t="s">
        <v>3241</v>
      </c>
      <c r="Q3234" t="str">
        <f t="shared" si="50"/>
        <v>33752000-Upijajući ulošci za dojenje</v>
      </c>
    </row>
    <row r="3235" spans="1:17" x14ac:dyDescent="0.25">
      <c r="A3235">
        <v>3234</v>
      </c>
      <c r="B3235">
        <v>33752000</v>
      </c>
      <c r="C3235" t="s">
        <v>3241</v>
      </c>
      <c r="E3235" s="15">
        <v>3235</v>
      </c>
      <c r="F3235" s="16">
        <v>33760000</v>
      </c>
      <c r="G3235" s="17" t="s">
        <v>3242</v>
      </c>
      <c r="Q3235" t="str">
        <f t="shared" si="50"/>
        <v>33760000-Toaletna hartija, maramice, peškiri za ruke i salvete</v>
      </c>
    </row>
    <row r="3236" spans="1:17" x14ac:dyDescent="0.25">
      <c r="A3236">
        <v>3235</v>
      </c>
      <c r="B3236">
        <v>33760000</v>
      </c>
      <c r="C3236" t="s">
        <v>3242</v>
      </c>
      <c r="E3236" s="12">
        <v>3236</v>
      </c>
      <c r="F3236" s="13">
        <v>33761000</v>
      </c>
      <c r="G3236" s="14" t="s">
        <v>3243</v>
      </c>
      <c r="Q3236" t="str">
        <f t="shared" si="50"/>
        <v>33761000-Toaletna hartija</v>
      </c>
    </row>
    <row r="3237" spans="1:17" x14ac:dyDescent="0.25">
      <c r="A3237">
        <v>3236</v>
      </c>
      <c r="B3237">
        <v>33761000</v>
      </c>
      <c r="C3237" t="s">
        <v>3243</v>
      </c>
      <c r="E3237" s="15">
        <v>3237</v>
      </c>
      <c r="F3237" s="16">
        <v>33762000</v>
      </c>
      <c r="G3237" s="17" t="s">
        <v>3244</v>
      </c>
      <c r="Q3237" t="str">
        <f t="shared" si="50"/>
        <v>33762000-Papirne maramice</v>
      </c>
    </row>
    <row r="3238" spans="1:17" x14ac:dyDescent="0.25">
      <c r="A3238">
        <v>3237</v>
      </c>
      <c r="B3238">
        <v>33762000</v>
      </c>
      <c r="C3238" t="s">
        <v>3244</v>
      </c>
      <c r="E3238" s="12">
        <v>3238</v>
      </c>
      <c r="F3238" s="13">
        <v>33763000</v>
      </c>
      <c r="G3238" s="14" t="s">
        <v>3245</v>
      </c>
      <c r="Q3238" t="str">
        <f t="shared" si="50"/>
        <v>33763000-Peškiri za ruke, od hartije</v>
      </c>
    </row>
    <row r="3239" spans="1:17" x14ac:dyDescent="0.25">
      <c r="A3239">
        <v>3238</v>
      </c>
      <c r="B3239">
        <v>33763000</v>
      </c>
      <c r="C3239" t="s">
        <v>3245</v>
      </c>
      <c r="E3239" s="15">
        <v>3239</v>
      </c>
      <c r="F3239" s="16">
        <v>33764000</v>
      </c>
      <c r="G3239" s="17" t="s">
        <v>3246</v>
      </c>
      <c r="Q3239" t="str">
        <f t="shared" si="50"/>
        <v>33764000-Salvete od hartije</v>
      </c>
    </row>
    <row r="3240" spans="1:17" x14ac:dyDescent="0.25">
      <c r="A3240">
        <v>3239</v>
      </c>
      <c r="B3240">
        <v>33764000</v>
      </c>
      <c r="C3240" t="s">
        <v>3246</v>
      </c>
      <c r="E3240" s="12">
        <v>3240</v>
      </c>
      <c r="F3240" s="13">
        <v>33770000</v>
      </c>
      <c r="G3240" s="14" t="s">
        <v>3247</v>
      </c>
      <c r="Q3240" t="str">
        <f t="shared" si="50"/>
        <v>33770000-Hartija za higijensku upotrebu</v>
      </c>
    </row>
    <row r="3241" spans="1:17" x14ac:dyDescent="0.25">
      <c r="A3241">
        <v>3240</v>
      </c>
      <c r="B3241">
        <v>33770000</v>
      </c>
      <c r="C3241" t="s">
        <v>3247</v>
      </c>
      <c r="E3241" s="15">
        <v>3241</v>
      </c>
      <c r="F3241" s="16">
        <v>33771000</v>
      </c>
      <c r="G3241" s="17" t="s">
        <v>3248</v>
      </c>
      <c r="Q3241" t="str">
        <f t="shared" si="50"/>
        <v>33771000-Higijenski proizvodi od hartije</v>
      </c>
    </row>
    <row r="3242" spans="1:17" x14ac:dyDescent="0.25">
      <c r="A3242">
        <v>3241</v>
      </c>
      <c r="B3242">
        <v>33771000</v>
      </c>
      <c r="C3242" t="s">
        <v>3248</v>
      </c>
      <c r="E3242" s="12">
        <v>3242</v>
      </c>
      <c r="F3242" s="13">
        <v>33771100</v>
      </c>
      <c r="G3242" s="14" t="s">
        <v>3249</v>
      </c>
      <c r="Q3242" t="str">
        <f t="shared" si="50"/>
        <v>33771100-Higijenski ulošci ili tamponi</v>
      </c>
    </row>
    <row r="3243" spans="1:17" x14ac:dyDescent="0.25">
      <c r="A3243">
        <v>3242</v>
      </c>
      <c r="B3243">
        <v>33771100</v>
      </c>
      <c r="C3243" t="s">
        <v>3249</v>
      </c>
      <c r="E3243" s="15">
        <v>3243</v>
      </c>
      <c r="F3243" s="16">
        <v>33771200</v>
      </c>
      <c r="G3243" s="17" t="s">
        <v>3250</v>
      </c>
      <c r="Q3243" t="str">
        <f t="shared" si="50"/>
        <v>33771200-Ulošci za pelene od hartije</v>
      </c>
    </row>
    <row r="3244" spans="1:17" x14ac:dyDescent="0.25">
      <c r="A3244">
        <v>3243</v>
      </c>
      <c r="B3244">
        <v>33771200</v>
      </c>
      <c r="C3244" t="s">
        <v>3250</v>
      </c>
      <c r="E3244" s="12">
        <v>3244</v>
      </c>
      <c r="F3244" s="13">
        <v>33772000</v>
      </c>
      <c r="G3244" s="14" t="s">
        <v>3251</v>
      </c>
      <c r="Q3244" t="str">
        <f t="shared" si="50"/>
        <v>33772000-Proizvodi od hartije za jednokratnu upotrebu</v>
      </c>
    </row>
    <row r="3245" spans="1:17" x14ac:dyDescent="0.25">
      <c r="A3245">
        <v>3244</v>
      </c>
      <c r="B3245">
        <v>33772000</v>
      </c>
      <c r="C3245" t="s">
        <v>3251</v>
      </c>
      <c r="E3245" s="15">
        <v>3245</v>
      </c>
      <c r="F3245" s="16">
        <v>33790000</v>
      </c>
      <c r="G3245" s="17" t="s">
        <v>3252</v>
      </c>
      <c r="Q3245" t="str">
        <f t="shared" si="50"/>
        <v>33790000-Laboratorijski, higijenski ili farmaceutski predmeti od stakla</v>
      </c>
    </row>
    <row r="3246" spans="1:17" x14ac:dyDescent="0.25">
      <c r="A3246">
        <v>3245</v>
      </c>
      <c r="B3246">
        <v>33790000</v>
      </c>
      <c r="C3246" t="s">
        <v>3252</v>
      </c>
      <c r="E3246" s="12">
        <v>3246</v>
      </c>
      <c r="F3246" s="13">
        <v>33791000</v>
      </c>
      <c r="G3246" s="14" t="s">
        <v>3253</v>
      </c>
      <c r="Q3246" t="str">
        <f t="shared" si="50"/>
        <v>33791000-Proizvodi od stakla za higijenske namene</v>
      </c>
    </row>
    <row r="3247" spans="1:17" x14ac:dyDescent="0.25">
      <c r="A3247">
        <v>3246</v>
      </c>
      <c r="B3247">
        <v>33791000</v>
      </c>
      <c r="C3247" t="s">
        <v>3253</v>
      </c>
      <c r="E3247" s="15">
        <v>3247</v>
      </c>
      <c r="F3247" s="16">
        <v>33792000</v>
      </c>
      <c r="G3247" s="17" t="s">
        <v>3254</v>
      </c>
      <c r="Q3247" t="str">
        <f t="shared" si="50"/>
        <v>33792000-Proizvodi od stakla za farmaceutske namene</v>
      </c>
    </row>
    <row r="3248" spans="1:17" x14ac:dyDescent="0.25">
      <c r="A3248">
        <v>3247</v>
      </c>
      <c r="B3248">
        <v>33792000</v>
      </c>
      <c r="C3248" t="s">
        <v>3254</v>
      </c>
      <c r="E3248" s="12">
        <v>3248</v>
      </c>
      <c r="F3248" s="13">
        <v>33793000</v>
      </c>
      <c r="G3248" s="14" t="s">
        <v>3255</v>
      </c>
      <c r="Q3248" t="str">
        <f t="shared" si="50"/>
        <v>33793000-Proizvodi od stakla za laboratorijske namene</v>
      </c>
    </row>
    <row r="3249" spans="1:17" x14ac:dyDescent="0.25">
      <c r="A3249">
        <v>3248</v>
      </c>
      <c r="B3249">
        <v>33793000</v>
      </c>
      <c r="C3249" t="s">
        <v>3255</v>
      </c>
      <c r="E3249" s="15">
        <v>3249</v>
      </c>
      <c r="F3249" s="16">
        <v>33900000</v>
      </c>
      <c r="G3249" s="17" t="s">
        <v>3256</v>
      </c>
      <c r="Q3249" t="str">
        <f t="shared" si="50"/>
        <v>33900000-Oprema i materijal za obdukcije i mrtvačnice</v>
      </c>
    </row>
    <row r="3250" spans="1:17" x14ac:dyDescent="0.25">
      <c r="A3250">
        <v>3249</v>
      </c>
      <c r="B3250">
        <v>33900000</v>
      </c>
      <c r="C3250" t="s">
        <v>3256</v>
      </c>
      <c r="E3250" s="12">
        <v>3250</v>
      </c>
      <c r="F3250" s="13">
        <v>33910000</v>
      </c>
      <c r="G3250" s="14" t="s">
        <v>3257</v>
      </c>
      <c r="Q3250" t="str">
        <f t="shared" si="50"/>
        <v>33910000-Instrumenti i materijal za sekciranje u patologiji</v>
      </c>
    </row>
    <row r="3251" spans="1:17" x14ac:dyDescent="0.25">
      <c r="A3251">
        <v>3250</v>
      </c>
      <c r="B3251">
        <v>33910000</v>
      </c>
      <c r="C3251" t="s">
        <v>3257</v>
      </c>
      <c r="E3251" s="15">
        <v>3251</v>
      </c>
      <c r="F3251" s="16">
        <v>33911000</v>
      </c>
      <c r="G3251" s="17" t="s">
        <v>3258</v>
      </c>
      <c r="Q3251" t="str">
        <f t="shared" si="50"/>
        <v>33911000-Makaze za obdukciju</v>
      </c>
    </row>
    <row r="3252" spans="1:17" x14ac:dyDescent="0.25">
      <c r="A3252">
        <v>3251</v>
      </c>
      <c r="B3252">
        <v>33911000</v>
      </c>
      <c r="C3252" t="s">
        <v>3258</v>
      </c>
      <c r="E3252" s="12">
        <v>3252</v>
      </c>
      <c r="F3252" s="13">
        <v>33912000</v>
      </c>
      <c r="G3252" s="14" t="s">
        <v>3259</v>
      </c>
      <c r="Q3252" t="str">
        <f t="shared" si="50"/>
        <v>33912000-Pribor za obdukciono sekciranje</v>
      </c>
    </row>
    <row r="3253" spans="1:17" x14ac:dyDescent="0.25">
      <c r="A3253">
        <v>3252</v>
      </c>
      <c r="B3253">
        <v>33912000</v>
      </c>
      <c r="C3253" t="s">
        <v>3259</v>
      </c>
      <c r="E3253" s="15">
        <v>3253</v>
      </c>
      <c r="F3253" s="16">
        <v>33912100</v>
      </c>
      <c r="G3253" s="17" t="s">
        <v>3260</v>
      </c>
      <c r="Q3253" t="str">
        <f t="shared" si="50"/>
        <v>33912100-Klešta za obdukciono sekciranje</v>
      </c>
    </row>
    <row r="3254" spans="1:17" x14ac:dyDescent="0.25">
      <c r="A3254">
        <v>3253</v>
      </c>
      <c r="B3254">
        <v>33912100</v>
      </c>
      <c r="C3254" t="s">
        <v>3260</v>
      </c>
      <c r="E3254" s="12">
        <v>3254</v>
      </c>
      <c r="F3254" s="13">
        <v>33913000</v>
      </c>
      <c r="G3254" s="14" t="s">
        <v>3261</v>
      </c>
      <c r="Q3254" t="str">
        <f t="shared" si="50"/>
        <v>33913000-Detektori metaka kod obdukcija</v>
      </c>
    </row>
    <row r="3255" spans="1:17" x14ac:dyDescent="0.25">
      <c r="A3255">
        <v>3254</v>
      </c>
      <c r="B3255">
        <v>33913000</v>
      </c>
      <c r="C3255" t="s">
        <v>3261</v>
      </c>
      <c r="E3255" s="15">
        <v>3255</v>
      </c>
      <c r="F3255" s="16">
        <v>33914000</v>
      </c>
      <c r="G3255" s="17" t="s">
        <v>3262</v>
      </c>
      <c r="Q3255" t="str">
        <f t="shared" si="50"/>
        <v>33914000-Konci, igle ili hvataljke za obdukcije</v>
      </c>
    </row>
    <row r="3256" spans="1:17" x14ac:dyDescent="0.25">
      <c r="A3256">
        <v>3255</v>
      </c>
      <c r="B3256">
        <v>33914000</v>
      </c>
      <c r="C3256" t="s">
        <v>3262</v>
      </c>
      <c r="E3256" s="12">
        <v>3256</v>
      </c>
      <c r="F3256" s="13">
        <v>33914100</v>
      </c>
      <c r="G3256" s="14" t="s">
        <v>3263</v>
      </c>
      <c r="Q3256" t="str">
        <f t="shared" si="50"/>
        <v>33914100-Konci za obdukciju</v>
      </c>
    </row>
    <row r="3257" spans="1:17" x14ac:dyDescent="0.25">
      <c r="A3257">
        <v>3256</v>
      </c>
      <c r="B3257">
        <v>33914100</v>
      </c>
      <c r="C3257" t="s">
        <v>3263</v>
      </c>
      <c r="E3257" s="15">
        <v>3257</v>
      </c>
      <c r="F3257" s="16">
        <v>33914200</v>
      </c>
      <c r="G3257" s="17" t="s">
        <v>3264</v>
      </c>
      <c r="Q3257" t="str">
        <f t="shared" si="50"/>
        <v>33914200-Igle za obdukciju</v>
      </c>
    </row>
    <row r="3258" spans="1:17" x14ac:dyDescent="0.25">
      <c r="A3258">
        <v>3257</v>
      </c>
      <c r="B3258">
        <v>33914200</v>
      </c>
      <c r="C3258" t="s">
        <v>3264</v>
      </c>
      <c r="E3258" s="12">
        <v>3258</v>
      </c>
      <c r="F3258" s="13">
        <v>33914300</v>
      </c>
      <c r="G3258" s="14" t="s">
        <v>3265</v>
      </c>
      <c r="Q3258" t="str">
        <f t="shared" si="50"/>
        <v>33914300-Hvataljke za obdukciju</v>
      </c>
    </row>
    <row r="3259" spans="1:17" x14ac:dyDescent="0.25">
      <c r="A3259">
        <v>3258</v>
      </c>
      <c r="B3259">
        <v>33914300</v>
      </c>
      <c r="C3259" t="s">
        <v>3265</v>
      </c>
      <c r="E3259" s="15">
        <v>3259</v>
      </c>
      <c r="F3259" s="16">
        <v>33915000</v>
      </c>
      <c r="G3259" s="17" t="s">
        <v>3266</v>
      </c>
      <c r="Q3259" t="str">
        <f t="shared" si="50"/>
        <v>33915000-Detektori vena kod obdukcije</v>
      </c>
    </row>
    <row r="3260" spans="1:17" x14ac:dyDescent="0.25">
      <c r="A3260">
        <v>3259</v>
      </c>
      <c r="B3260">
        <v>33915000</v>
      </c>
      <c r="C3260" t="s">
        <v>3266</v>
      </c>
      <c r="E3260" s="12">
        <v>3260</v>
      </c>
      <c r="F3260" s="13">
        <v>33916000</v>
      </c>
      <c r="G3260" s="14" t="s">
        <v>3267</v>
      </c>
      <c r="Q3260" t="str">
        <f t="shared" si="50"/>
        <v>33916000-Listovi za testere ili pribor za obdukciju</v>
      </c>
    </row>
    <row r="3261" spans="1:17" x14ac:dyDescent="0.25">
      <c r="A3261">
        <v>3260</v>
      </c>
      <c r="B3261">
        <v>33916000</v>
      </c>
      <c r="C3261" t="s">
        <v>3267</v>
      </c>
      <c r="E3261" s="15">
        <v>3261</v>
      </c>
      <c r="F3261" s="16">
        <v>33916100</v>
      </c>
      <c r="G3261" s="17" t="s">
        <v>3268</v>
      </c>
      <c r="Q3261" t="str">
        <f t="shared" si="50"/>
        <v>33916100-Testere za obdukciju</v>
      </c>
    </row>
    <row r="3262" spans="1:17" x14ac:dyDescent="0.25">
      <c r="A3262">
        <v>3261</v>
      </c>
      <c r="B3262">
        <v>33916100</v>
      </c>
      <c r="C3262" t="s">
        <v>3268</v>
      </c>
      <c r="E3262" s="12">
        <v>3262</v>
      </c>
      <c r="F3262" s="13">
        <v>33917000</v>
      </c>
      <c r="G3262" s="14" t="s">
        <v>3269</v>
      </c>
      <c r="Q3262" t="str">
        <f t="shared" si="50"/>
        <v>33917000-Ploče ili podloge za sekciranje</v>
      </c>
    </row>
    <row r="3263" spans="1:17" x14ac:dyDescent="0.25">
      <c r="A3263">
        <v>3262</v>
      </c>
      <c r="B3263">
        <v>33917000</v>
      </c>
      <c r="C3263" t="s">
        <v>3269</v>
      </c>
      <c r="E3263" s="15">
        <v>3263</v>
      </c>
      <c r="F3263" s="16">
        <v>33918000</v>
      </c>
      <c r="G3263" s="17" t="s">
        <v>3270</v>
      </c>
      <c r="Q3263" t="str">
        <f t="shared" si="50"/>
        <v>33918000-Kutije za hirurške instrumente ili pribor za obdukcije</v>
      </c>
    </row>
    <row r="3264" spans="1:17" x14ac:dyDescent="0.25">
      <c r="A3264">
        <v>3263</v>
      </c>
      <c r="B3264">
        <v>33918000</v>
      </c>
      <c r="C3264" t="s">
        <v>3270</v>
      </c>
      <c r="E3264" s="12">
        <v>3264</v>
      </c>
      <c r="F3264" s="13">
        <v>33919000</v>
      </c>
      <c r="G3264" s="14" t="s">
        <v>3271</v>
      </c>
      <c r="Q3264" t="str">
        <f t="shared" si="50"/>
        <v>33919000-Rolne za hirurške instrumente ili pribor za obdukciju</v>
      </c>
    </row>
    <row r="3265" spans="1:17" x14ac:dyDescent="0.25">
      <c r="A3265">
        <v>3264</v>
      </c>
      <c r="B3265">
        <v>33919000</v>
      </c>
      <c r="C3265" t="s">
        <v>3271</v>
      </c>
      <c r="E3265" s="15">
        <v>3265</v>
      </c>
      <c r="F3265" s="16">
        <v>33920000</v>
      </c>
      <c r="G3265" s="17" t="s">
        <v>3272</v>
      </c>
      <c r="Q3265" t="str">
        <f t="shared" si="50"/>
        <v>33920000-Oprema i materijal za obdukciju</v>
      </c>
    </row>
    <row r="3266" spans="1:17" x14ac:dyDescent="0.25">
      <c r="A3266">
        <v>3265</v>
      </c>
      <c r="B3266">
        <v>33920000</v>
      </c>
      <c r="C3266" t="s">
        <v>3272</v>
      </c>
      <c r="E3266" s="12">
        <v>3266</v>
      </c>
      <c r="F3266" s="13">
        <v>33921000</v>
      </c>
      <c r="G3266" s="14" t="s">
        <v>3273</v>
      </c>
      <c r="Q3266" t="str">
        <f t="shared" ref="Q3266:Q3329" si="51">F3266&amp; "-" &amp;G3266</f>
        <v>33921000-Kolektori koštanog praha</v>
      </c>
    </row>
    <row r="3267" spans="1:17" x14ac:dyDescent="0.25">
      <c r="A3267">
        <v>3266</v>
      </c>
      <c r="B3267">
        <v>33921000</v>
      </c>
      <c r="C3267" t="s">
        <v>3273</v>
      </c>
      <c r="E3267" s="15">
        <v>3267</v>
      </c>
      <c r="F3267" s="16">
        <v>33922000</v>
      </c>
      <c r="G3267" s="17" t="s">
        <v>3274</v>
      </c>
      <c r="Q3267" t="str">
        <f t="shared" si="51"/>
        <v>33922000-Vreće za transport leševa</v>
      </c>
    </row>
    <row r="3268" spans="1:17" x14ac:dyDescent="0.25">
      <c r="A3268">
        <v>3267</v>
      </c>
      <c r="B3268">
        <v>33922000</v>
      </c>
      <c r="C3268" t="s">
        <v>3274</v>
      </c>
      <c r="E3268" s="12">
        <v>3268</v>
      </c>
      <c r="F3268" s="13">
        <v>33923000</v>
      </c>
      <c r="G3268" s="14" t="s">
        <v>3275</v>
      </c>
      <c r="Q3268" t="str">
        <f t="shared" si="51"/>
        <v>33923000-Nasloni za glavu, ploče za telo ili viseće vage, za obdukciju</v>
      </c>
    </row>
    <row r="3269" spans="1:17" x14ac:dyDescent="0.25">
      <c r="A3269">
        <v>3268</v>
      </c>
      <c r="B3269">
        <v>33923000</v>
      </c>
      <c r="C3269" t="s">
        <v>3275</v>
      </c>
      <c r="E3269" s="15">
        <v>3269</v>
      </c>
      <c r="F3269" s="16">
        <v>33923100</v>
      </c>
      <c r="G3269" s="17" t="s">
        <v>3276</v>
      </c>
      <c r="Q3269" t="str">
        <f t="shared" si="51"/>
        <v>33923100-Nasloni za glavu, za obdukciju</v>
      </c>
    </row>
    <row r="3270" spans="1:17" x14ac:dyDescent="0.25">
      <c r="A3270">
        <v>3269</v>
      </c>
      <c r="B3270">
        <v>33923100</v>
      </c>
      <c r="C3270" t="s">
        <v>3276</v>
      </c>
      <c r="E3270" s="12">
        <v>3270</v>
      </c>
      <c r="F3270" s="13">
        <v>33923200</v>
      </c>
      <c r="G3270" s="14" t="s">
        <v>3277</v>
      </c>
      <c r="Q3270" t="str">
        <f t="shared" si="51"/>
        <v>33923200-Ploče za telo, za obdukciju</v>
      </c>
    </row>
    <row r="3271" spans="1:17" x14ac:dyDescent="0.25">
      <c r="A3271">
        <v>3270</v>
      </c>
      <c r="B3271">
        <v>33923200</v>
      </c>
      <c r="C3271" t="s">
        <v>3277</v>
      </c>
      <c r="E3271" s="15">
        <v>3271</v>
      </c>
      <c r="F3271" s="16">
        <v>33923300</v>
      </c>
      <c r="G3271" s="17" t="s">
        <v>3278</v>
      </c>
      <c r="Q3271" t="str">
        <f t="shared" si="51"/>
        <v>33923300-Viseće vage, za obdukciju</v>
      </c>
    </row>
    <row r="3272" spans="1:17" x14ac:dyDescent="0.25">
      <c r="A3272">
        <v>3271</v>
      </c>
      <c r="B3272">
        <v>33923300</v>
      </c>
      <c r="C3272" t="s">
        <v>3278</v>
      </c>
      <c r="E3272" s="12">
        <v>3272</v>
      </c>
      <c r="F3272" s="13">
        <v>33924000</v>
      </c>
      <c r="G3272" s="14" t="s">
        <v>3279</v>
      </c>
      <c r="Q3272" t="str">
        <f t="shared" si="51"/>
        <v>33924000-Ispitni kompleti za infektivne bolesti, za obdukciju</v>
      </c>
    </row>
    <row r="3273" spans="1:17" x14ac:dyDescent="0.25">
      <c r="A3273">
        <v>3272</v>
      </c>
      <c r="B3273">
        <v>33924000</v>
      </c>
      <c r="C3273" t="s">
        <v>3279</v>
      </c>
      <c r="E3273" s="15">
        <v>3273</v>
      </c>
      <c r="F3273" s="16">
        <v>33925000</v>
      </c>
      <c r="G3273" s="17" t="s">
        <v>3280</v>
      </c>
      <c r="Q3273" t="str">
        <f t="shared" si="51"/>
        <v>33925000-Identifikacione oznake ili narukvice za obdukciju</v>
      </c>
    </row>
    <row r="3274" spans="1:17" x14ac:dyDescent="0.25">
      <c r="A3274">
        <v>3273</v>
      </c>
      <c r="B3274">
        <v>33925000</v>
      </c>
      <c r="C3274" t="s">
        <v>3280</v>
      </c>
      <c r="E3274" s="12">
        <v>3274</v>
      </c>
      <c r="F3274" s="13">
        <v>33926000</v>
      </c>
      <c r="G3274" s="14" t="s">
        <v>3281</v>
      </c>
      <c r="Q3274" t="str">
        <f t="shared" si="51"/>
        <v>33926000-Vakuumski aspiratori ili creva za sakupljanje tečnosti, za obdukciju</v>
      </c>
    </row>
    <row r="3275" spans="1:17" x14ac:dyDescent="0.25">
      <c r="A3275">
        <v>3274</v>
      </c>
      <c r="B3275">
        <v>33926000</v>
      </c>
      <c r="C3275" t="s">
        <v>3281</v>
      </c>
      <c r="E3275" s="15">
        <v>3275</v>
      </c>
      <c r="F3275" s="16">
        <v>33927000</v>
      </c>
      <c r="G3275" s="17" t="s">
        <v>3282</v>
      </c>
      <c r="Q3275" t="str">
        <f t="shared" si="51"/>
        <v>33927000-Rektalni termometri za obdukciju</v>
      </c>
    </row>
    <row r="3276" spans="1:17" x14ac:dyDescent="0.25">
      <c r="A3276">
        <v>3275</v>
      </c>
      <c r="B3276">
        <v>33927000</v>
      </c>
      <c r="C3276" t="s">
        <v>3282</v>
      </c>
      <c r="E3276" s="12">
        <v>3276</v>
      </c>
      <c r="F3276" s="13">
        <v>33928000</v>
      </c>
      <c r="G3276" s="14" t="s">
        <v>3283</v>
      </c>
      <c r="Q3276" t="str">
        <f t="shared" si="51"/>
        <v>33928000-Uređaji za ispravljanje prstiju kod leševa</v>
      </c>
    </row>
    <row r="3277" spans="1:17" x14ac:dyDescent="0.25">
      <c r="A3277">
        <v>3276</v>
      </c>
      <c r="B3277">
        <v>33928000</v>
      </c>
      <c r="C3277" t="s">
        <v>3283</v>
      </c>
      <c r="E3277" s="15">
        <v>3277</v>
      </c>
      <c r="F3277" s="16">
        <v>33929000</v>
      </c>
      <c r="G3277" s="17" t="s">
        <v>3284</v>
      </c>
      <c r="Q3277" t="str">
        <f t="shared" si="51"/>
        <v>33929000-Kompleti sa ispunjenje tkiva kod leševa</v>
      </c>
    </row>
    <row r="3278" spans="1:17" x14ac:dyDescent="0.25">
      <c r="A3278">
        <v>3277</v>
      </c>
      <c r="B3278">
        <v>33929000</v>
      </c>
      <c r="C3278" t="s">
        <v>3284</v>
      </c>
      <c r="E3278" s="12">
        <v>3278</v>
      </c>
      <c r="F3278" s="13">
        <v>33930000</v>
      </c>
      <c r="G3278" s="14" t="s">
        <v>3285</v>
      </c>
      <c r="Q3278" t="str">
        <f t="shared" si="51"/>
        <v>33930000-Nameštaj za obdukcije</v>
      </c>
    </row>
    <row r="3279" spans="1:17" x14ac:dyDescent="0.25">
      <c r="A3279">
        <v>3278</v>
      </c>
      <c r="B3279">
        <v>33930000</v>
      </c>
      <c r="C3279" t="s">
        <v>3285</v>
      </c>
      <c r="E3279" s="15">
        <v>3279</v>
      </c>
      <c r="F3279" s="16">
        <v>33931000</v>
      </c>
      <c r="G3279" s="17" t="s">
        <v>3286</v>
      </c>
      <c r="Q3279" t="str">
        <f t="shared" si="51"/>
        <v>33931000-Sabirne radne stanice ili pribor za obdukciju</v>
      </c>
    </row>
    <row r="3280" spans="1:17" x14ac:dyDescent="0.25">
      <c r="A3280">
        <v>3279</v>
      </c>
      <c r="B3280">
        <v>33931000</v>
      </c>
      <c r="C3280" t="s">
        <v>3286</v>
      </c>
      <c r="E3280" s="12">
        <v>3280</v>
      </c>
      <c r="F3280" s="13">
        <v>33932000</v>
      </c>
      <c r="G3280" s="14" t="s">
        <v>3287</v>
      </c>
      <c r="Q3280" t="str">
        <f t="shared" si="51"/>
        <v>33932000-Korita ili pribor za obdukciju</v>
      </c>
    </row>
    <row r="3281" spans="1:17" x14ac:dyDescent="0.25">
      <c r="A3281">
        <v>3280</v>
      </c>
      <c r="B3281">
        <v>33932000</v>
      </c>
      <c r="C3281" t="s">
        <v>3287</v>
      </c>
      <c r="E3281" s="15">
        <v>3281</v>
      </c>
      <c r="F3281" s="16">
        <v>33933000</v>
      </c>
      <c r="G3281" s="17" t="s">
        <v>3288</v>
      </c>
      <c r="Q3281" t="str">
        <f t="shared" si="51"/>
        <v>33933000-Stolovi ili pribor za obdukciju</v>
      </c>
    </row>
    <row r="3282" spans="1:17" x14ac:dyDescent="0.25">
      <c r="A3282">
        <v>3281</v>
      </c>
      <c r="B3282">
        <v>33933000</v>
      </c>
      <c r="C3282" t="s">
        <v>3288</v>
      </c>
      <c r="E3282" s="12">
        <v>3282</v>
      </c>
      <c r="F3282" s="13">
        <v>33933100</v>
      </c>
      <c r="G3282" s="14" t="s">
        <v>3289</v>
      </c>
      <c r="Q3282" t="str">
        <f t="shared" si="51"/>
        <v>33933100-Stolovi za obdukciju</v>
      </c>
    </row>
    <row r="3283" spans="1:17" x14ac:dyDescent="0.25">
      <c r="A3283">
        <v>3282</v>
      </c>
      <c r="B3283">
        <v>33933100</v>
      </c>
      <c r="C3283" t="s">
        <v>3289</v>
      </c>
      <c r="E3283" s="15">
        <v>3283</v>
      </c>
      <c r="F3283" s="16">
        <v>33934000</v>
      </c>
      <c r="G3283" s="17" t="s">
        <v>3290</v>
      </c>
      <c r="Q3283" t="str">
        <f t="shared" si="51"/>
        <v>33934000-Stolovi ili pribor za nekropsiju</v>
      </c>
    </row>
    <row r="3284" spans="1:17" x14ac:dyDescent="0.25">
      <c r="A3284">
        <v>3283</v>
      </c>
      <c r="B3284">
        <v>33934000</v>
      </c>
      <c r="C3284" t="s">
        <v>3290</v>
      </c>
      <c r="E3284" s="12">
        <v>3284</v>
      </c>
      <c r="F3284" s="13">
        <v>33935000</v>
      </c>
      <c r="G3284" s="14" t="s">
        <v>3291</v>
      </c>
      <c r="Q3284" t="str">
        <f t="shared" si="51"/>
        <v>33935000-Stolovi ili pribor za sekciranje mrtvih životinja</v>
      </c>
    </row>
    <row r="3285" spans="1:17" x14ac:dyDescent="0.25">
      <c r="A3285">
        <v>3284</v>
      </c>
      <c r="B3285">
        <v>33935000</v>
      </c>
      <c r="C3285" t="s">
        <v>3291</v>
      </c>
      <c r="E3285" s="15">
        <v>3285</v>
      </c>
      <c r="F3285" s="16">
        <v>33936000</v>
      </c>
      <c r="G3285" s="17" t="s">
        <v>3292</v>
      </c>
      <c r="Q3285" t="str">
        <f t="shared" si="51"/>
        <v>33936000-Radne stanice ili pribor za balzamovanje</v>
      </c>
    </row>
    <row r="3286" spans="1:17" x14ac:dyDescent="0.25">
      <c r="A3286">
        <v>3285</v>
      </c>
      <c r="B3286">
        <v>33936000</v>
      </c>
      <c r="C3286" t="s">
        <v>3292</v>
      </c>
      <c r="E3286" s="12">
        <v>3286</v>
      </c>
      <c r="F3286" s="13">
        <v>33937000</v>
      </c>
      <c r="G3286" s="14" t="s">
        <v>3293</v>
      </c>
      <c r="Q3286" t="str">
        <f t="shared" si="51"/>
        <v>33937000-Aspiratorske radne stanice ili pribor za obdukcije</v>
      </c>
    </row>
    <row r="3287" spans="1:17" x14ac:dyDescent="0.25">
      <c r="A3287">
        <v>3286</v>
      </c>
      <c r="B3287">
        <v>33937000</v>
      </c>
      <c r="C3287" t="s">
        <v>3293</v>
      </c>
      <c r="E3287" s="15">
        <v>3287</v>
      </c>
      <c r="F3287" s="16">
        <v>33940000</v>
      </c>
      <c r="G3287" s="17" t="s">
        <v>3294</v>
      </c>
      <c r="Q3287" t="str">
        <f t="shared" si="51"/>
        <v>33940000-Oprema i materijal za prevoz i čuvanje leševa</v>
      </c>
    </row>
    <row r="3288" spans="1:17" x14ac:dyDescent="0.25">
      <c r="A3288">
        <v>3287</v>
      </c>
      <c r="B3288">
        <v>33940000</v>
      </c>
      <c r="C3288" t="s">
        <v>3294</v>
      </c>
      <c r="E3288" s="12">
        <v>3288</v>
      </c>
      <c r="F3288" s="13">
        <v>33941000</v>
      </c>
      <c r="G3288" s="14" t="s">
        <v>3295</v>
      </c>
      <c r="Q3288" t="str">
        <f t="shared" si="51"/>
        <v>33941000-Police za čuvanje leševa</v>
      </c>
    </row>
    <row r="3289" spans="1:17" x14ac:dyDescent="0.25">
      <c r="A3289">
        <v>3288</v>
      </c>
      <c r="B3289">
        <v>33941000</v>
      </c>
      <c r="C3289" t="s">
        <v>3295</v>
      </c>
      <c r="E3289" s="15">
        <v>3289</v>
      </c>
      <c r="F3289" s="16">
        <v>33942000</v>
      </c>
      <c r="G3289" s="17" t="s">
        <v>3296</v>
      </c>
      <c r="Q3289" t="str">
        <f t="shared" si="51"/>
        <v>33942000-Kolica za leševe</v>
      </c>
    </row>
    <row r="3290" spans="1:17" x14ac:dyDescent="0.25">
      <c r="A3290">
        <v>3289</v>
      </c>
      <c r="B3290">
        <v>33942000</v>
      </c>
      <c r="C3290" t="s">
        <v>3296</v>
      </c>
      <c r="E3290" s="12">
        <v>3290</v>
      </c>
      <c r="F3290" s="13">
        <v>33943000</v>
      </c>
      <c r="G3290" s="14" t="s">
        <v>3297</v>
      </c>
      <c r="Q3290" t="str">
        <f t="shared" si="51"/>
        <v>33943000-Kolica za leševe sa „makaze“ mehanizmom za podizanje</v>
      </c>
    </row>
    <row r="3291" spans="1:17" x14ac:dyDescent="0.25">
      <c r="A3291">
        <v>3290</v>
      </c>
      <c r="B3291">
        <v>33943000</v>
      </c>
      <c r="C3291" t="s">
        <v>3297</v>
      </c>
      <c r="E3291" s="15">
        <v>3291</v>
      </c>
      <c r="F3291" s="16">
        <v>33944000</v>
      </c>
      <c r="G3291" s="17" t="s">
        <v>3298</v>
      </c>
      <c r="Q3291" t="str">
        <f t="shared" si="51"/>
        <v>33944000-Frižideri ili zamrzivači za mrtvačnice</v>
      </c>
    </row>
    <row r="3292" spans="1:17" x14ac:dyDescent="0.25">
      <c r="A3292">
        <v>3291</v>
      </c>
      <c r="B3292">
        <v>33944000</v>
      </c>
      <c r="C3292" t="s">
        <v>3298</v>
      </c>
      <c r="E3292" s="12">
        <v>3292</v>
      </c>
      <c r="F3292" s="13">
        <v>33945000</v>
      </c>
      <c r="G3292" s="14" t="s">
        <v>3299</v>
      </c>
      <c r="Q3292" t="str">
        <f t="shared" si="51"/>
        <v>33945000-Rashladne komore za mrtvačnice</v>
      </c>
    </row>
    <row r="3293" spans="1:17" x14ac:dyDescent="0.25">
      <c r="A3293">
        <v>3292</v>
      </c>
      <c r="B3293">
        <v>33945000</v>
      </c>
      <c r="C3293" t="s">
        <v>3299</v>
      </c>
      <c r="E3293" s="15">
        <v>3293</v>
      </c>
      <c r="F3293" s="16">
        <v>33946000</v>
      </c>
      <c r="G3293" s="17" t="s">
        <v>3300</v>
      </c>
      <c r="Q3293" t="str">
        <f t="shared" si="51"/>
        <v>33946000-Kolica za obdukciju</v>
      </c>
    </row>
    <row r="3294" spans="1:17" x14ac:dyDescent="0.25">
      <c r="A3294">
        <v>3293</v>
      </c>
      <c r="B3294">
        <v>33946000</v>
      </c>
      <c r="C3294" t="s">
        <v>3300</v>
      </c>
      <c r="E3294" s="12">
        <v>3294</v>
      </c>
      <c r="F3294" s="13">
        <v>33947000</v>
      </c>
      <c r="G3294" s="14" t="s">
        <v>3301</v>
      </c>
      <c r="Q3294" t="str">
        <f t="shared" si="51"/>
        <v>33947000-Nosila za ručno prenošenje leša</v>
      </c>
    </row>
    <row r="3295" spans="1:17" x14ac:dyDescent="0.25">
      <c r="A3295">
        <v>3294</v>
      </c>
      <c r="B3295">
        <v>33947000</v>
      </c>
      <c r="C3295" t="s">
        <v>3301</v>
      </c>
      <c r="E3295" s="15">
        <v>3295</v>
      </c>
      <c r="F3295" s="16">
        <v>33948000</v>
      </c>
      <c r="G3295" s="17" t="s">
        <v>3302</v>
      </c>
      <c r="Q3295" t="str">
        <f t="shared" si="51"/>
        <v>33948000-Uređaji za podizanje ili prenošenje leša</v>
      </c>
    </row>
    <row r="3296" spans="1:17" x14ac:dyDescent="0.25">
      <c r="A3296">
        <v>3295</v>
      </c>
      <c r="B3296">
        <v>33948000</v>
      </c>
      <c r="C3296" t="s">
        <v>3302</v>
      </c>
      <c r="E3296" s="12">
        <v>3296</v>
      </c>
      <c r="F3296" s="13">
        <v>33949000</v>
      </c>
      <c r="G3296" s="14" t="s">
        <v>3303</v>
      </c>
      <c r="Q3296" t="str">
        <f t="shared" si="51"/>
        <v>33949000-Kontejneri za prevoz tela</v>
      </c>
    </row>
    <row r="3297" spans="1:17" x14ac:dyDescent="0.25">
      <c r="A3297">
        <v>3296</v>
      </c>
      <c r="B3297">
        <v>33949000</v>
      </c>
      <c r="C3297" t="s">
        <v>3303</v>
      </c>
      <c r="E3297" s="15">
        <v>3297</v>
      </c>
      <c r="F3297" s="16">
        <v>33950000</v>
      </c>
      <c r="G3297" s="17" t="s">
        <v>3304</v>
      </c>
      <c r="Q3297" t="str">
        <f t="shared" si="51"/>
        <v>33950000-Oprema i materijal za kliničku forenziku</v>
      </c>
    </row>
    <row r="3298" spans="1:17" x14ac:dyDescent="0.25">
      <c r="A3298">
        <v>3297</v>
      </c>
      <c r="B3298">
        <v>33950000</v>
      </c>
      <c r="C3298" t="s">
        <v>3304</v>
      </c>
      <c r="E3298" s="12">
        <v>3298</v>
      </c>
      <c r="F3298" s="13">
        <v>33951000</v>
      </c>
      <c r="G3298" s="14" t="s">
        <v>3305</v>
      </c>
      <c r="Q3298" t="str">
        <f t="shared" si="51"/>
        <v>33951000-Materijal za posmrtnu daktiloskopiju ili otiske</v>
      </c>
    </row>
    <row r="3299" spans="1:17" x14ac:dyDescent="0.25">
      <c r="A3299">
        <v>3298</v>
      </c>
      <c r="B3299">
        <v>33951000</v>
      </c>
      <c r="C3299" t="s">
        <v>3305</v>
      </c>
      <c r="E3299" s="15">
        <v>3299</v>
      </c>
      <c r="F3299" s="16">
        <v>33952000</v>
      </c>
      <c r="G3299" s="17" t="s">
        <v>3306</v>
      </c>
      <c r="Q3299" t="str">
        <f t="shared" si="51"/>
        <v>33952000-Oprema i pomoćni proizvodi za prevoz</v>
      </c>
    </row>
    <row r="3300" spans="1:17" x14ac:dyDescent="0.25">
      <c r="A3300">
        <v>3299</v>
      </c>
      <c r="B3300">
        <v>33952000</v>
      </c>
      <c r="C3300" t="s">
        <v>3306</v>
      </c>
      <c r="E3300" s="12">
        <v>3300</v>
      </c>
      <c r="F3300" s="13">
        <v>33953000</v>
      </c>
      <c r="G3300" s="14" t="s">
        <v>3307</v>
      </c>
      <c r="Q3300" t="str">
        <f t="shared" si="51"/>
        <v>33953000-Kompleti ili materijal za posmrtnu detekciju krvi</v>
      </c>
    </row>
    <row r="3301" spans="1:17" x14ac:dyDescent="0.25">
      <c r="A3301">
        <v>3300</v>
      </c>
      <c r="B3301">
        <v>33953000</v>
      </c>
      <c r="C3301" t="s">
        <v>3307</v>
      </c>
      <c r="E3301" s="15">
        <v>3301</v>
      </c>
      <c r="F3301" s="16">
        <v>33954000</v>
      </c>
      <c r="G3301" s="17" t="s">
        <v>3308</v>
      </c>
      <c r="Q3301" t="str">
        <f t="shared" si="51"/>
        <v>33954000-Kompleti za prikupljanje bioloških dokaza</v>
      </c>
    </row>
    <row r="3302" spans="1:17" x14ac:dyDescent="0.25">
      <c r="A3302">
        <v>3301</v>
      </c>
      <c r="B3302">
        <v>33954000</v>
      </c>
      <c r="C3302" t="s">
        <v>3308</v>
      </c>
      <c r="E3302" s="12">
        <v>3302</v>
      </c>
      <c r="F3302" s="13">
        <v>33960000</v>
      </c>
      <c r="G3302" s="14" t="s">
        <v>3309</v>
      </c>
      <c r="Q3302" t="str">
        <f t="shared" si="51"/>
        <v>33960000-Oprema i materijal za balzamovanje</v>
      </c>
    </row>
    <row r="3303" spans="1:17" x14ac:dyDescent="0.25">
      <c r="A3303">
        <v>3302</v>
      </c>
      <c r="B3303">
        <v>33960000</v>
      </c>
      <c r="C3303" t="s">
        <v>3309</v>
      </c>
      <c r="E3303" s="15">
        <v>3303</v>
      </c>
      <c r="F3303" s="16">
        <v>33961000</v>
      </c>
      <c r="G3303" s="17" t="s">
        <v>3310</v>
      </c>
      <c r="Q3303" t="str">
        <f t="shared" si="51"/>
        <v>33961000-Uređaji za ubrizgavanje u šupljine kod balzamovanja</v>
      </c>
    </row>
    <row r="3304" spans="1:17" x14ac:dyDescent="0.25">
      <c r="A3304">
        <v>3303</v>
      </c>
      <c r="B3304">
        <v>33961000</v>
      </c>
      <c r="C3304" t="s">
        <v>3310</v>
      </c>
      <c r="E3304" s="12">
        <v>3304</v>
      </c>
      <c r="F3304" s="13">
        <v>33962000</v>
      </c>
      <c r="G3304" s="14" t="s">
        <v>3311</v>
      </c>
      <c r="Q3304" t="str">
        <f t="shared" si="51"/>
        <v>33962000-Cevi za drenažu vena pri balzamovanju</v>
      </c>
    </row>
    <row r="3305" spans="1:17" x14ac:dyDescent="0.25">
      <c r="A3305">
        <v>3304</v>
      </c>
      <c r="B3305">
        <v>33962000</v>
      </c>
      <c r="C3305" t="s">
        <v>3311</v>
      </c>
      <c r="E3305" s="15">
        <v>3305</v>
      </c>
      <c r="F3305" s="16">
        <v>33963000</v>
      </c>
      <c r="G3305" s="17" t="s">
        <v>3312</v>
      </c>
      <c r="Q3305" t="str">
        <f t="shared" si="51"/>
        <v>33963000-Tečnosti ili hemikalije za balzamovanje</v>
      </c>
    </row>
    <row r="3306" spans="1:17" x14ac:dyDescent="0.25">
      <c r="A3306">
        <v>3305</v>
      </c>
      <c r="B3306">
        <v>33963000</v>
      </c>
      <c r="C3306" t="s">
        <v>3312</v>
      </c>
      <c r="E3306" s="12">
        <v>3306</v>
      </c>
      <c r="F3306" s="13">
        <v>33964000</v>
      </c>
      <c r="G3306" s="14" t="s">
        <v>3313</v>
      </c>
      <c r="Q3306" t="str">
        <f t="shared" si="51"/>
        <v>33964000-Cevi za ubrizgavanje pri balzamovanju</v>
      </c>
    </row>
    <row r="3307" spans="1:17" x14ac:dyDescent="0.25">
      <c r="A3307">
        <v>3306</v>
      </c>
      <c r="B3307">
        <v>33964000</v>
      </c>
      <c r="C3307" t="s">
        <v>3313</v>
      </c>
      <c r="E3307" s="15">
        <v>3307</v>
      </c>
      <c r="F3307" s="16">
        <v>33965000</v>
      </c>
      <c r="G3307" s="17" t="s">
        <v>3314</v>
      </c>
      <c r="Q3307" t="str">
        <f t="shared" si="51"/>
        <v>33965000-Korita ili pribor za balzamovanje</v>
      </c>
    </row>
    <row r="3308" spans="1:17" x14ac:dyDescent="0.25">
      <c r="A3308">
        <v>3307</v>
      </c>
      <c r="B3308">
        <v>33965000</v>
      </c>
      <c r="C3308" t="s">
        <v>3314</v>
      </c>
      <c r="E3308" s="12">
        <v>3308</v>
      </c>
      <c r="F3308" s="13">
        <v>33966000</v>
      </c>
      <c r="G3308" s="14" t="s">
        <v>3315</v>
      </c>
      <c r="Q3308" t="str">
        <f t="shared" si="51"/>
        <v>33966000-Kompleti za balzamovanje</v>
      </c>
    </row>
    <row r="3309" spans="1:17" x14ac:dyDescent="0.25">
      <c r="A3309">
        <v>3308</v>
      </c>
      <c r="B3309">
        <v>33966000</v>
      </c>
      <c r="C3309" t="s">
        <v>3315</v>
      </c>
      <c r="E3309" s="15">
        <v>3309</v>
      </c>
      <c r="F3309" s="16">
        <v>33967000</v>
      </c>
      <c r="G3309" s="17" t="s">
        <v>3316</v>
      </c>
      <c r="Q3309" t="str">
        <f t="shared" si="51"/>
        <v>33967000-Igle za ubrizgavanje pri balzamovanju</v>
      </c>
    </row>
    <row r="3310" spans="1:17" x14ac:dyDescent="0.25">
      <c r="A3310">
        <v>3309</v>
      </c>
      <c r="B3310">
        <v>33967000</v>
      </c>
      <c r="C3310" t="s">
        <v>3316</v>
      </c>
      <c r="E3310" s="12">
        <v>3310</v>
      </c>
      <c r="F3310" s="13">
        <v>33968000</v>
      </c>
      <c r="G3310" s="14" t="s">
        <v>3317</v>
      </c>
      <c r="Q3310" t="str">
        <f t="shared" si="51"/>
        <v>33968000-Pokrivači za oči</v>
      </c>
    </row>
    <row r="3311" spans="1:17" x14ac:dyDescent="0.25">
      <c r="A3311">
        <v>3310</v>
      </c>
      <c r="B3311">
        <v>33968000</v>
      </c>
      <c r="C3311" t="s">
        <v>3317</v>
      </c>
      <c r="E3311" s="15">
        <v>3311</v>
      </c>
      <c r="F3311" s="16">
        <v>33970000</v>
      </c>
      <c r="G3311" s="17" t="s">
        <v>3318</v>
      </c>
      <c r="Q3311" t="str">
        <f t="shared" si="51"/>
        <v>33970000-Oprema i materijal za mrtvačnice</v>
      </c>
    </row>
    <row r="3312" spans="1:17" x14ac:dyDescent="0.25">
      <c r="A3312">
        <v>3311</v>
      </c>
      <c r="B3312">
        <v>33970000</v>
      </c>
      <c r="C3312" t="s">
        <v>3318</v>
      </c>
      <c r="E3312" s="12">
        <v>3312</v>
      </c>
      <c r="F3312" s="13">
        <v>33971000</v>
      </c>
      <c r="G3312" s="14" t="s">
        <v>3319</v>
      </c>
      <c r="Q3312" t="str">
        <f t="shared" si="51"/>
        <v>33971000-Zaštitna odeća za mrtvačnice</v>
      </c>
    </row>
    <row r="3313" spans="1:17" x14ac:dyDescent="0.25">
      <c r="A3313">
        <v>3312</v>
      </c>
      <c r="B3313">
        <v>33971000</v>
      </c>
      <c r="C3313" t="s">
        <v>3319</v>
      </c>
      <c r="E3313" s="15">
        <v>3313</v>
      </c>
      <c r="F3313" s="16">
        <v>33972000</v>
      </c>
      <c r="G3313" s="17" t="s">
        <v>3320</v>
      </c>
      <c r="Q3313" t="str">
        <f t="shared" si="51"/>
        <v>33972000-Pakovanja za mrtvačnice</v>
      </c>
    </row>
    <row r="3314" spans="1:17" x14ac:dyDescent="0.25">
      <c r="A3314">
        <v>3313</v>
      </c>
      <c r="B3314">
        <v>33972000</v>
      </c>
      <c r="C3314" t="s">
        <v>3320</v>
      </c>
      <c r="E3314" s="12">
        <v>3314</v>
      </c>
      <c r="F3314" s="13">
        <v>33973000</v>
      </c>
      <c r="G3314" s="14" t="s">
        <v>3321</v>
      </c>
      <c r="Q3314" t="str">
        <f t="shared" si="51"/>
        <v>33973000-Omotači za mrtvačnice</v>
      </c>
    </row>
    <row r="3315" spans="1:17" x14ac:dyDescent="0.25">
      <c r="A3315">
        <v>3314</v>
      </c>
      <c r="B3315">
        <v>33973000</v>
      </c>
      <c r="C3315" t="s">
        <v>3321</v>
      </c>
      <c r="E3315" s="15">
        <v>3315</v>
      </c>
      <c r="F3315" s="16">
        <v>33974000</v>
      </c>
      <c r="G3315" s="17" t="s">
        <v>3322</v>
      </c>
      <c r="Q3315" t="str">
        <f t="shared" si="51"/>
        <v>33974000-Aspiratori za mrtvačnice</v>
      </c>
    </row>
    <row r="3316" spans="1:17" x14ac:dyDescent="0.25">
      <c r="A3316">
        <v>3315</v>
      </c>
      <c r="B3316">
        <v>33974000</v>
      </c>
      <c r="C3316" t="s">
        <v>3322</v>
      </c>
      <c r="E3316" s="12">
        <v>3316</v>
      </c>
      <c r="F3316" s="13">
        <v>33975000</v>
      </c>
      <c r="G3316" s="14" t="s">
        <v>3323</v>
      </c>
      <c r="Q3316" t="str">
        <f t="shared" si="51"/>
        <v>33975000-Mešavine za stvrdnjavanje u mrtvačnicama</v>
      </c>
    </row>
    <row r="3317" spans="1:17" x14ac:dyDescent="0.25">
      <c r="A3317">
        <v>3316</v>
      </c>
      <c r="B3317">
        <v>33975000</v>
      </c>
      <c r="C3317" t="s">
        <v>3323</v>
      </c>
      <c r="E3317" s="15">
        <v>3317</v>
      </c>
      <c r="F3317" s="16">
        <v>34000000</v>
      </c>
      <c r="G3317" s="17" t="s">
        <v>3306</v>
      </c>
      <c r="Q3317" t="str">
        <f t="shared" si="51"/>
        <v>34000000-Oprema i pomoćni proizvodi za prevoz</v>
      </c>
    </row>
    <row r="3318" spans="1:17" x14ac:dyDescent="0.25">
      <c r="A3318">
        <v>3317</v>
      </c>
      <c r="B3318">
        <v>34000000</v>
      </c>
      <c r="C3318" t="s">
        <v>3306</v>
      </c>
      <c r="E3318" s="12">
        <v>3318</v>
      </c>
      <c r="F3318" s="13">
        <v>34100000</v>
      </c>
      <c r="G3318" s="14" t="s">
        <v>3324</v>
      </c>
      <c r="Q3318" t="str">
        <f t="shared" si="51"/>
        <v>34100000-Motorna vozila</v>
      </c>
    </row>
    <row r="3319" spans="1:17" x14ac:dyDescent="0.25">
      <c r="A3319">
        <v>3318</v>
      </c>
      <c r="B3319">
        <v>34100000</v>
      </c>
      <c r="C3319" t="s">
        <v>3324</v>
      </c>
      <c r="E3319" s="15">
        <v>3319</v>
      </c>
      <c r="F3319" s="16">
        <v>34110000</v>
      </c>
      <c r="G3319" s="17" t="s">
        <v>3325</v>
      </c>
      <c r="Q3319" t="str">
        <f t="shared" si="51"/>
        <v>34110000-Putnički automobili</v>
      </c>
    </row>
    <row r="3320" spans="1:17" x14ac:dyDescent="0.25">
      <c r="A3320">
        <v>3319</v>
      </c>
      <c r="B3320">
        <v>34110000</v>
      </c>
      <c r="C3320" t="s">
        <v>3325</v>
      </c>
      <c r="E3320" s="12">
        <v>3320</v>
      </c>
      <c r="F3320" s="13">
        <v>34111000</v>
      </c>
      <c r="G3320" s="14" t="s">
        <v>3326</v>
      </c>
      <c r="Q3320" t="str">
        <f t="shared" si="51"/>
        <v>34111000-Karavan i kombi vozila i limuzine</v>
      </c>
    </row>
    <row r="3321" spans="1:17" x14ac:dyDescent="0.25">
      <c r="A3321">
        <v>3320</v>
      </c>
      <c r="B3321">
        <v>34111000</v>
      </c>
      <c r="C3321" t="s">
        <v>3326</v>
      </c>
      <c r="E3321" s="15">
        <v>3321</v>
      </c>
      <c r="F3321" s="16">
        <v>34111100</v>
      </c>
      <c r="G3321" s="17" t="s">
        <v>3327</v>
      </c>
      <c r="Q3321" t="str">
        <f t="shared" si="51"/>
        <v>34111100-Karavan i kombi vozila</v>
      </c>
    </row>
    <row r="3322" spans="1:17" x14ac:dyDescent="0.25">
      <c r="A3322">
        <v>3321</v>
      </c>
      <c r="B3322">
        <v>34111100</v>
      </c>
      <c r="C3322" t="s">
        <v>3327</v>
      </c>
      <c r="E3322" s="12">
        <v>3322</v>
      </c>
      <c r="F3322" s="13">
        <v>34111200</v>
      </c>
      <c r="G3322" s="14" t="s">
        <v>3328</v>
      </c>
      <c r="Q3322" t="str">
        <f t="shared" si="51"/>
        <v>34111200-Limuzine</v>
      </c>
    </row>
    <row r="3323" spans="1:17" x14ac:dyDescent="0.25">
      <c r="A3323">
        <v>3322</v>
      </c>
      <c r="B3323">
        <v>34111200</v>
      </c>
      <c r="C3323" t="s">
        <v>3328</v>
      </c>
      <c r="E3323" s="15">
        <v>3323</v>
      </c>
      <c r="F3323" s="16">
        <v>34113000</v>
      </c>
      <c r="G3323" s="17" t="s">
        <v>3329</v>
      </c>
      <c r="Q3323" t="str">
        <f t="shared" si="51"/>
        <v>34113000-Vozila sa pogonom na četiri točka</v>
      </c>
    </row>
    <row r="3324" spans="1:17" x14ac:dyDescent="0.25">
      <c r="A3324">
        <v>3323</v>
      </c>
      <c r="B3324">
        <v>34113000</v>
      </c>
      <c r="C3324" t="s">
        <v>3329</v>
      </c>
      <c r="E3324" s="12">
        <v>3324</v>
      </c>
      <c r="F3324" s="13">
        <v>34113100</v>
      </c>
      <c r="G3324" s="14" t="s">
        <v>3330</v>
      </c>
      <c r="Q3324" t="str">
        <f t="shared" si="51"/>
        <v>34113100-Džipovi</v>
      </c>
    </row>
    <row r="3325" spans="1:17" x14ac:dyDescent="0.25">
      <c r="A3325">
        <v>3324</v>
      </c>
      <c r="B3325">
        <v>34113100</v>
      </c>
      <c r="C3325" t="s">
        <v>3330</v>
      </c>
      <c r="E3325" s="15">
        <v>3325</v>
      </c>
      <c r="F3325" s="16">
        <v>34113200</v>
      </c>
      <c r="G3325" s="17" t="s">
        <v>3331</v>
      </c>
      <c r="Q3325" t="str">
        <f t="shared" si="51"/>
        <v>34113200-ATV vozila</v>
      </c>
    </row>
    <row r="3326" spans="1:17" x14ac:dyDescent="0.25">
      <c r="A3326">
        <v>3325</v>
      </c>
      <c r="B3326">
        <v>34113200</v>
      </c>
      <c r="C3326" t="s">
        <v>3331</v>
      </c>
      <c r="E3326" s="12">
        <v>3326</v>
      </c>
      <c r="F3326" s="13">
        <v>34113300</v>
      </c>
      <c r="G3326" s="14" t="s">
        <v>3332</v>
      </c>
      <c r="Q3326" t="str">
        <f t="shared" si="51"/>
        <v>34113300-Terenska vozila</v>
      </c>
    </row>
    <row r="3327" spans="1:17" x14ac:dyDescent="0.25">
      <c r="A3327">
        <v>3326</v>
      </c>
      <c r="B3327">
        <v>34113300</v>
      </c>
      <c r="C3327" t="s">
        <v>3332</v>
      </c>
      <c r="E3327" s="15">
        <v>3327</v>
      </c>
      <c r="F3327" s="16">
        <v>34114000</v>
      </c>
      <c r="G3327" s="17" t="s">
        <v>3333</v>
      </c>
      <c r="Q3327" t="str">
        <f t="shared" si="51"/>
        <v>34114000-Specijalizovana vozila</v>
      </c>
    </row>
    <row r="3328" spans="1:17" x14ac:dyDescent="0.25">
      <c r="A3328">
        <v>3327</v>
      </c>
      <c r="B3328">
        <v>34114000</v>
      </c>
      <c r="C3328" t="s">
        <v>3333</v>
      </c>
      <c r="E3328" s="12">
        <v>3328</v>
      </c>
      <c r="F3328" s="13">
        <v>34114100</v>
      </c>
      <c r="G3328" s="14" t="s">
        <v>3334</v>
      </c>
      <c r="Q3328" t="str">
        <f t="shared" si="51"/>
        <v>34114100-Vozila interventnih službi</v>
      </c>
    </row>
    <row r="3329" spans="1:17" x14ac:dyDescent="0.25">
      <c r="A3329">
        <v>3328</v>
      </c>
      <c r="B3329">
        <v>34114100</v>
      </c>
      <c r="C3329" t="s">
        <v>3334</v>
      </c>
      <c r="E3329" s="15">
        <v>3329</v>
      </c>
      <c r="F3329" s="16">
        <v>34114110</v>
      </c>
      <c r="G3329" s="17" t="s">
        <v>3335</v>
      </c>
      <c r="Q3329" t="str">
        <f t="shared" si="51"/>
        <v>34114110-Vozila službi za spašavanje</v>
      </c>
    </row>
    <row r="3330" spans="1:17" x14ac:dyDescent="0.25">
      <c r="A3330">
        <v>3329</v>
      </c>
      <c r="B3330">
        <v>34114110</v>
      </c>
      <c r="C3330" t="s">
        <v>3335</v>
      </c>
      <c r="E3330" s="12">
        <v>3330</v>
      </c>
      <c r="F3330" s="13">
        <v>34114120</v>
      </c>
      <c r="G3330" s="14" t="s">
        <v>3336</v>
      </c>
      <c r="Q3330" t="str">
        <f t="shared" ref="Q3330:Q3393" si="52">F3330&amp; "-" &amp;G3330</f>
        <v>34114120-Paramedicinska vozila</v>
      </c>
    </row>
    <row r="3331" spans="1:17" x14ac:dyDescent="0.25">
      <c r="A3331">
        <v>3330</v>
      </c>
      <c r="B3331">
        <v>34114120</v>
      </c>
      <c r="C3331" t="s">
        <v>3336</v>
      </c>
      <c r="E3331" s="15">
        <v>3331</v>
      </c>
      <c r="F3331" s="16">
        <v>34114121</v>
      </c>
      <c r="G3331" s="17" t="s">
        <v>3337</v>
      </c>
      <c r="Q3331" t="str">
        <f t="shared" si="52"/>
        <v>34114121-Sanitetska vozila</v>
      </c>
    </row>
    <row r="3332" spans="1:17" x14ac:dyDescent="0.25">
      <c r="A3332">
        <v>3331</v>
      </c>
      <c r="B3332">
        <v>34114121</v>
      </c>
      <c r="C3332" t="s">
        <v>3337</v>
      </c>
      <c r="E3332" s="12">
        <v>3332</v>
      </c>
      <c r="F3332" s="13">
        <v>34114122</v>
      </c>
      <c r="G3332" s="14" t="s">
        <v>3338</v>
      </c>
      <c r="Q3332" t="str">
        <f t="shared" si="52"/>
        <v>34114122-Vozila za prevoz pacijenata</v>
      </c>
    </row>
    <row r="3333" spans="1:17" x14ac:dyDescent="0.25">
      <c r="A3333">
        <v>3332</v>
      </c>
      <c r="B3333">
        <v>34114122</v>
      </c>
      <c r="C3333" t="s">
        <v>3338</v>
      </c>
      <c r="E3333" s="15">
        <v>3333</v>
      </c>
      <c r="F3333" s="16">
        <v>34114200</v>
      </c>
      <c r="G3333" s="17" t="s">
        <v>3339</v>
      </c>
      <c r="Q3333" t="str">
        <f t="shared" si="52"/>
        <v>34114200-Policijski automobili</v>
      </c>
    </row>
    <row r="3334" spans="1:17" x14ac:dyDescent="0.25">
      <c r="A3334">
        <v>3333</v>
      </c>
      <c r="B3334">
        <v>34114200</v>
      </c>
      <c r="C3334" t="s">
        <v>3339</v>
      </c>
      <c r="E3334" s="12">
        <v>3334</v>
      </c>
      <c r="F3334" s="13">
        <v>34114210</v>
      </c>
      <c r="G3334" s="14" t="s">
        <v>3340</v>
      </c>
      <c r="Q3334" t="str">
        <f t="shared" si="52"/>
        <v>34114210-Vozila za prevoz zatvorenika</v>
      </c>
    </row>
    <row r="3335" spans="1:17" x14ac:dyDescent="0.25">
      <c r="A3335">
        <v>3334</v>
      </c>
      <c r="B3335">
        <v>34114210</v>
      </c>
      <c r="C3335" t="s">
        <v>3340</v>
      </c>
      <c r="E3335" s="15">
        <v>3335</v>
      </c>
      <c r="F3335" s="16">
        <v>34114300</v>
      </c>
      <c r="G3335" s="17" t="s">
        <v>3341</v>
      </c>
      <c r="Q3335" t="str">
        <f t="shared" si="52"/>
        <v>34114300-Vozila službi za socijalnu pomoć</v>
      </c>
    </row>
    <row r="3336" spans="1:17" x14ac:dyDescent="0.25">
      <c r="A3336">
        <v>3335</v>
      </c>
      <c r="B3336">
        <v>34114300</v>
      </c>
      <c r="C3336" t="s">
        <v>3341</v>
      </c>
      <c r="E3336" s="12">
        <v>3336</v>
      </c>
      <c r="F3336" s="13">
        <v>34114400</v>
      </c>
      <c r="G3336" s="14" t="s">
        <v>3342</v>
      </c>
      <c r="Q3336" t="str">
        <f t="shared" si="52"/>
        <v>34114400-Minibusi</v>
      </c>
    </row>
    <row r="3337" spans="1:17" x14ac:dyDescent="0.25">
      <c r="A3337">
        <v>3336</v>
      </c>
      <c r="B3337">
        <v>34114400</v>
      </c>
      <c r="C3337" t="s">
        <v>3342</v>
      </c>
      <c r="E3337" s="15">
        <v>3337</v>
      </c>
      <c r="F3337" s="16">
        <v>34115000</v>
      </c>
      <c r="G3337" s="17" t="s">
        <v>3343</v>
      </c>
      <c r="Q3337" t="str">
        <f t="shared" si="52"/>
        <v>34115000-Ostali putnički automobili</v>
      </c>
    </row>
    <row r="3338" spans="1:17" x14ac:dyDescent="0.25">
      <c r="A3338">
        <v>3337</v>
      </c>
      <c r="B3338">
        <v>34115000</v>
      </c>
      <c r="C3338" t="s">
        <v>3343</v>
      </c>
      <c r="E3338" s="12">
        <v>3338</v>
      </c>
      <c r="F3338" s="13">
        <v>34115200</v>
      </c>
      <c r="G3338" s="14" t="s">
        <v>3344</v>
      </c>
      <c r="Q3338" t="str">
        <f t="shared" si="52"/>
        <v>34115200-Motorna vozila za prevoz manje od 10 lica</v>
      </c>
    </row>
    <row r="3339" spans="1:17" x14ac:dyDescent="0.25">
      <c r="A3339">
        <v>3338</v>
      </c>
      <c r="B3339">
        <v>34115200</v>
      </c>
      <c r="C3339" t="s">
        <v>3344</v>
      </c>
      <c r="E3339" s="15">
        <v>3339</v>
      </c>
      <c r="F3339" s="16">
        <v>34115300</v>
      </c>
      <c r="G3339" s="17" t="s">
        <v>3345</v>
      </c>
      <c r="Q3339" t="str">
        <f t="shared" si="52"/>
        <v>34115300-Polovna vozila za transport</v>
      </c>
    </row>
    <row r="3340" spans="1:17" x14ac:dyDescent="0.25">
      <c r="A3340">
        <v>3339</v>
      </c>
      <c r="B3340">
        <v>34115300</v>
      </c>
      <c r="C3340" t="s">
        <v>3345</v>
      </c>
      <c r="E3340" s="12">
        <v>3340</v>
      </c>
      <c r="F3340" s="13">
        <v>34120000</v>
      </c>
      <c r="G3340" s="14" t="s">
        <v>3346</v>
      </c>
      <c r="Q3340" t="str">
        <f t="shared" si="52"/>
        <v>34120000-Motorna vozila za prevoz 10 ili više lica</v>
      </c>
    </row>
    <row r="3341" spans="1:17" x14ac:dyDescent="0.25">
      <c r="A3341">
        <v>3340</v>
      </c>
      <c r="B3341">
        <v>34120000</v>
      </c>
      <c r="C3341" t="s">
        <v>3346</v>
      </c>
      <c r="E3341" s="15">
        <v>3341</v>
      </c>
      <c r="F3341" s="16">
        <v>34121000</v>
      </c>
      <c r="G3341" s="17" t="s">
        <v>3347</v>
      </c>
      <c r="Q3341" t="str">
        <f t="shared" si="52"/>
        <v>34121000-Autobusi i međugradski autobusi</v>
      </c>
    </row>
    <row r="3342" spans="1:17" x14ac:dyDescent="0.25">
      <c r="A3342">
        <v>3341</v>
      </c>
      <c r="B3342">
        <v>34121000</v>
      </c>
      <c r="C3342" t="s">
        <v>3347</v>
      </c>
      <c r="E3342" s="12">
        <v>3342</v>
      </c>
      <c r="F3342" s="13">
        <v>34121100</v>
      </c>
      <c r="G3342" s="14" t="s">
        <v>3348</v>
      </c>
      <c r="Q3342" t="str">
        <f t="shared" si="52"/>
        <v>34121100-Autobusi za javni prevoz</v>
      </c>
    </row>
    <row r="3343" spans="1:17" x14ac:dyDescent="0.25">
      <c r="A3343">
        <v>3342</v>
      </c>
      <c r="B3343">
        <v>34121100</v>
      </c>
      <c r="C3343" t="s">
        <v>3348</v>
      </c>
      <c r="E3343" s="15">
        <v>3343</v>
      </c>
      <c r="F3343" s="16">
        <v>34121200</v>
      </c>
      <c r="G3343" s="17" t="s">
        <v>3349</v>
      </c>
      <c r="Q3343" t="str">
        <f t="shared" si="52"/>
        <v>34121200-Zglobni autobusi</v>
      </c>
    </row>
    <row r="3344" spans="1:17" x14ac:dyDescent="0.25">
      <c r="A3344">
        <v>3343</v>
      </c>
      <c r="B3344">
        <v>34121200</v>
      </c>
      <c r="C3344" t="s">
        <v>3349</v>
      </c>
      <c r="E3344" s="12">
        <v>3344</v>
      </c>
      <c r="F3344" s="13">
        <v>34121300</v>
      </c>
      <c r="G3344" s="14" t="s">
        <v>3350</v>
      </c>
      <c r="Q3344" t="str">
        <f t="shared" si="52"/>
        <v>34121300-Autobusi na sprat</v>
      </c>
    </row>
    <row r="3345" spans="1:17" x14ac:dyDescent="0.25">
      <c r="A3345">
        <v>3344</v>
      </c>
      <c r="B3345">
        <v>34121300</v>
      </c>
      <c r="C3345" t="s">
        <v>3350</v>
      </c>
      <c r="E3345" s="15">
        <v>3345</v>
      </c>
      <c r="F3345" s="16">
        <v>34121400</v>
      </c>
      <c r="G3345" s="17" t="s">
        <v>3351</v>
      </c>
      <c r="Q3345" t="str">
        <f t="shared" si="52"/>
        <v>34121400-Niskopodni autobusi</v>
      </c>
    </row>
    <row r="3346" spans="1:17" x14ac:dyDescent="0.25">
      <c r="A3346">
        <v>3345</v>
      </c>
      <c r="B3346">
        <v>34121400</v>
      </c>
      <c r="C3346" t="s">
        <v>3351</v>
      </c>
      <c r="E3346" s="12">
        <v>3346</v>
      </c>
      <c r="F3346" s="13">
        <v>34121500</v>
      </c>
      <c r="G3346" s="14" t="s">
        <v>3352</v>
      </c>
      <c r="Q3346" t="str">
        <f t="shared" si="52"/>
        <v>34121500-Međugradski autobusi</v>
      </c>
    </row>
    <row r="3347" spans="1:17" x14ac:dyDescent="0.25">
      <c r="A3347">
        <v>3346</v>
      </c>
      <c r="B3347">
        <v>34121500</v>
      </c>
      <c r="C3347" t="s">
        <v>3352</v>
      </c>
      <c r="E3347" s="15">
        <v>3347</v>
      </c>
      <c r="F3347" s="16">
        <v>34130000</v>
      </c>
      <c r="G3347" s="17" t="s">
        <v>3353</v>
      </c>
      <c r="Q3347" t="str">
        <f t="shared" si="52"/>
        <v>34130000-Motorna vozila za prevoz robe</v>
      </c>
    </row>
    <row r="3348" spans="1:17" x14ac:dyDescent="0.25">
      <c r="A3348">
        <v>3347</v>
      </c>
      <c r="B3348">
        <v>34130000</v>
      </c>
      <c r="C3348" t="s">
        <v>3353</v>
      </c>
      <c r="E3348" s="12">
        <v>3348</v>
      </c>
      <c r="F3348" s="13">
        <v>34131000</v>
      </c>
      <c r="G3348" s="14" t="s">
        <v>3354</v>
      </c>
      <c r="Q3348" t="str">
        <f t="shared" si="52"/>
        <v>34131000-“Pick-up“ vozila</v>
      </c>
    </row>
    <row r="3349" spans="1:17" x14ac:dyDescent="0.25">
      <c r="A3349">
        <v>3348</v>
      </c>
      <c r="B3349">
        <v>34131000</v>
      </c>
      <c r="C3349" t="s">
        <v>3354</v>
      </c>
      <c r="E3349" s="15">
        <v>3349</v>
      </c>
      <c r="F3349" s="16">
        <v>34132000</v>
      </c>
      <c r="G3349" s="17" t="s">
        <v>3355</v>
      </c>
      <c r="Q3349" t="str">
        <f t="shared" si="52"/>
        <v>34132000-Motorne sanke</v>
      </c>
    </row>
    <row r="3350" spans="1:17" x14ac:dyDescent="0.25">
      <c r="A3350">
        <v>3349</v>
      </c>
      <c r="B3350">
        <v>34132000</v>
      </c>
      <c r="C3350" t="s">
        <v>3355</v>
      </c>
      <c r="E3350" s="12">
        <v>3350</v>
      </c>
      <c r="F3350" s="13">
        <v>34133000</v>
      </c>
      <c r="G3350" s="14" t="s">
        <v>3356</v>
      </c>
      <c r="Q3350" t="str">
        <f t="shared" si="52"/>
        <v>34133000-Zglobni kamioni</v>
      </c>
    </row>
    <row r="3351" spans="1:17" x14ac:dyDescent="0.25">
      <c r="A3351">
        <v>3350</v>
      </c>
      <c r="B3351">
        <v>34133000</v>
      </c>
      <c r="C3351" t="s">
        <v>3356</v>
      </c>
      <c r="E3351" s="15">
        <v>3351</v>
      </c>
      <c r="F3351" s="16">
        <v>34133100</v>
      </c>
      <c r="G3351" s="17" t="s">
        <v>3357</v>
      </c>
      <c r="Q3351" t="str">
        <f t="shared" si="52"/>
        <v>34133100-Cisterne</v>
      </c>
    </row>
    <row r="3352" spans="1:17" x14ac:dyDescent="0.25">
      <c r="A3352">
        <v>3351</v>
      </c>
      <c r="B3352">
        <v>34133100</v>
      </c>
      <c r="C3352" t="s">
        <v>3357</v>
      </c>
      <c r="E3352" s="12">
        <v>3352</v>
      </c>
      <c r="F3352" s="13">
        <v>34133110</v>
      </c>
      <c r="G3352" s="14" t="s">
        <v>3358</v>
      </c>
      <c r="Q3352" t="str">
        <f t="shared" si="52"/>
        <v>34133110-Kamioni - cisterne za gorivo</v>
      </c>
    </row>
    <row r="3353" spans="1:17" x14ac:dyDescent="0.25">
      <c r="A3353">
        <v>3352</v>
      </c>
      <c r="B3353">
        <v>34133110</v>
      </c>
      <c r="C3353" t="s">
        <v>3358</v>
      </c>
      <c r="E3353" s="15">
        <v>3353</v>
      </c>
      <c r="F3353" s="16">
        <v>34134000</v>
      </c>
      <c r="G3353" s="17" t="s">
        <v>3359</v>
      </c>
      <c r="Q3353" t="str">
        <f t="shared" si="52"/>
        <v>34134000-Kamioni sa platformom i kiperi</v>
      </c>
    </row>
    <row r="3354" spans="1:17" x14ac:dyDescent="0.25">
      <c r="A3354">
        <v>3353</v>
      </c>
      <c r="B3354">
        <v>34134000</v>
      </c>
      <c r="C3354" t="s">
        <v>3359</v>
      </c>
      <c r="E3354" s="12">
        <v>3354</v>
      </c>
      <c r="F3354" s="13">
        <v>34134100</v>
      </c>
      <c r="G3354" s="14" t="s">
        <v>3360</v>
      </c>
      <c r="Q3354" t="str">
        <f t="shared" si="52"/>
        <v>34134100-Kamioni sa platformom</v>
      </c>
    </row>
    <row r="3355" spans="1:17" x14ac:dyDescent="0.25">
      <c r="A3355">
        <v>3354</v>
      </c>
      <c r="B3355">
        <v>34134100</v>
      </c>
      <c r="C3355" t="s">
        <v>3360</v>
      </c>
      <c r="E3355" s="15">
        <v>3355</v>
      </c>
      <c r="F3355" s="16">
        <v>34134200</v>
      </c>
      <c r="G3355" s="17" t="s">
        <v>3361</v>
      </c>
      <c r="Q3355" t="str">
        <f t="shared" si="52"/>
        <v>34134200-Kiperi</v>
      </c>
    </row>
    <row r="3356" spans="1:17" x14ac:dyDescent="0.25">
      <c r="A3356">
        <v>3355</v>
      </c>
      <c r="B3356">
        <v>34134200</v>
      </c>
      <c r="C3356" t="s">
        <v>3361</v>
      </c>
      <c r="E3356" s="12">
        <v>3356</v>
      </c>
      <c r="F3356" s="13">
        <v>34136000</v>
      </c>
      <c r="G3356" s="14" t="s">
        <v>3362</v>
      </c>
      <c r="Q3356" t="str">
        <f t="shared" si="52"/>
        <v>34136000-„VAN“ vozila (dostavna vozila)</v>
      </c>
    </row>
    <row r="3357" spans="1:17" x14ac:dyDescent="0.25">
      <c r="A3357">
        <v>3356</v>
      </c>
      <c r="B3357">
        <v>34136000</v>
      </c>
      <c r="C3357" t="s">
        <v>3362</v>
      </c>
      <c r="E3357" s="15">
        <v>3357</v>
      </c>
      <c r="F3357" s="16">
        <v>34136100</v>
      </c>
      <c r="G3357" s="17" t="s">
        <v>3363</v>
      </c>
      <c r="Q3357" t="str">
        <f t="shared" si="52"/>
        <v>34136100-Laka „VAN“ vozila (laka dostavna vozila)</v>
      </c>
    </row>
    <row r="3358" spans="1:17" x14ac:dyDescent="0.25">
      <c r="A3358">
        <v>3357</v>
      </c>
      <c r="B3358">
        <v>34136100</v>
      </c>
      <c r="C3358" t="s">
        <v>3363</v>
      </c>
      <c r="E3358" s="12">
        <v>3358</v>
      </c>
      <c r="F3358" s="13">
        <v>34136200</v>
      </c>
      <c r="G3358" s="14" t="s">
        <v>3364</v>
      </c>
      <c r="Q3358" t="str">
        <f t="shared" si="52"/>
        <v>34136200-Zatvorena „VAN“ vozila (zatvorena dostavna vozila)</v>
      </c>
    </row>
    <row r="3359" spans="1:17" x14ac:dyDescent="0.25">
      <c r="A3359">
        <v>3358</v>
      </c>
      <c r="B3359">
        <v>34136200</v>
      </c>
      <c r="C3359" t="s">
        <v>3364</v>
      </c>
      <c r="E3359" s="15">
        <v>3359</v>
      </c>
      <c r="F3359" s="16">
        <v>34137000</v>
      </c>
      <c r="G3359" s="17" t="s">
        <v>3365</v>
      </c>
      <c r="Q3359" t="str">
        <f t="shared" si="52"/>
        <v>34137000-Polovna vozila za prevoz robe</v>
      </c>
    </row>
    <row r="3360" spans="1:17" x14ac:dyDescent="0.25">
      <c r="A3360">
        <v>3359</v>
      </c>
      <c r="B3360">
        <v>34137000</v>
      </c>
      <c r="C3360" t="s">
        <v>3365</v>
      </c>
      <c r="E3360" s="12">
        <v>3360</v>
      </c>
      <c r="F3360" s="13">
        <v>34138000</v>
      </c>
      <c r="G3360" s="14" t="s">
        <v>3366</v>
      </c>
      <c r="Q3360" t="str">
        <f t="shared" si="52"/>
        <v>34138000-Drumski tegljači</v>
      </c>
    </row>
    <row r="3361" spans="1:17" x14ac:dyDescent="0.25">
      <c r="A3361">
        <v>3360</v>
      </c>
      <c r="B3361">
        <v>34138000</v>
      </c>
      <c r="C3361" t="s">
        <v>3366</v>
      </c>
      <c r="E3361" s="15">
        <v>3361</v>
      </c>
      <c r="F3361" s="16">
        <v>34139000</v>
      </c>
      <c r="G3361" s="17" t="s">
        <v>3367</v>
      </c>
      <c r="Q3361" t="str">
        <f t="shared" si="52"/>
        <v>34139000-Šasije</v>
      </c>
    </row>
    <row r="3362" spans="1:17" x14ac:dyDescent="0.25">
      <c r="A3362">
        <v>3361</v>
      </c>
      <c r="B3362">
        <v>34139000</v>
      </c>
      <c r="C3362" t="s">
        <v>3367</v>
      </c>
      <c r="E3362" s="12">
        <v>3362</v>
      </c>
      <c r="F3362" s="13">
        <v>34139100</v>
      </c>
      <c r="G3362" s="14" t="s">
        <v>3368</v>
      </c>
      <c r="Q3362" t="str">
        <f t="shared" si="52"/>
        <v>34139100-Šasije sa kabinom</v>
      </c>
    </row>
    <row r="3363" spans="1:17" x14ac:dyDescent="0.25">
      <c r="A3363">
        <v>3362</v>
      </c>
      <c r="B3363">
        <v>34139100</v>
      </c>
      <c r="C3363" t="s">
        <v>3368</v>
      </c>
      <c r="E3363" s="15">
        <v>3363</v>
      </c>
      <c r="F3363" s="16">
        <v>34139200</v>
      </c>
      <c r="G3363" s="17" t="s">
        <v>3369</v>
      </c>
      <c r="Q3363" t="str">
        <f t="shared" si="52"/>
        <v>34139200-Šasije sa karoserijom</v>
      </c>
    </row>
    <row r="3364" spans="1:17" x14ac:dyDescent="0.25">
      <c r="A3364">
        <v>3363</v>
      </c>
      <c r="B3364">
        <v>34139200</v>
      </c>
      <c r="C3364" t="s">
        <v>3369</v>
      </c>
      <c r="E3364" s="12">
        <v>3364</v>
      </c>
      <c r="F3364" s="13">
        <v>34139300</v>
      </c>
      <c r="G3364" s="14" t="s">
        <v>3370</v>
      </c>
      <c r="Q3364" t="str">
        <f t="shared" si="52"/>
        <v>34139300-Kompletna šasija</v>
      </c>
    </row>
    <row r="3365" spans="1:17" x14ac:dyDescent="0.25">
      <c r="A3365">
        <v>3364</v>
      </c>
      <c r="B3365">
        <v>34139300</v>
      </c>
      <c r="C3365" t="s">
        <v>3370</v>
      </c>
      <c r="E3365" s="15">
        <v>3365</v>
      </c>
      <c r="F3365" s="16">
        <v>34140000</v>
      </c>
      <c r="G3365" s="17" t="s">
        <v>3371</v>
      </c>
      <c r="Q3365" t="str">
        <f t="shared" si="52"/>
        <v>34140000-Teška motorna vozila</v>
      </c>
    </row>
    <row r="3366" spans="1:17" x14ac:dyDescent="0.25">
      <c r="A3366">
        <v>3365</v>
      </c>
      <c r="B3366">
        <v>34140000</v>
      </c>
      <c r="C3366" t="s">
        <v>3371</v>
      </c>
      <c r="E3366" s="12">
        <v>3366</v>
      </c>
      <c r="F3366" s="13">
        <v>34142000</v>
      </c>
      <c r="G3366" s="14" t="s">
        <v>3372</v>
      </c>
      <c r="Q3366" t="str">
        <f t="shared" si="52"/>
        <v>34142000-Dizalični i samoistovarni kamioni - damperi</v>
      </c>
    </row>
    <row r="3367" spans="1:17" x14ac:dyDescent="0.25">
      <c r="A3367">
        <v>3366</v>
      </c>
      <c r="B3367">
        <v>34142000</v>
      </c>
      <c r="C3367" t="s">
        <v>3372</v>
      </c>
      <c r="E3367" s="15">
        <v>3367</v>
      </c>
      <c r="F3367" s="16">
        <v>34142100</v>
      </c>
      <c r="G3367" s="17" t="s">
        <v>3373</v>
      </c>
      <c r="Q3367" t="str">
        <f t="shared" si="52"/>
        <v>34142100-Kamioni sa platformom koja se diže</v>
      </c>
    </row>
    <row r="3368" spans="1:17" x14ac:dyDescent="0.25">
      <c r="A3368">
        <v>3367</v>
      </c>
      <c r="B3368">
        <v>34142100</v>
      </c>
      <c r="C3368" t="s">
        <v>3373</v>
      </c>
      <c r="E3368" s="12">
        <v>3368</v>
      </c>
      <c r="F3368" s="13">
        <v>34142200</v>
      </c>
      <c r="G3368" s="14" t="s">
        <v>3374</v>
      </c>
      <c r="Q3368" t="str">
        <f t="shared" si="52"/>
        <v>34142200-Utovarivači</v>
      </c>
    </row>
    <row r="3369" spans="1:17" x14ac:dyDescent="0.25">
      <c r="A3369">
        <v>3368</v>
      </c>
      <c r="B3369">
        <v>34142200</v>
      </c>
      <c r="C3369" t="s">
        <v>3374</v>
      </c>
      <c r="E3369" s="15">
        <v>3369</v>
      </c>
      <c r="F3369" s="16">
        <v>34142300</v>
      </c>
      <c r="G3369" s="17" t="s">
        <v>3375</v>
      </c>
      <c r="Q3369" t="str">
        <f t="shared" si="52"/>
        <v>34142300-Samoistovarni kamioni -damperi</v>
      </c>
    </row>
    <row r="3370" spans="1:17" x14ac:dyDescent="0.25">
      <c r="A3370">
        <v>3369</v>
      </c>
      <c r="B3370">
        <v>34142300</v>
      </c>
      <c r="C3370" t="s">
        <v>3375</v>
      </c>
      <c r="E3370" s="12">
        <v>3370</v>
      </c>
      <c r="F3370" s="13">
        <v>34143000</v>
      </c>
      <c r="G3370" s="14" t="s">
        <v>3376</v>
      </c>
      <c r="Q3370" t="str">
        <f t="shared" si="52"/>
        <v>34143000-Vozila za zimsku službu</v>
      </c>
    </row>
    <row r="3371" spans="1:17" x14ac:dyDescent="0.25">
      <c r="A3371">
        <v>3370</v>
      </c>
      <c r="B3371">
        <v>34143000</v>
      </c>
      <c r="C3371" t="s">
        <v>3376</v>
      </c>
      <c r="E3371" s="15">
        <v>3371</v>
      </c>
      <c r="F3371" s="16">
        <v>34144000</v>
      </c>
      <c r="G3371" s="17" t="s">
        <v>3377</v>
      </c>
      <c r="Q3371" t="str">
        <f t="shared" si="52"/>
        <v>34144000-Motorna vozila za specijalne svrhe</v>
      </c>
    </row>
    <row r="3372" spans="1:17" x14ac:dyDescent="0.25">
      <c r="A3372">
        <v>3371</v>
      </c>
      <c r="B3372">
        <v>34144000</v>
      </c>
      <c r="C3372" t="s">
        <v>3377</v>
      </c>
      <c r="E3372" s="12">
        <v>3372</v>
      </c>
      <c r="F3372" s="13">
        <v>34144100</v>
      </c>
      <c r="G3372" s="14" t="s">
        <v>3378</v>
      </c>
      <c r="Q3372" t="str">
        <f t="shared" si="52"/>
        <v>34144100-Mobilne okretne dizalice za bušenje</v>
      </c>
    </row>
    <row r="3373" spans="1:17" x14ac:dyDescent="0.25">
      <c r="A3373">
        <v>3372</v>
      </c>
      <c r="B3373">
        <v>34144100</v>
      </c>
      <c r="C3373" t="s">
        <v>3378</v>
      </c>
      <c r="E3373" s="15">
        <v>3373</v>
      </c>
      <c r="F3373" s="16">
        <v>34144200</v>
      </c>
      <c r="G3373" s="17" t="s">
        <v>3379</v>
      </c>
      <c r="Q3373" t="str">
        <f t="shared" si="52"/>
        <v>34144200-Vozila za hitne službe</v>
      </c>
    </row>
    <row r="3374" spans="1:17" x14ac:dyDescent="0.25">
      <c r="A3374">
        <v>3373</v>
      </c>
      <c r="B3374">
        <v>34144200</v>
      </c>
      <c r="C3374" t="s">
        <v>3379</v>
      </c>
      <c r="E3374" s="12">
        <v>3374</v>
      </c>
      <c r="F3374" s="13">
        <v>34144210</v>
      </c>
      <c r="G3374" s="14" t="s">
        <v>3380</v>
      </c>
      <c r="Q3374" t="str">
        <f t="shared" si="52"/>
        <v>34144210-Vatrogasna vozila</v>
      </c>
    </row>
    <row r="3375" spans="1:17" x14ac:dyDescent="0.25">
      <c r="A3375">
        <v>3374</v>
      </c>
      <c r="B3375">
        <v>34144210</v>
      </c>
      <c r="C3375" t="s">
        <v>3380</v>
      </c>
      <c r="E3375" s="15">
        <v>3375</v>
      </c>
      <c r="F3375" s="16">
        <v>34144211</v>
      </c>
      <c r="G3375" s="17" t="s">
        <v>3381</v>
      </c>
      <c r="Q3375" t="str">
        <f t="shared" si="52"/>
        <v>34144211-Kamioni sa lestvicama na obrtnoj platformi</v>
      </c>
    </row>
    <row r="3376" spans="1:17" x14ac:dyDescent="0.25">
      <c r="A3376">
        <v>3375</v>
      </c>
      <c r="B3376">
        <v>34144211</v>
      </c>
      <c r="C3376" t="s">
        <v>3381</v>
      </c>
      <c r="E3376" s="12">
        <v>3376</v>
      </c>
      <c r="F3376" s="13">
        <v>34144212</v>
      </c>
      <c r="G3376" s="14" t="s">
        <v>3382</v>
      </c>
      <c r="Q3376" t="str">
        <f t="shared" si="52"/>
        <v>34144212-Protivpožarna autocisterna</v>
      </c>
    </row>
    <row r="3377" spans="1:17" x14ac:dyDescent="0.25">
      <c r="A3377">
        <v>3376</v>
      </c>
      <c r="B3377">
        <v>34144212</v>
      </c>
      <c r="C3377" t="s">
        <v>3382</v>
      </c>
      <c r="E3377" s="15">
        <v>3377</v>
      </c>
      <c r="F3377" s="16">
        <v>34144213</v>
      </c>
      <c r="G3377" s="17" t="s">
        <v>3383</v>
      </c>
      <c r="Q3377" t="str">
        <f t="shared" si="52"/>
        <v>34144213-Vozila za gašenje požara</v>
      </c>
    </row>
    <row r="3378" spans="1:17" x14ac:dyDescent="0.25">
      <c r="A3378">
        <v>3377</v>
      </c>
      <c r="B3378">
        <v>34144213</v>
      </c>
      <c r="C3378" t="s">
        <v>3383</v>
      </c>
      <c r="E3378" s="12">
        <v>3378</v>
      </c>
      <c r="F3378" s="13">
        <v>34144220</v>
      </c>
      <c r="G3378" s="14" t="s">
        <v>3384</v>
      </c>
      <c r="Q3378" t="str">
        <f t="shared" si="52"/>
        <v>34144220-Vozila za prevoz havarisanih, defektnih i drugih vozila</v>
      </c>
    </row>
    <row r="3379" spans="1:17" x14ac:dyDescent="0.25">
      <c r="A3379">
        <v>3378</v>
      </c>
      <c r="B3379">
        <v>34144220</v>
      </c>
      <c r="C3379" t="s">
        <v>3384</v>
      </c>
      <c r="E3379" s="15">
        <v>3379</v>
      </c>
      <c r="F3379" s="16">
        <v>34144300</v>
      </c>
      <c r="G3379" s="17" t="s">
        <v>3385</v>
      </c>
      <c r="Q3379" t="str">
        <f t="shared" si="52"/>
        <v>34144300-Pokretni mostovi</v>
      </c>
    </row>
    <row r="3380" spans="1:17" x14ac:dyDescent="0.25">
      <c r="A3380">
        <v>3379</v>
      </c>
      <c r="B3380">
        <v>34144300</v>
      </c>
      <c r="C3380" t="s">
        <v>3385</v>
      </c>
      <c r="E3380" s="12">
        <v>3380</v>
      </c>
      <c r="F3380" s="13">
        <v>34144400</v>
      </c>
      <c r="G3380" s="14" t="s">
        <v>3386</v>
      </c>
      <c r="Q3380" t="str">
        <f t="shared" si="52"/>
        <v>34144400-Vozila za održavanje puteva</v>
      </c>
    </row>
    <row r="3381" spans="1:17" x14ac:dyDescent="0.25">
      <c r="A3381">
        <v>3380</v>
      </c>
      <c r="B3381">
        <v>34144400</v>
      </c>
      <c r="C3381" t="s">
        <v>3386</v>
      </c>
      <c r="E3381" s="15">
        <v>3381</v>
      </c>
      <c r="F3381" s="16">
        <v>34144410</v>
      </c>
      <c r="G3381" s="17" t="s">
        <v>3387</v>
      </c>
      <c r="Q3381" t="str">
        <f t="shared" si="52"/>
        <v>34144410-Vozila za čišćenje odvodnih kanala pored puta</v>
      </c>
    </row>
    <row r="3382" spans="1:17" x14ac:dyDescent="0.25">
      <c r="A3382">
        <v>3381</v>
      </c>
      <c r="B3382">
        <v>34144410</v>
      </c>
      <c r="C3382" t="s">
        <v>3387</v>
      </c>
      <c r="E3382" s="12">
        <v>3382</v>
      </c>
      <c r="F3382" s="13">
        <v>34144420</v>
      </c>
      <c r="G3382" s="14" t="s">
        <v>3388</v>
      </c>
      <c r="Q3382" t="str">
        <f t="shared" si="52"/>
        <v>34144420-Vozila za posipanje soli</v>
      </c>
    </row>
    <row r="3383" spans="1:17" x14ac:dyDescent="0.25">
      <c r="A3383">
        <v>3382</v>
      </c>
      <c r="B3383">
        <v>34144420</v>
      </c>
      <c r="C3383" t="s">
        <v>3388</v>
      </c>
      <c r="E3383" s="15">
        <v>3383</v>
      </c>
      <c r="F3383" s="16">
        <v>34144430</v>
      </c>
      <c r="G3383" s="17" t="s">
        <v>3389</v>
      </c>
      <c r="Q3383" t="str">
        <f t="shared" si="52"/>
        <v>34144430-Vozila za čišćenje puteva</v>
      </c>
    </row>
    <row r="3384" spans="1:17" x14ac:dyDescent="0.25">
      <c r="A3384">
        <v>3383</v>
      </c>
      <c r="B3384">
        <v>34144430</v>
      </c>
      <c r="C3384" t="s">
        <v>3389</v>
      </c>
      <c r="E3384" s="12">
        <v>3384</v>
      </c>
      <c r="F3384" s="13">
        <v>34144431</v>
      </c>
      <c r="G3384" s="14" t="s">
        <v>3390</v>
      </c>
      <c r="Q3384" t="str">
        <f t="shared" si="52"/>
        <v>34144431-Vozila za čišćenje puteva usisavanjem</v>
      </c>
    </row>
    <row r="3385" spans="1:17" x14ac:dyDescent="0.25">
      <c r="A3385">
        <v>3384</v>
      </c>
      <c r="B3385">
        <v>34144431</v>
      </c>
      <c r="C3385" t="s">
        <v>3390</v>
      </c>
      <c r="E3385" s="15">
        <v>3385</v>
      </c>
      <c r="F3385" s="16">
        <v>34144440</v>
      </c>
      <c r="G3385" s="17" t="s">
        <v>3391</v>
      </c>
      <c r="Q3385" t="str">
        <f t="shared" si="52"/>
        <v>34144440-Vozila za posipavanje peska</v>
      </c>
    </row>
    <row r="3386" spans="1:17" x14ac:dyDescent="0.25">
      <c r="A3386">
        <v>3385</v>
      </c>
      <c r="B3386">
        <v>34144440</v>
      </c>
      <c r="C3386" t="s">
        <v>3391</v>
      </c>
      <c r="E3386" s="12">
        <v>3386</v>
      </c>
      <c r="F3386" s="13">
        <v>34144450</v>
      </c>
      <c r="G3386" s="14" t="s">
        <v>3392</v>
      </c>
      <c r="Q3386" t="str">
        <f t="shared" si="52"/>
        <v>34144450-Vozila za prskanje ili polivanje</v>
      </c>
    </row>
    <row r="3387" spans="1:17" x14ac:dyDescent="0.25">
      <c r="A3387">
        <v>3386</v>
      </c>
      <c r="B3387">
        <v>34144450</v>
      </c>
      <c r="C3387" t="s">
        <v>3392</v>
      </c>
      <c r="E3387" s="15">
        <v>3387</v>
      </c>
      <c r="F3387" s="16">
        <v>34144500</v>
      </c>
      <c r="G3387" s="17" t="s">
        <v>3393</v>
      </c>
      <c r="Q3387" t="str">
        <f t="shared" si="52"/>
        <v>34144500-Vozila za odnošenje otpada i otpadnih voda</v>
      </c>
    </row>
    <row r="3388" spans="1:17" x14ac:dyDescent="0.25">
      <c r="A3388">
        <v>3387</v>
      </c>
      <c r="B3388">
        <v>34144500</v>
      </c>
      <c r="C3388" t="s">
        <v>3393</v>
      </c>
      <c r="E3388" s="12">
        <v>3388</v>
      </c>
      <c r="F3388" s="13">
        <v>34144510</v>
      </c>
      <c r="G3388" s="14" t="s">
        <v>3394</v>
      </c>
      <c r="Q3388" t="str">
        <f t="shared" si="52"/>
        <v>34144510-Vozila za odnošenje smeća</v>
      </c>
    </row>
    <row r="3389" spans="1:17" x14ac:dyDescent="0.25">
      <c r="A3389">
        <v>3388</v>
      </c>
      <c r="B3389">
        <v>34144510</v>
      </c>
      <c r="C3389" t="s">
        <v>3394</v>
      </c>
      <c r="E3389" s="15">
        <v>3389</v>
      </c>
      <c r="F3389" s="16">
        <v>34144511</v>
      </c>
      <c r="G3389" s="17" t="s">
        <v>3395</v>
      </c>
      <c r="Q3389" t="str">
        <f t="shared" si="52"/>
        <v>34144511-Vozila za skupljanje otpada</v>
      </c>
    </row>
    <row r="3390" spans="1:17" x14ac:dyDescent="0.25">
      <c r="A3390">
        <v>3389</v>
      </c>
      <c r="B3390">
        <v>34144511</v>
      </c>
      <c r="C3390" t="s">
        <v>3395</v>
      </c>
      <c r="E3390" s="12">
        <v>3390</v>
      </c>
      <c r="F3390" s="13">
        <v>34144512</v>
      </c>
      <c r="G3390" s="14" t="s">
        <v>3396</v>
      </c>
      <c r="Q3390" t="str">
        <f t="shared" si="52"/>
        <v>34144512-Vozila za sabijanje otpada</v>
      </c>
    </row>
    <row r="3391" spans="1:17" x14ac:dyDescent="0.25">
      <c r="A3391">
        <v>3390</v>
      </c>
      <c r="B3391">
        <v>34144512</v>
      </c>
      <c r="C3391" t="s">
        <v>3396</v>
      </c>
      <c r="E3391" s="15">
        <v>3391</v>
      </c>
      <c r="F3391" s="16">
        <v>34144520</v>
      </c>
      <c r="G3391" s="17" t="s">
        <v>3397</v>
      </c>
      <c r="Q3391" t="str">
        <f t="shared" si="52"/>
        <v>34144520-Cisterne za otpadne vode</v>
      </c>
    </row>
    <row r="3392" spans="1:17" x14ac:dyDescent="0.25">
      <c r="A3392">
        <v>3391</v>
      </c>
      <c r="B3392">
        <v>34144520</v>
      </c>
      <c r="C3392" t="s">
        <v>3397</v>
      </c>
      <c r="E3392" s="12">
        <v>3392</v>
      </c>
      <c r="F3392" s="13">
        <v>34144700</v>
      </c>
      <c r="G3392" s="14" t="s">
        <v>3398</v>
      </c>
      <c r="Q3392" t="str">
        <f t="shared" si="52"/>
        <v>34144700-Komunalna vozila</v>
      </c>
    </row>
    <row r="3393" spans="1:17" x14ac:dyDescent="0.25">
      <c r="A3393">
        <v>3392</v>
      </c>
      <c r="B3393">
        <v>34144700</v>
      </c>
      <c r="C3393" t="s">
        <v>3398</v>
      </c>
      <c r="E3393" s="15">
        <v>3393</v>
      </c>
      <c r="F3393" s="16">
        <v>34144710</v>
      </c>
      <c r="G3393" s="17" t="s">
        <v>3399</v>
      </c>
      <c r="Q3393" t="str">
        <f t="shared" si="52"/>
        <v>34144710-Utovarivači na točkovima</v>
      </c>
    </row>
    <row r="3394" spans="1:17" x14ac:dyDescent="0.25">
      <c r="A3394">
        <v>3393</v>
      </c>
      <c r="B3394">
        <v>34144710</v>
      </c>
      <c r="C3394" t="s">
        <v>3399</v>
      </c>
      <c r="E3394" s="12">
        <v>3394</v>
      </c>
      <c r="F3394" s="13">
        <v>34144730</v>
      </c>
      <c r="G3394" s="14" t="s">
        <v>3400</v>
      </c>
      <c r="Q3394" t="str">
        <f t="shared" ref="Q3394:Q3457" si="53">F3394&amp; "-" &amp;G3394</f>
        <v>34144730-Vozila za punjenje letelica gorivom</v>
      </c>
    </row>
    <row r="3395" spans="1:17" x14ac:dyDescent="0.25">
      <c r="A3395">
        <v>3394</v>
      </c>
      <c r="B3395">
        <v>34144730</v>
      </c>
      <c r="C3395" t="s">
        <v>3400</v>
      </c>
      <c r="E3395" s="15">
        <v>3395</v>
      </c>
      <c r="F3395" s="16">
        <v>34144740</v>
      </c>
      <c r="G3395" s="17" t="s">
        <v>3401</v>
      </c>
      <c r="Q3395" t="str">
        <f t="shared" si="53"/>
        <v>34144740-Vozila za vuču letelica</v>
      </c>
    </row>
    <row r="3396" spans="1:17" x14ac:dyDescent="0.25">
      <c r="A3396">
        <v>3395</v>
      </c>
      <c r="B3396">
        <v>34144740</v>
      </c>
      <c r="C3396" t="s">
        <v>3401</v>
      </c>
      <c r="E3396" s="12">
        <v>3396</v>
      </c>
      <c r="F3396" s="13">
        <v>34144750</v>
      </c>
      <c r="G3396" s="14" t="s">
        <v>3402</v>
      </c>
      <c r="Q3396" t="str">
        <f t="shared" si="53"/>
        <v>34144750-Nosači za prtljag</v>
      </c>
    </row>
    <row r="3397" spans="1:17" x14ac:dyDescent="0.25">
      <c r="A3397">
        <v>3396</v>
      </c>
      <c r="B3397">
        <v>34144750</v>
      </c>
      <c r="C3397" t="s">
        <v>3402</v>
      </c>
      <c r="E3397" s="15">
        <v>3397</v>
      </c>
      <c r="F3397" s="16">
        <v>34144751</v>
      </c>
      <c r="G3397" s="17" t="s">
        <v>3403</v>
      </c>
      <c r="Q3397" t="str">
        <f t="shared" si="53"/>
        <v>34144751-Kolica za utovar kontejnera</v>
      </c>
    </row>
    <row r="3398" spans="1:17" x14ac:dyDescent="0.25">
      <c r="A3398">
        <v>3397</v>
      </c>
      <c r="B3398">
        <v>34144751</v>
      </c>
      <c r="C3398" t="s">
        <v>3403</v>
      </c>
      <c r="E3398" s="12">
        <v>3398</v>
      </c>
      <c r="F3398" s="13">
        <v>34144760</v>
      </c>
      <c r="G3398" s="14" t="s">
        <v>3404</v>
      </c>
      <c r="Q3398" t="str">
        <f t="shared" si="53"/>
        <v>34144760-Mobilne biblioteke</v>
      </c>
    </row>
    <row r="3399" spans="1:17" x14ac:dyDescent="0.25">
      <c r="A3399">
        <v>3398</v>
      </c>
      <c r="B3399">
        <v>34144760</v>
      </c>
      <c r="C3399" t="s">
        <v>3404</v>
      </c>
      <c r="E3399" s="15">
        <v>3399</v>
      </c>
      <c r="F3399" s="16">
        <v>34144800</v>
      </c>
      <c r="G3399" s="17" t="s">
        <v>3405</v>
      </c>
      <c r="Q3399" t="str">
        <f t="shared" si="53"/>
        <v>34144800-Mobilne kuće</v>
      </c>
    </row>
    <row r="3400" spans="1:17" x14ac:dyDescent="0.25">
      <c r="A3400">
        <v>3399</v>
      </c>
      <c r="B3400">
        <v>34144800</v>
      </c>
      <c r="C3400" t="s">
        <v>3405</v>
      </c>
      <c r="E3400" s="12">
        <v>3400</v>
      </c>
      <c r="F3400" s="13">
        <v>34144900</v>
      </c>
      <c r="G3400" s="14" t="s">
        <v>3406</v>
      </c>
      <c r="Q3400" t="str">
        <f t="shared" si="53"/>
        <v>34144900-Električna vozila</v>
      </c>
    </row>
    <row r="3401" spans="1:17" x14ac:dyDescent="0.25">
      <c r="A3401">
        <v>3400</v>
      </c>
      <c r="B3401">
        <v>34144900</v>
      </c>
      <c r="C3401" t="s">
        <v>3406</v>
      </c>
      <c r="E3401" s="15">
        <v>3401</v>
      </c>
      <c r="F3401" s="16">
        <v>34144910</v>
      </c>
      <c r="G3401" s="17" t="s">
        <v>3407</v>
      </c>
      <c r="Q3401" t="str">
        <f t="shared" si="53"/>
        <v>34144910-Električni autobusi</v>
      </c>
    </row>
    <row r="3402" spans="1:17" x14ac:dyDescent="0.25">
      <c r="A3402">
        <v>3401</v>
      </c>
      <c r="B3402">
        <v>34144910</v>
      </c>
      <c r="C3402" t="s">
        <v>3407</v>
      </c>
      <c r="E3402" s="12">
        <v>3402</v>
      </c>
      <c r="F3402" s="13">
        <v>34150000</v>
      </c>
      <c r="G3402" s="14" t="s">
        <v>3408</v>
      </c>
      <c r="Q3402" t="str">
        <f t="shared" si="53"/>
        <v>34150000-Simulatori</v>
      </c>
    </row>
    <row r="3403" spans="1:17" x14ac:dyDescent="0.25">
      <c r="A3403">
        <v>3402</v>
      </c>
      <c r="B3403">
        <v>34150000</v>
      </c>
      <c r="C3403" t="s">
        <v>3408</v>
      </c>
      <c r="E3403" s="15">
        <v>3403</v>
      </c>
      <c r="F3403" s="16">
        <v>34151000</v>
      </c>
      <c r="G3403" s="17" t="s">
        <v>3409</v>
      </c>
      <c r="Q3403" t="str">
        <f t="shared" si="53"/>
        <v>34151000-Simulatori vožnje</v>
      </c>
    </row>
    <row r="3404" spans="1:17" x14ac:dyDescent="0.25">
      <c r="A3404">
        <v>3403</v>
      </c>
      <c r="B3404">
        <v>34151000</v>
      </c>
      <c r="C3404" t="s">
        <v>3409</v>
      </c>
      <c r="E3404" s="12">
        <v>3404</v>
      </c>
      <c r="F3404" s="13">
        <v>34152000</v>
      </c>
      <c r="G3404" s="14" t="s">
        <v>3410</v>
      </c>
      <c r="Q3404" t="str">
        <f t="shared" si="53"/>
        <v>34152000-Simulatori za obuku</v>
      </c>
    </row>
    <row r="3405" spans="1:17" x14ac:dyDescent="0.25">
      <c r="A3405">
        <v>3404</v>
      </c>
      <c r="B3405">
        <v>34152000</v>
      </c>
      <c r="C3405" t="s">
        <v>3410</v>
      </c>
      <c r="E3405" s="15">
        <v>3405</v>
      </c>
      <c r="F3405" s="16">
        <v>34200000</v>
      </c>
      <c r="G3405" s="17" t="s">
        <v>3411</v>
      </c>
      <c r="Q3405" t="str">
        <f t="shared" si="53"/>
        <v>34200000-Karoserije za vozila, prikolice ili poluprikolice</v>
      </c>
    </row>
    <row r="3406" spans="1:17" x14ac:dyDescent="0.25">
      <c r="A3406">
        <v>3405</v>
      </c>
      <c r="B3406">
        <v>34200000</v>
      </c>
      <c r="C3406" t="s">
        <v>3411</v>
      </c>
      <c r="E3406" s="12">
        <v>3406</v>
      </c>
      <c r="F3406" s="13">
        <v>34210000</v>
      </c>
      <c r="G3406" s="14" t="s">
        <v>3412</v>
      </c>
      <c r="Q3406" t="str">
        <f t="shared" si="53"/>
        <v>34210000-Karoserije za vozila</v>
      </c>
    </row>
    <row r="3407" spans="1:17" x14ac:dyDescent="0.25">
      <c r="A3407">
        <v>3406</v>
      </c>
      <c r="B3407">
        <v>34210000</v>
      </c>
      <c r="C3407" t="s">
        <v>3412</v>
      </c>
      <c r="E3407" s="15">
        <v>3407</v>
      </c>
      <c r="F3407" s="16">
        <v>34211000</v>
      </c>
      <c r="G3407" s="17" t="s">
        <v>3413</v>
      </c>
      <c r="Q3407" t="str">
        <f t="shared" si="53"/>
        <v>34211000-Karoserije za autobuse, za sanitetska i za teretna vozila</v>
      </c>
    </row>
    <row r="3408" spans="1:17" x14ac:dyDescent="0.25">
      <c r="A3408">
        <v>3407</v>
      </c>
      <c r="B3408">
        <v>34211000</v>
      </c>
      <c r="C3408" t="s">
        <v>3413</v>
      </c>
      <c r="E3408" s="12">
        <v>3408</v>
      </c>
      <c r="F3408" s="13">
        <v>34211100</v>
      </c>
      <c r="G3408" s="14" t="s">
        <v>3414</v>
      </c>
      <c r="Q3408" t="str">
        <f t="shared" si="53"/>
        <v>34211100-Karoserije za autobuse</v>
      </c>
    </row>
    <row r="3409" spans="1:17" x14ac:dyDescent="0.25">
      <c r="A3409">
        <v>3408</v>
      </c>
      <c r="B3409">
        <v>34211100</v>
      </c>
      <c r="C3409" t="s">
        <v>3414</v>
      </c>
      <c r="E3409" s="15">
        <v>3409</v>
      </c>
      <c r="F3409" s="16">
        <v>34211200</v>
      </c>
      <c r="G3409" s="17" t="s">
        <v>3415</v>
      </c>
      <c r="Q3409" t="str">
        <f t="shared" si="53"/>
        <v>34211200-Karoserije za sanitetska vozila</v>
      </c>
    </row>
    <row r="3410" spans="1:17" x14ac:dyDescent="0.25">
      <c r="A3410">
        <v>3409</v>
      </c>
      <c r="B3410">
        <v>34211200</v>
      </c>
      <c r="C3410" t="s">
        <v>3415</v>
      </c>
      <c r="E3410" s="12">
        <v>3410</v>
      </c>
      <c r="F3410" s="13">
        <v>34211300</v>
      </c>
      <c r="G3410" s="14" t="s">
        <v>3416</v>
      </c>
      <c r="Q3410" t="str">
        <f t="shared" si="53"/>
        <v>34211300-Karoserije za teretna vozila</v>
      </c>
    </row>
    <row r="3411" spans="1:17" x14ac:dyDescent="0.25">
      <c r="A3411">
        <v>3410</v>
      </c>
      <c r="B3411">
        <v>34211300</v>
      </c>
      <c r="C3411" t="s">
        <v>3416</v>
      </c>
      <c r="E3411" s="15">
        <v>3411</v>
      </c>
      <c r="F3411" s="16">
        <v>34220000</v>
      </c>
      <c r="G3411" s="17" t="s">
        <v>3417</v>
      </c>
      <c r="Q3411" t="str">
        <f t="shared" si="53"/>
        <v>34220000-Prikolice, poluprikolice i pokretni kontejneri</v>
      </c>
    </row>
    <row r="3412" spans="1:17" x14ac:dyDescent="0.25">
      <c r="A3412">
        <v>3411</v>
      </c>
      <c r="B3412">
        <v>34220000</v>
      </c>
      <c r="C3412" t="s">
        <v>3417</v>
      </c>
      <c r="E3412" s="12">
        <v>3412</v>
      </c>
      <c r="F3412" s="13">
        <v>34221000</v>
      </c>
      <c r="G3412" s="14" t="s">
        <v>3418</v>
      </c>
      <c r="Q3412" t="str">
        <f t="shared" si="53"/>
        <v>34221000-Pokretni kontejneri za posebne namene</v>
      </c>
    </row>
    <row r="3413" spans="1:17" x14ac:dyDescent="0.25">
      <c r="A3413">
        <v>3412</v>
      </c>
      <c r="B3413">
        <v>34221000</v>
      </c>
      <c r="C3413" t="s">
        <v>3418</v>
      </c>
      <c r="E3413" s="15">
        <v>3413</v>
      </c>
      <c r="F3413" s="16">
        <v>34221100</v>
      </c>
      <c r="G3413" s="17" t="s">
        <v>3419</v>
      </c>
      <c r="Q3413" t="str">
        <f t="shared" si="53"/>
        <v>34221100-Mobilne jedinice za slučajeve nesreća</v>
      </c>
    </row>
    <row r="3414" spans="1:17" x14ac:dyDescent="0.25">
      <c r="A3414">
        <v>3413</v>
      </c>
      <c r="B3414">
        <v>34221100</v>
      </c>
      <c r="C3414" t="s">
        <v>3419</v>
      </c>
      <c r="E3414" s="12">
        <v>3414</v>
      </c>
      <c r="F3414" s="13">
        <v>34221200</v>
      </c>
      <c r="G3414" s="14" t="s">
        <v>3420</v>
      </c>
      <c r="Q3414" t="str">
        <f t="shared" si="53"/>
        <v>34221200-Mobilne jedinice za vanredne situacije</v>
      </c>
    </row>
    <row r="3415" spans="1:17" x14ac:dyDescent="0.25">
      <c r="A3415">
        <v>3414</v>
      </c>
      <c r="B3415">
        <v>34221200</v>
      </c>
      <c r="C3415" t="s">
        <v>3420</v>
      </c>
      <c r="E3415" s="15">
        <v>3415</v>
      </c>
      <c r="F3415" s="16">
        <v>34221300</v>
      </c>
      <c r="G3415" s="17" t="s">
        <v>3421</v>
      </c>
      <c r="Q3415" t="str">
        <f t="shared" si="53"/>
        <v>34221300-Jedinica za hemijske nesreće</v>
      </c>
    </row>
    <row r="3416" spans="1:17" x14ac:dyDescent="0.25">
      <c r="A3416">
        <v>3415</v>
      </c>
      <c r="B3416">
        <v>34221300</v>
      </c>
      <c r="C3416" t="s">
        <v>3421</v>
      </c>
      <c r="E3416" s="12">
        <v>3416</v>
      </c>
      <c r="F3416" s="13">
        <v>34223000</v>
      </c>
      <c r="G3416" s="14" t="s">
        <v>3422</v>
      </c>
      <c r="Q3416" t="str">
        <f t="shared" si="53"/>
        <v>34223000-Prikolice i poluprikolice</v>
      </c>
    </row>
    <row r="3417" spans="1:17" x14ac:dyDescent="0.25">
      <c r="A3417">
        <v>3416</v>
      </c>
      <c r="B3417">
        <v>34223000</v>
      </c>
      <c r="C3417" t="s">
        <v>3422</v>
      </c>
      <c r="E3417" s="15">
        <v>3417</v>
      </c>
      <c r="F3417" s="16">
        <v>34223100</v>
      </c>
      <c r="G3417" s="17" t="s">
        <v>3423</v>
      </c>
      <c r="Q3417" t="str">
        <f t="shared" si="53"/>
        <v>34223100-Poluprikolice</v>
      </c>
    </row>
    <row r="3418" spans="1:17" x14ac:dyDescent="0.25">
      <c r="A3418">
        <v>3417</v>
      </c>
      <c r="B3418">
        <v>34223100</v>
      </c>
      <c r="C3418" t="s">
        <v>3423</v>
      </c>
      <c r="E3418" s="12">
        <v>3418</v>
      </c>
      <c r="F3418" s="13">
        <v>34223200</v>
      </c>
      <c r="G3418" s="14" t="s">
        <v>3357</v>
      </c>
      <c r="Q3418" t="str">
        <f t="shared" si="53"/>
        <v>34223200-Cisterne</v>
      </c>
    </row>
    <row r="3419" spans="1:17" x14ac:dyDescent="0.25">
      <c r="A3419">
        <v>3418</v>
      </c>
      <c r="B3419">
        <v>34223200</v>
      </c>
      <c r="C3419" t="s">
        <v>3357</v>
      </c>
      <c r="E3419" s="15">
        <v>3419</v>
      </c>
      <c r="F3419" s="16">
        <v>34223300</v>
      </c>
      <c r="G3419" s="17" t="s">
        <v>3424</v>
      </c>
      <c r="Q3419" t="str">
        <f t="shared" si="53"/>
        <v>34223300-Prikolice</v>
      </c>
    </row>
    <row r="3420" spans="1:17" x14ac:dyDescent="0.25">
      <c r="A3420">
        <v>3419</v>
      </c>
      <c r="B3420">
        <v>34223300</v>
      </c>
      <c r="C3420" t="s">
        <v>3424</v>
      </c>
      <c r="E3420" s="12">
        <v>3420</v>
      </c>
      <c r="F3420" s="13">
        <v>34223310</v>
      </c>
      <c r="G3420" s="14" t="s">
        <v>3425</v>
      </c>
      <c r="Q3420" t="str">
        <f t="shared" si="53"/>
        <v>34223310-Prikolice za opšte namene</v>
      </c>
    </row>
    <row r="3421" spans="1:17" x14ac:dyDescent="0.25">
      <c r="A3421">
        <v>3420</v>
      </c>
      <c r="B3421">
        <v>34223310</v>
      </c>
      <c r="C3421" t="s">
        <v>3425</v>
      </c>
      <c r="E3421" s="15">
        <v>3421</v>
      </c>
      <c r="F3421" s="16">
        <v>34223320</v>
      </c>
      <c r="G3421" s="17" t="s">
        <v>3426</v>
      </c>
      <c r="Q3421" t="str">
        <f t="shared" si="53"/>
        <v>34223320-Prikolice za prevoz konja</v>
      </c>
    </row>
    <row r="3422" spans="1:17" x14ac:dyDescent="0.25">
      <c r="A3422">
        <v>3421</v>
      </c>
      <c r="B3422">
        <v>34223320</v>
      </c>
      <c r="C3422" t="s">
        <v>3426</v>
      </c>
      <c r="E3422" s="12">
        <v>3422</v>
      </c>
      <c r="F3422" s="13">
        <v>34223330</v>
      </c>
      <c r="G3422" s="14" t="s">
        <v>3427</v>
      </c>
      <c r="Q3422" t="str">
        <f t="shared" si="53"/>
        <v>34223330-Mobilne jedinice na prikolicama</v>
      </c>
    </row>
    <row r="3423" spans="1:17" x14ac:dyDescent="0.25">
      <c r="A3423">
        <v>3422</v>
      </c>
      <c r="B3423">
        <v>34223330</v>
      </c>
      <c r="C3423" t="s">
        <v>3427</v>
      </c>
      <c r="E3423" s="15">
        <v>3423</v>
      </c>
      <c r="F3423" s="16">
        <v>34223340</v>
      </c>
      <c r="G3423" s="17" t="s">
        <v>3428</v>
      </c>
      <c r="Q3423" t="str">
        <f t="shared" si="53"/>
        <v>34223340-Prikolice cisterne</v>
      </c>
    </row>
    <row r="3424" spans="1:17" x14ac:dyDescent="0.25">
      <c r="A3424">
        <v>3423</v>
      </c>
      <c r="B3424">
        <v>34223340</v>
      </c>
      <c r="C3424" t="s">
        <v>3428</v>
      </c>
      <c r="E3424" s="12">
        <v>3424</v>
      </c>
      <c r="F3424" s="13">
        <v>34223350</v>
      </c>
      <c r="G3424" s="14" t="s">
        <v>3429</v>
      </c>
      <c r="Q3424" t="str">
        <f t="shared" si="53"/>
        <v>34223350-Prikolice sa obrtnim lestvama</v>
      </c>
    </row>
    <row r="3425" spans="1:17" x14ac:dyDescent="0.25">
      <c r="A3425">
        <v>3424</v>
      </c>
      <c r="B3425">
        <v>34223350</v>
      </c>
      <c r="C3425" t="s">
        <v>3429</v>
      </c>
      <c r="E3425" s="15">
        <v>3425</v>
      </c>
      <c r="F3425" s="16">
        <v>34223360</v>
      </c>
      <c r="G3425" s="17" t="s">
        <v>3430</v>
      </c>
      <c r="Q3425" t="str">
        <f t="shared" si="53"/>
        <v>34223360-Prikolice za punjenje gorivom</v>
      </c>
    </row>
    <row r="3426" spans="1:17" x14ac:dyDescent="0.25">
      <c r="A3426">
        <v>3425</v>
      </c>
      <c r="B3426">
        <v>34223360</v>
      </c>
      <c r="C3426" t="s">
        <v>3430</v>
      </c>
      <c r="E3426" s="12">
        <v>3426</v>
      </c>
      <c r="F3426" s="13">
        <v>34223370</v>
      </c>
      <c r="G3426" s="14" t="s">
        <v>3431</v>
      </c>
      <c r="Q3426" t="str">
        <f t="shared" si="53"/>
        <v>34223370-Samoistovarne prikolice</v>
      </c>
    </row>
    <row r="3427" spans="1:17" x14ac:dyDescent="0.25">
      <c r="A3427">
        <v>3426</v>
      </c>
      <c r="B3427">
        <v>34223370</v>
      </c>
      <c r="C3427" t="s">
        <v>3431</v>
      </c>
      <c r="E3427" s="15">
        <v>3427</v>
      </c>
      <c r="F3427" s="16">
        <v>34223400</v>
      </c>
      <c r="G3427" s="17" t="s">
        <v>3432</v>
      </c>
      <c r="Q3427" t="str">
        <f t="shared" si="53"/>
        <v>34223400-Prikolice i poluprikolice tipa karavan</v>
      </c>
    </row>
    <row r="3428" spans="1:17" x14ac:dyDescent="0.25">
      <c r="A3428">
        <v>3427</v>
      </c>
      <c r="B3428">
        <v>34223400</v>
      </c>
      <c r="C3428" t="s">
        <v>3432</v>
      </c>
      <c r="E3428" s="12">
        <v>3428</v>
      </c>
      <c r="F3428" s="13">
        <v>34224000</v>
      </c>
      <c r="G3428" s="14" t="s">
        <v>3433</v>
      </c>
      <c r="Q3428" t="str">
        <f t="shared" si="53"/>
        <v>34224000-Delovi za prikolice, poluprikolice i druga vozila</v>
      </c>
    </row>
    <row r="3429" spans="1:17" x14ac:dyDescent="0.25">
      <c r="A3429">
        <v>3428</v>
      </c>
      <c r="B3429">
        <v>34224000</v>
      </c>
      <c r="C3429" t="s">
        <v>3433</v>
      </c>
      <c r="E3429" s="15">
        <v>3429</v>
      </c>
      <c r="F3429" s="16">
        <v>34224100</v>
      </c>
      <c r="G3429" s="17" t="s">
        <v>3434</v>
      </c>
      <c r="Q3429" t="str">
        <f t="shared" si="53"/>
        <v>34224100-Delovi za prikolice i poluprikolice</v>
      </c>
    </row>
    <row r="3430" spans="1:17" x14ac:dyDescent="0.25">
      <c r="A3430">
        <v>3429</v>
      </c>
      <c r="B3430">
        <v>34224100</v>
      </c>
      <c r="C3430" t="s">
        <v>3434</v>
      </c>
      <c r="E3430" s="12">
        <v>3430</v>
      </c>
      <c r="F3430" s="13">
        <v>34224200</v>
      </c>
      <c r="G3430" s="14" t="s">
        <v>3435</v>
      </c>
      <c r="Q3430" t="str">
        <f t="shared" si="53"/>
        <v>34224200-Delovi za druga vozila</v>
      </c>
    </row>
    <row r="3431" spans="1:17" x14ac:dyDescent="0.25">
      <c r="A3431">
        <v>3430</v>
      </c>
      <c r="B3431">
        <v>34224200</v>
      </c>
      <c r="C3431" t="s">
        <v>3435</v>
      </c>
      <c r="E3431" s="15">
        <v>3431</v>
      </c>
      <c r="F3431" s="16">
        <v>34300000</v>
      </c>
      <c r="G3431" s="17" t="s">
        <v>3436</v>
      </c>
      <c r="Q3431" t="str">
        <f t="shared" si="53"/>
        <v>34300000-Delovi i pribor za vozila i njihove motore</v>
      </c>
    </row>
    <row r="3432" spans="1:17" x14ac:dyDescent="0.25">
      <c r="A3432">
        <v>3431</v>
      </c>
      <c r="B3432">
        <v>34300000</v>
      </c>
      <c r="C3432" t="s">
        <v>3436</v>
      </c>
      <c r="E3432" s="12">
        <v>3432</v>
      </c>
      <c r="F3432" s="13">
        <v>34310000</v>
      </c>
      <c r="G3432" s="14" t="s">
        <v>3437</v>
      </c>
      <c r="Q3432" t="str">
        <f t="shared" si="53"/>
        <v>34310000-Motori i delovi motora</v>
      </c>
    </row>
    <row r="3433" spans="1:17" x14ac:dyDescent="0.25">
      <c r="A3433">
        <v>3432</v>
      </c>
      <c r="B3433">
        <v>34310000</v>
      </c>
      <c r="C3433" t="s">
        <v>3437</v>
      </c>
      <c r="E3433" s="15">
        <v>3433</v>
      </c>
      <c r="F3433" s="16">
        <v>34311000</v>
      </c>
      <c r="G3433" s="17" t="s">
        <v>3438</v>
      </c>
      <c r="Q3433" t="str">
        <f t="shared" si="53"/>
        <v>34311000-Motori</v>
      </c>
    </row>
    <row r="3434" spans="1:17" x14ac:dyDescent="0.25">
      <c r="A3434">
        <v>3433</v>
      </c>
      <c r="B3434">
        <v>34311000</v>
      </c>
      <c r="C3434" t="s">
        <v>3438</v>
      </c>
      <c r="E3434" s="12">
        <v>3434</v>
      </c>
      <c r="F3434" s="13">
        <v>34311100</v>
      </c>
      <c r="G3434" s="14" t="s">
        <v>3439</v>
      </c>
      <c r="Q3434" t="str">
        <f t="shared" si="53"/>
        <v>34311100-Motori sa unutrašnjim sagorevanjem za motorna vozila i motocikle</v>
      </c>
    </row>
    <row r="3435" spans="1:17" x14ac:dyDescent="0.25">
      <c r="A3435">
        <v>3434</v>
      </c>
      <c r="B3435">
        <v>34311100</v>
      </c>
      <c r="C3435" t="s">
        <v>3439</v>
      </c>
      <c r="E3435" s="15">
        <v>3435</v>
      </c>
      <c r="F3435" s="16">
        <v>34311110</v>
      </c>
      <c r="G3435" s="17" t="s">
        <v>3440</v>
      </c>
      <c r="Q3435" t="str">
        <f t="shared" si="53"/>
        <v>34311110-Motori na paljenje pomoću svećice</v>
      </c>
    </row>
    <row r="3436" spans="1:17" x14ac:dyDescent="0.25">
      <c r="A3436">
        <v>3435</v>
      </c>
      <c r="B3436">
        <v>34311110</v>
      </c>
      <c r="C3436" t="s">
        <v>3440</v>
      </c>
      <c r="E3436" s="12">
        <v>3436</v>
      </c>
      <c r="F3436" s="13">
        <v>34311120</v>
      </c>
      <c r="G3436" s="14" t="s">
        <v>3441</v>
      </c>
      <c r="Q3436" t="str">
        <f t="shared" si="53"/>
        <v>34311120-Motori na paljenje pomoću kompresije</v>
      </c>
    </row>
    <row r="3437" spans="1:17" x14ac:dyDescent="0.25">
      <c r="A3437">
        <v>3436</v>
      </c>
      <c r="B3437">
        <v>34311120</v>
      </c>
      <c r="C3437" t="s">
        <v>3441</v>
      </c>
      <c r="E3437" s="15">
        <v>3437</v>
      </c>
      <c r="F3437" s="16">
        <v>34312000</v>
      </c>
      <c r="G3437" s="17" t="s">
        <v>3442</v>
      </c>
      <c r="Q3437" t="str">
        <f t="shared" si="53"/>
        <v>34312000-Delovi za motore</v>
      </c>
    </row>
    <row r="3438" spans="1:17" x14ac:dyDescent="0.25">
      <c r="A3438">
        <v>3437</v>
      </c>
      <c r="B3438">
        <v>34312000</v>
      </c>
      <c r="C3438" t="s">
        <v>3442</v>
      </c>
      <c r="E3438" s="12">
        <v>3438</v>
      </c>
      <c r="F3438" s="13">
        <v>34312100</v>
      </c>
      <c r="G3438" s="14" t="s">
        <v>3443</v>
      </c>
      <c r="Q3438" t="str">
        <f t="shared" si="53"/>
        <v>34312100-Remeni ventilatora</v>
      </c>
    </row>
    <row r="3439" spans="1:17" x14ac:dyDescent="0.25">
      <c r="A3439">
        <v>3438</v>
      </c>
      <c r="B3439">
        <v>34312100</v>
      </c>
      <c r="C3439" t="s">
        <v>3443</v>
      </c>
      <c r="E3439" s="15">
        <v>3439</v>
      </c>
      <c r="F3439" s="16">
        <v>34312200</v>
      </c>
      <c r="G3439" s="17" t="s">
        <v>3444</v>
      </c>
      <c r="Q3439" t="str">
        <f t="shared" si="53"/>
        <v>34312200-Svećice</v>
      </c>
    </row>
    <row r="3440" spans="1:17" x14ac:dyDescent="0.25">
      <c r="A3440">
        <v>3439</v>
      </c>
      <c r="B3440">
        <v>34312200</v>
      </c>
      <c r="C3440" t="s">
        <v>3444</v>
      </c>
      <c r="E3440" s="12">
        <v>3440</v>
      </c>
      <c r="F3440" s="13">
        <v>34312300</v>
      </c>
      <c r="G3440" s="14" t="s">
        <v>3445</v>
      </c>
      <c r="Q3440" t="str">
        <f t="shared" si="53"/>
        <v>34312300-Hladnjaci za vozila</v>
      </c>
    </row>
    <row r="3441" spans="1:17" x14ac:dyDescent="0.25">
      <c r="A3441">
        <v>3440</v>
      </c>
      <c r="B3441">
        <v>34312300</v>
      </c>
      <c r="C3441" t="s">
        <v>3445</v>
      </c>
      <c r="E3441" s="15">
        <v>3441</v>
      </c>
      <c r="F3441" s="16">
        <v>34312400</v>
      </c>
      <c r="G3441" s="17" t="s">
        <v>3446</v>
      </c>
      <c r="Q3441" t="str">
        <f t="shared" si="53"/>
        <v>34312400-Klipovi</v>
      </c>
    </row>
    <row r="3442" spans="1:17" x14ac:dyDescent="0.25">
      <c r="A3442">
        <v>3441</v>
      </c>
      <c r="B3442">
        <v>34312400</v>
      </c>
      <c r="C3442" t="s">
        <v>3446</v>
      </c>
      <c r="E3442" s="12">
        <v>3442</v>
      </c>
      <c r="F3442" s="13">
        <v>34312500</v>
      </c>
      <c r="G3442" s="14" t="s">
        <v>3447</v>
      </c>
      <c r="Q3442" t="str">
        <f t="shared" si="53"/>
        <v>34312500-Zaptivači</v>
      </c>
    </row>
    <row r="3443" spans="1:17" x14ac:dyDescent="0.25">
      <c r="A3443">
        <v>3442</v>
      </c>
      <c r="B3443">
        <v>34312500</v>
      </c>
      <c r="C3443" t="s">
        <v>3447</v>
      </c>
      <c r="E3443" s="15">
        <v>3443</v>
      </c>
      <c r="F3443" s="16">
        <v>34312600</v>
      </c>
      <c r="G3443" s="17" t="s">
        <v>3448</v>
      </c>
      <c r="Q3443" t="str">
        <f t="shared" si="53"/>
        <v>34312600-Transportne trake od gume</v>
      </c>
    </row>
    <row r="3444" spans="1:17" x14ac:dyDescent="0.25">
      <c r="A3444">
        <v>3443</v>
      </c>
      <c r="B3444">
        <v>34312600</v>
      </c>
      <c r="C3444" t="s">
        <v>3448</v>
      </c>
      <c r="E3444" s="12">
        <v>3444</v>
      </c>
      <c r="F3444" s="13">
        <v>34312700</v>
      </c>
      <c r="G3444" s="14" t="s">
        <v>3449</v>
      </c>
      <c r="Q3444" t="str">
        <f t="shared" si="53"/>
        <v>34312700-Trake za prenos od gume</v>
      </c>
    </row>
    <row r="3445" spans="1:17" x14ac:dyDescent="0.25">
      <c r="A3445">
        <v>3444</v>
      </c>
      <c r="B3445">
        <v>34312700</v>
      </c>
      <c r="C3445" t="s">
        <v>3449</v>
      </c>
      <c r="E3445" s="15">
        <v>3445</v>
      </c>
      <c r="F3445" s="16">
        <v>34320000</v>
      </c>
      <c r="G3445" s="17" t="s">
        <v>3450</v>
      </c>
      <c r="Q3445" t="str">
        <f t="shared" si="53"/>
        <v>34320000-Mehanički rezervni delovi, osim motora i delova motora</v>
      </c>
    </row>
    <row r="3446" spans="1:17" x14ac:dyDescent="0.25">
      <c r="A3446">
        <v>3445</v>
      </c>
      <c r="B3446">
        <v>34320000</v>
      </c>
      <c r="C3446" t="s">
        <v>3450</v>
      </c>
      <c r="E3446" s="12">
        <v>3446</v>
      </c>
      <c r="F3446" s="13">
        <v>34321000</v>
      </c>
      <c r="G3446" s="14" t="s">
        <v>3451</v>
      </c>
      <c r="Q3446" t="str">
        <f t="shared" si="53"/>
        <v>34321000-Osovine i menjači</v>
      </c>
    </row>
    <row r="3447" spans="1:17" x14ac:dyDescent="0.25">
      <c r="A3447">
        <v>3446</v>
      </c>
      <c r="B3447">
        <v>34321000</v>
      </c>
      <c r="C3447" t="s">
        <v>3451</v>
      </c>
      <c r="E3447" s="15">
        <v>3447</v>
      </c>
      <c r="F3447" s="16">
        <v>34321100</v>
      </c>
      <c r="G3447" s="17" t="s">
        <v>3452</v>
      </c>
      <c r="Q3447" t="str">
        <f t="shared" si="53"/>
        <v>34321100-Osovine</v>
      </c>
    </row>
    <row r="3448" spans="1:17" x14ac:dyDescent="0.25">
      <c r="A3448">
        <v>3447</v>
      </c>
      <c r="B3448">
        <v>34321100</v>
      </c>
      <c r="C3448" t="s">
        <v>3452</v>
      </c>
      <c r="E3448" s="12">
        <v>3448</v>
      </c>
      <c r="F3448" s="13">
        <v>34321200</v>
      </c>
      <c r="G3448" s="14" t="s">
        <v>3453</v>
      </c>
      <c r="Q3448" t="str">
        <f t="shared" si="53"/>
        <v>34321200-Menjači</v>
      </c>
    </row>
    <row r="3449" spans="1:17" x14ac:dyDescent="0.25">
      <c r="A3449">
        <v>3448</v>
      </c>
      <c r="B3449">
        <v>34321200</v>
      </c>
      <c r="C3449" t="s">
        <v>3453</v>
      </c>
      <c r="E3449" s="15">
        <v>3449</v>
      </c>
      <c r="F3449" s="16">
        <v>34322000</v>
      </c>
      <c r="G3449" s="17" t="s">
        <v>3454</v>
      </c>
      <c r="Q3449" t="str">
        <f t="shared" si="53"/>
        <v>34322000-Kočnice i delovi kočnica</v>
      </c>
    </row>
    <row r="3450" spans="1:17" x14ac:dyDescent="0.25">
      <c r="A3450">
        <v>3449</v>
      </c>
      <c r="B3450">
        <v>34322000</v>
      </c>
      <c r="C3450" t="s">
        <v>3454</v>
      </c>
      <c r="E3450" s="12">
        <v>3450</v>
      </c>
      <c r="F3450" s="13">
        <v>34322100</v>
      </c>
      <c r="G3450" s="14" t="s">
        <v>3455</v>
      </c>
      <c r="Q3450" t="str">
        <f t="shared" si="53"/>
        <v>34322100-Oprema za kočnice</v>
      </c>
    </row>
    <row r="3451" spans="1:17" x14ac:dyDescent="0.25">
      <c r="A3451">
        <v>3450</v>
      </c>
      <c r="B3451">
        <v>34322100</v>
      </c>
      <c r="C3451" t="s">
        <v>3455</v>
      </c>
      <c r="E3451" s="15">
        <v>3451</v>
      </c>
      <c r="F3451" s="16">
        <v>34322200</v>
      </c>
      <c r="G3451" s="17" t="s">
        <v>3456</v>
      </c>
      <c r="Q3451" t="str">
        <f t="shared" si="53"/>
        <v>34322200-Disk kočnice</v>
      </c>
    </row>
    <row r="3452" spans="1:17" x14ac:dyDescent="0.25">
      <c r="A3452">
        <v>3451</v>
      </c>
      <c r="B3452">
        <v>34322200</v>
      </c>
      <c r="C3452" t="s">
        <v>3456</v>
      </c>
      <c r="E3452" s="12">
        <v>3452</v>
      </c>
      <c r="F3452" s="13">
        <v>34322300</v>
      </c>
      <c r="G3452" s="14" t="s">
        <v>3457</v>
      </c>
      <c r="Q3452" t="str">
        <f t="shared" si="53"/>
        <v>34322300-Kočione obloge</v>
      </c>
    </row>
    <row r="3453" spans="1:17" x14ac:dyDescent="0.25">
      <c r="A3453">
        <v>3452</v>
      </c>
      <c r="B3453">
        <v>34322300</v>
      </c>
      <c r="C3453" t="s">
        <v>3457</v>
      </c>
      <c r="E3453" s="15">
        <v>3453</v>
      </c>
      <c r="F3453" s="16">
        <v>34322400</v>
      </c>
      <c r="G3453" s="17" t="s">
        <v>3458</v>
      </c>
      <c r="Q3453" t="str">
        <f t="shared" si="53"/>
        <v>34322400-Kočione pločice</v>
      </c>
    </row>
    <row r="3454" spans="1:17" x14ac:dyDescent="0.25">
      <c r="A3454">
        <v>3453</v>
      </c>
      <c r="B3454">
        <v>34322400</v>
      </c>
      <c r="C3454" t="s">
        <v>3458</v>
      </c>
      <c r="E3454" s="12">
        <v>3454</v>
      </c>
      <c r="F3454" s="13">
        <v>34322500</v>
      </c>
      <c r="G3454" s="14" t="s">
        <v>3459</v>
      </c>
      <c r="Q3454" t="str">
        <f t="shared" si="53"/>
        <v>34322500-Kočione papučice</v>
      </c>
    </row>
    <row r="3455" spans="1:17" x14ac:dyDescent="0.25">
      <c r="A3455">
        <v>3454</v>
      </c>
      <c r="B3455">
        <v>34322500</v>
      </c>
      <c r="C3455" t="s">
        <v>3459</v>
      </c>
      <c r="E3455" s="15">
        <v>3455</v>
      </c>
      <c r="F3455" s="16">
        <v>34324000</v>
      </c>
      <c r="G3455" s="17" t="s">
        <v>3460</v>
      </c>
      <c r="Q3455" t="str">
        <f t="shared" si="53"/>
        <v>34324000-Točkovi, delovi i pribor za točkove</v>
      </c>
    </row>
    <row r="3456" spans="1:17" x14ac:dyDescent="0.25">
      <c r="A3456">
        <v>3455</v>
      </c>
      <c r="B3456">
        <v>34324000</v>
      </c>
      <c r="C3456" t="s">
        <v>3460</v>
      </c>
      <c r="E3456" s="12">
        <v>3456</v>
      </c>
      <c r="F3456" s="13">
        <v>34324100</v>
      </c>
      <c r="G3456" s="14" t="s">
        <v>3461</v>
      </c>
      <c r="Q3456" t="str">
        <f t="shared" si="53"/>
        <v>34324100-Oprema za balansiranje točkova</v>
      </c>
    </row>
    <row r="3457" spans="1:17" x14ac:dyDescent="0.25">
      <c r="A3457">
        <v>3456</v>
      </c>
      <c r="B3457">
        <v>34324100</v>
      </c>
      <c r="C3457" t="s">
        <v>3461</v>
      </c>
      <c r="E3457" s="15">
        <v>3457</v>
      </c>
      <c r="F3457" s="16">
        <v>34325000</v>
      </c>
      <c r="G3457" s="17" t="s">
        <v>3462</v>
      </c>
      <c r="Q3457" t="str">
        <f t="shared" si="53"/>
        <v>34325000-Izduvni lonci i izduvne cevi</v>
      </c>
    </row>
    <row r="3458" spans="1:17" x14ac:dyDescent="0.25">
      <c r="A3458">
        <v>3457</v>
      </c>
      <c r="B3458">
        <v>34325000</v>
      </c>
      <c r="C3458" t="s">
        <v>3462</v>
      </c>
      <c r="E3458" s="12">
        <v>3458</v>
      </c>
      <c r="F3458" s="13">
        <v>34325100</v>
      </c>
      <c r="G3458" s="14" t="s">
        <v>3463</v>
      </c>
      <c r="Q3458" t="str">
        <f t="shared" ref="Q3458:Q3521" si="54">F3458&amp; "-" &amp;G3458</f>
        <v>34325100-Izduvni lonci</v>
      </c>
    </row>
    <row r="3459" spans="1:17" x14ac:dyDescent="0.25">
      <c r="A3459">
        <v>3458</v>
      </c>
      <c r="B3459">
        <v>34325100</v>
      </c>
      <c r="C3459" t="s">
        <v>3463</v>
      </c>
      <c r="E3459" s="15">
        <v>3459</v>
      </c>
      <c r="F3459" s="16">
        <v>34325200</v>
      </c>
      <c r="G3459" s="17" t="s">
        <v>3464</v>
      </c>
      <c r="Q3459" t="str">
        <f t="shared" si="54"/>
        <v>34325200-Izduvne cevi</v>
      </c>
    </row>
    <row r="3460" spans="1:17" x14ac:dyDescent="0.25">
      <c r="A3460">
        <v>3459</v>
      </c>
      <c r="B3460">
        <v>34325200</v>
      </c>
      <c r="C3460" t="s">
        <v>3464</v>
      </c>
      <c r="E3460" s="12">
        <v>3460</v>
      </c>
      <c r="F3460" s="13">
        <v>34326000</v>
      </c>
      <c r="G3460" s="14" t="s">
        <v>3465</v>
      </c>
      <c r="Q3460" t="str">
        <f t="shared" si="54"/>
        <v>34326000-Dizalice za vozila, kvačila i pripadajući delovi</v>
      </c>
    </row>
    <row r="3461" spans="1:17" x14ac:dyDescent="0.25">
      <c r="A3461">
        <v>3460</v>
      </c>
      <c r="B3461">
        <v>34326000</v>
      </c>
      <c r="C3461" t="s">
        <v>3465</v>
      </c>
      <c r="E3461" s="15">
        <v>3461</v>
      </c>
      <c r="F3461" s="16">
        <v>34326100</v>
      </c>
      <c r="G3461" s="17" t="s">
        <v>3466</v>
      </c>
      <c r="Q3461" t="str">
        <f t="shared" si="54"/>
        <v>34326100-Kvačila i pripadajući delovi</v>
      </c>
    </row>
    <row r="3462" spans="1:17" x14ac:dyDescent="0.25">
      <c r="A3462">
        <v>3461</v>
      </c>
      <c r="B3462">
        <v>34326100</v>
      </c>
      <c r="C3462" t="s">
        <v>3466</v>
      </c>
      <c r="E3462" s="12">
        <v>3462</v>
      </c>
      <c r="F3462" s="13">
        <v>34326200</v>
      </c>
      <c r="G3462" s="14" t="s">
        <v>3467</v>
      </c>
      <c r="Q3462" t="str">
        <f t="shared" si="54"/>
        <v>34326200-Dizalice za vozila</v>
      </c>
    </row>
    <row r="3463" spans="1:17" x14ac:dyDescent="0.25">
      <c r="A3463">
        <v>3462</v>
      </c>
      <c r="B3463">
        <v>34326200</v>
      </c>
      <c r="C3463" t="s">
        <v>3467</v>
      </c>
      <c r="E3463" s="15">
        <v>3463</v>
      </c>
      <c r="F3463" s="16">
        <v>34327000</v>
      </c>
      <c r="G3463" s="17" t="s">
        <v>3468</v>
      </c>
      <c r="Q3463" t="str">
        <f t="shared" si="54"/>
        <v>34327000-Upravljački volani, stubovi i kutije upravljačkog mehanizma</v>
      </c>
    </row>
    <row r="3464" spans="1:17" x14ac:dyDescent="0.25">
      <c r="A3464">
        <v>3463</v>
      </c>
      <c r="B3464">
        <v>34327000</v>
      </c>
      <c r="C3464" t="s">
        <v>3468</v>
      </c>
      <c r="E3464" s="12">
        <v>3464</v>
      </c>
      <c r="F3464" s="13">
        <v>34327100</v>
      </c>
      <c r="G3464" s="14" t="s">
        <v>3469</v>
      </c>
      <c r="Q3464" t="str">
        <f t="shared" si="54"/>
        <v>34327100-Upravljački volani</v>
      </c>
    </row>
    <row r="3465" spans="1:17" x14ac:dyDescent="0.25">
      <c r="A3465">
        <v>3464</v>
      </c>
      <c r="B3465">
        <v>34327100</v>
      </c>
      <c r="C3465" t="s">
        <v>3469</v>
      </c>
      <c r="E3465" s="15">
        <v>3465</v>
      </c>
      <c r="F3465" s="16">
        <v>34327200</v>
      </c>
      <c r="G3465" s="17" t="s">
        <v>3470</v>
      </c>
      <c r="Q3465" t="str">
        <f t="shared" si="54"/>
        <v>34327200-Stubovi upravljača i kutije upravljačkog mehanizma</v>
      </c>
    </row>
    <row r="3466" spans="1:17" x14ac:dyDescent="0.25">
      <c r="A3466">
        <v>3465</v>
      </c>
      <c r="B3466">
        <v>34327200</v>
      </c>
      <c r="C3466" t="s">
        <v>3470</v>
      </c>
      <c r="E3466" s="12">
        <v>3466</v>
      </c>
      <c r="F3466" s="13">
        <v>34328000</v>
      </c>
      <c r="G3466" s="14" t="s">
        <v>3471</v>
      </c>
      <c r="Q3466" t="str">
        <f t="shared" si="54"/>
        <v>34328000-Ispitni stolovi, oprema za konverziju vozila i sigurnosni pojasevi</v>
      </c>
    </row>
    <row r="3467" spans="1:17" x14ac:dyDescent="0.25">
      <c r="A3467">
        <v>3466</v>
      </c>
      <c r="B3467">
        <v>34328000</v>
      </c>
      <c r="C3467" t="s">
        <v>3471</v>
      </c>
      <c r="E3467" s="15">
        <v>3467</v>
      </c>
      <c r="F3467" s="16">
        <v>34328100</v>
      </c>
      <c r="G3467" s="17" t="s">
        <v>3472</v>
      </c>
      <c r="Q3467" t="str">
        <f t="shared" si="54"/>
        <v>34328100-Ispitni stolovi</v>
      </c>
    </row>
    <row r="3468" spans="1:17" x14ac:dyDescent="0.25">
      <c r="A3468">
        <v>3467</v>
      </c>
      <c r="B3468">
        <v>34328100</v>
      </c>
      <c r="C3468" t="s">
        <v>3472</v>
      </c>
      <c r="E3468" s="12">
        <v>3468</v>
      </c>
      <c r="F3468" s="13">
        <v>34328200</v>
      </c>
      <c r="G3468" s="14" t="s">
        <v>3473</v>
      </c>
      <c r="Q3468" t="str">
        <f t="shared" si="54"/>
        <v>34328200-Oprema za konverziju vozila</v>
      </c>
    </row>
    <row r="3469" spans="1:17" x14ac:dyDescent="0.25">
      <c r="A3469">
        <v>3468</v>
      </c>
      <c r="B3469">
        <v>34328200</v>
      </c>
      <c r="C3469" t="s">
        <v>3473</v>
      </c>
      <c r="E3469" s="15">
        <v>3469</v>
      </c>
      <c r="F3469" s="16">
        <v>34328300</v>
      </c>
      <c r="G3469" s="17" t="s">
        <v>3474</v>
      </c>
      <c r="Q3469" t="str">
        <f t="shared" si="54"/>
        <v>34328300-Sigurnosni pojasevi</v>
      </c>
    </row>
    <row r="3470" spans="1:17" x14ac:dyDescent="0.25">
      <c r="A3470">
        <v>3469</v>
      </c>
      <c r="B3470">
        <v>34328300</v>
      </c>
      <c r="C3470" t="s">
        <v>3474</v>
      </c>
      <c r="E3470" s="12">
        <v>3470</v>
      </c>
      <c r="F3470" s="13">
        <v>34330000</v>
      </c>
      <c r="G3470" s="14" t="s">
        <v>3475</v>
      </c>
      <c r="Q3470" t="str">
        <f t="shared" si="54"/>
        <v>34330000-Rezervni delovi za teretna vozila, dostavna vozila i automobile</v>
      </c>
    </row>
    <row r="3471" spans="1:17" x14ac:dyDescent="0.25">
      <c r="A3471">
        <v>3470</v>
      </c>
      <c r="B3471">
        <v>34330000</v>
      </c>
      <c r="C3471" t="s">
        <v>3475</v>
      </c>
      <c r="E3471" s="15">
        <v>3471</v>
      </c>
      <c r="F3471" s="16">
        <v>34350000</v>
      </c>
      <c r="G3471" s="17" t="s">
        <v>3476</v>
      </c>
      <c r="Q3471" t="str">
        <f t="shared" si="54"/>
        <v>34350000-Gume za teška i laka vozila</v>
      </c>
    </row>
    <row r="3472" spans="1:17" x14ac:dyDescent="0.25">
      <c r="A3472">
        <v>3471</v>
      </c>
      <c r="B3472">
        <v>34350000</v>
      </c>
      <c r="C3472" t="s">
        <v>3476</v>
      </c>
      <c r="E3472" s="12">
        <v>3472</v>
      </c>
      <c r="F3472" s="13">
        <v>34351000</v>
      </c>
      <c r="G3472" s="14" t="s">
        <v>3477</v>
      </c>
      <c r="Q3472" t="str">
        <f t="shared" si="54"/>
        <v>34351000-Gume za laka opterećenja</v>
      </c>
    </row>
    <row r="3473" spans="1:17" x14ac:dyDescent="0.25">
      <c r="A3473">
        <v>3472</v>
      </c>
      <c r="B3473">
        <v>34351000</v>
      </c>
      <c r="C3473" t="s">
        <v>3477</v>
      </c>
      <c r="E3473" s="15">
        <v>3473</v>
      </c>
      <c r="F3473" s="16">
        <v>34351100</v>
      </c>
      <c r="G3473" s="17" t="s">
        <v>3478</v>
      </c>
      <c r="Q3473" t="str">
        <f t="shared" si="54"/>
        <v>34351100-Gume za automobile</v>
      </c>
    </row>
    <row r="3474" spans="1:17" x14ac:dyDescent="0.25">
      <c r="A3474">
        <v>3473</v>
      </c>
      <c r="B3474">
        <v>34351100</v>
      </c>
      <c r="C3474" t="s">
        <v>3478</v>
      </c>
      <c r="E3474" s="12">
        <v>3474</v>
      </c>
      <c r="F3474" s="13">
        <v>34352000</v>
      </c>
      <c r="G3474" s="14" t="s">
        <v>3479</v>
      </c>
      <c r="Q3474" t="str">
        <f t="shared" si="54"/>
        <v>34352000-Gume za teška opterećenja</v>
      </c>
    </row>
    <row r="3475" spans="1:17" x14ac:dyDescent="0.25">
      <c r="A3475">
        <v>3474</v>
      </c>
      <c r="B3475">
        <v>34352000</v>
      </c>
      <c r="C3475" t="s">
        <v>3479</v>
      </c>
      <c r="E3475" s="15">
        <v>3475</v>
      </c>
      <c r="F3475" s="16">
        <v>34352100</v>
      </c>
      <c r="G3475" s="17" t="s">
        <v>3480</v>
      </c>
      <c r="Q3475" t="str">
        <f t="shared" si="54"/>
        <v>34352100-Gume za kamione</v>
      </c>
    </row>
    <row r="3476" spans="1:17" x14ac:dyDescent="0.25">
      <c r="A3476">
        <v>3475</v>
      </c>
      <c r="B3476">
        <v>34352100</v>
      </c>
      <c r="C3476" t="s">
        <v>3480</v>
      </c>
      <c r="E3476" s="12">
        <v>3476</v>
      </c>
      <c r="F3476" s="13">
        <v>34352200</v>
      </c>
      <c r="G3476" s="14" t="s">
        <v>3481</v>
      </c>
      <c r="Q3476" t="str">
        <f t="shared" si="54"/>
        <v>34352200-Gume za autobuse</v>
      </c>
    </row>
    <row r="3477" spans="1:17" x14ac:dyDescent="0.25">
      <c r="A3477">
        <v>3476</v>
      </c>
      <c r="B3477">
        <v>34352200</v>
      </c>
      <c r="C3477" t="s">
        <v>3481</v>
      </c>
      <c r="E3477" s="15">
        <v>3477</v>
      </c>
      <c r="F3477" s="16">
        <v>34352300</v>
      </c>
      <c r="G3477" s="17" t="s">
        <v>3482</v>
      </c>
      <c r="Q3477" t="str">
        <f t="shared" si="54"/>
        <v>34352300-Gume za poljoprivredna vozila</v>
      </c>
    </row>
    <row r="3478" spans="1:17" x14ac:dyDescent="0.25">
      <c r="A3478">
        <v>3477</v>
      </c>
      <c r="B3478">
        <v>34352300</v>
      </c>
      <c r="C3478" t="s">
        <v>3482</v>
      </c>
      <c r="E3478" s="12">
        <v>3478</v>
      </c>
      <c r="F3478" s="13">
        <v>34360000</v>
      </c>
      <c r="G3478" s="14" t="s">
        <v>3483</v>
      </c>
      <c r="Q3478" t="str">
        <f t="shared" si="54"/>
        <v>34360000-Sedišta za civilne letelice</v>
      </c>
    </row>
    <row r="3479" spans="1:17" x14ac:dyDescent="0.25">
      <c r="A3479">
        <v>3478</v>
      </c>
      <c r="B3479">
        <v>34360000</v>
      </c>
      <c r="C3479" t="s">
        <v>3483</v>
      </c>
      <c r="E3479" s="15">
        <v>3479</v>
      </c>
      <c r="F3479" s="16">
        <v>34370000</v>
      </c>
      <c r="G3479" s="17" t="s">
        <v>3484</v>
      </c>
      <c r="Q3479" t="str">
        <f t="shared" si="54"/>
        <v>34370000-Sedišta za motorna vozila</v>
      </c>
    </row>
    <row r="3480" spans="1:17" x14ac:dyDescent="0.25">
      <c r="A3480">
        <v>3479</v>
      </c>
      <c r="B3480">
        <v>34370000</v>
      </c>
      <c r="C3480" t="s">
        <v>3484</v>
      </c>
      <c r="E3480" s="12">
        <v>3480</v>
      </c>
      <c r="F3480" s="13">
        <v>34390000</v>
      </c>
      <c r="G3480" s="14" t="s">
        <v>3485</v>
      </c>
      <c r="Q3480" t="str">
        <f t="shared" si="54"/>
        <v>34390000-Pribor za traktore</v>
      </c>
    </row>
    <row r="3481" spans="1:17" x14ac:dyDescent="0.25">
      <c r="A3481">
        <v>3480</v>
      </c>
      <c r="B3481">
        <v>34390000</v>
      </c>
      <c r="C3481" t="s">
        <v>3485</v>
      </c>
      <c r="E3481" s="15">
        <v>3481</v>
      </c>
      <c r="F3481" s="16">
        <v>34400000</v>
      </c>
      <c r="G3481" s="17" t="s">
        <v>3486</v>
      </c>
      <c r="Q3481" t="str">
        <f t="shared" si="54"/>
        <v>34400000-Motocikli, bicikli i bočne prikolice</v>
      </c>
    </row>
    <row r="3482" spans="1:17" x14ac:dyDescent="0.25">
      <c r="A3482">
        <v>3481</v>
      </c>
      <c r="B3482">
        <v>34400000</v>
      </c>
      <c r="C3482" t="s">
        <v>3486</v>
      </c>
      <c r="E3482" s="12">
        <v>3482</v>
      </c>
      <c r="F3482" s="13">
        <v>34410000</v>
      </c>
      <c r="G3482" s="14" t="s">
        <v>3487</v>
      </c>
      <c r="Q3482" t="str">
        <f t="shared" si="54"/>
        <v>34410000-Motocikli</v>
      </c>
    </row>
    <row r="3483" spans="1:17" x14ac:dyDescent="0.25">
      <c r="A3483">
        <v>3482</v>
      </c>
      <c r="B3483">
        <v>34410000</v>
      </c>
      <c r="C3483" t="s">
        <v>3487</v>
      </c>
      <c r="E3483" s="15">
        <v>3483</v>
      </c>
      <c r="F3483" s="16">
        <v>34411000</v>
      </c>
      <c r="G3483" s="17" t="s">
        <v>3488</v>
      </c>
      <c r="Q3483" t="str">
        <f t="shared" si="54"/>
        <v>34411000-Delovi i pribor za motocikle</v>
      </c>
    </row>
    <row r="3484" spans="1:17" x14ac:dyDescent="0.25">
      <c r="A3484">
        <v>3483</v>
      </c>
      <c r="B3484">
        <v>34411000</v>
      </c>
      <c r="C3484" t="s">
        <v>3488</v>
      </c>
      <c r="E3484" s="12">
        <v>3484</v>
      </c>
      <c r="F3484" s="13">
        <v>34411100</v>
      </c>
      <c r="G3484" s="14" t="s">
        <v>3489</v>
      </c>
      <c r="Q3484" t="str">
        <f t="shared" si="54"/>
        <v>34411100-Bočne prikolice za motocikle</v>
      </c>
    </row>
    <row r="3485" spans="1:17" x14ac:dyDescent="0.25">
      <c r="A3485">
        <v>3484</v>
      </c>
      <c r="B3485">
        <v>34411100</v>
      </c>
      <c r="C3485" t="s">
        <v>3489</v>
      </c>
      <c r="E3485" s="15">
        <v>3485</v>
      </c>
      <c r="F3485" s="16">
        <v>34411110</v>
      </c>
      <c r="G3485" s="17" t="s">
        <v>3490</v>
      </c>
      <c r="Q3485" t="str">
        <f t="shared" si="54"/>
        <v>34411110-Delovi i pribor za bočne prikolice za motocikle</v>
      </c>
    </row>
    <row r="3486" spans="1:17" x14ac:dyDescent="0.25">
      <c r="A3486">
        <v>3485</v>
      </c>
      <c r="B3486">
        <v>34411110</v>
      </c>
      <c r="C3486" t="s">
        <v>3490</v>
      </c>
      <c r="E3486" s="12">
        <v>3486</v>
      </c>
      <c r="F3486" s="13">
        <v>34411200</v>
      </c>
      <c r="G3486" s="14" t="s">
        <v>3491</v>
      </c>
      <c r="Q3486" t="str">
        <f t="shared" si="54"/>
        <v>34411200-Gume za motocikle</v>
      </c>
    </row>
    <row r="3487" spans="1:17" x14ac:dyDescent="0.25">
      <c r="A3487">
        <v>3486</v>
      </c>
      <c r="B3487">
        <v>34411200</v>
      </c>
      <c r="C3487" t="s">
        <v>3491</v>
      </c>
      <c r="E3487" s="15">
        <v>3487</v>
      </c>
      <c r="F3487" s="16">
        <v>34420000</v>
      </c>
      <c r="G3487" s="17" t="s">
        <v>3492</v>
      </c>
      <c r="Q3487" t="str">
        <f t="shared" si="54"/>
        <v>34420000-Mopedi i bicikli sa pomoćnim motorom</v>
      </c>
    </row>
    <row r="3488" spans="1:17" x14ac:dyDescent="0.25">
      <c r="A3488">
        <v>3487</v>
      </c>
      <c r="B3488">
        <v>34420000</v>
      </c>
      <c r="C3488" t="s">
        <v>3492</v>
      </c>
      <c r="E3488" s="12">
        <v>3488</v>
      </c>
      <c r="F3488" s="13">
        <v>34421000</v>
      </c>
      <c r="G3488" s="14" t="s">
        <v>3493</v>
      </c>
      <c r="Q3488" t="str">
        <f t="shared" si="54"/>
        <v>34421000-Mopedi</v>
      </c>
    </row>
    <row r="3489" spans="1:17" x14ac:dyDescent="0.25">
      <c r="A3489">
        <v>3488</v>
      </c>
      <c r="B3489">
        <v>34421000</v>
      </c>
      <c r="C3489" t="s">
        <v>3493</v>
      </c>
      <c r="E3489" s="15">
        <v>3489</v>
      </c>
      <c r="F3489" s="16">
        <v>34422000</v>
      </c>
      <c r="G3489" s="17" t="s">
        <v>3494</v>
      </c>
      <c r="Q3489" t="str">
        <f t="shared" si="54"/>
        <v>34422000-Bicikli sa pomoćnim motorom</v>
      </c>
    </row>
    <row r="3490" spans="1:17" x14ac:dyDescent="0.25">
      <c r="A3490">
        <v>3489</v>
      </c>
      <c r="B3490">
        <v>34422000</v>
      </c>
      <c r="C3490" t="s">
        <v>3494</v>
      </c>
      <c r="E3490" s="12">
        <v>3490</v>
      </c>
      <c r="F3490" s="13">
        <v>34430000</v>
      </c>
      <c r="G3490" s="14" t="s">
        <v>3495</v>
      </c>
      <c r="Q3490" t="str">
        <f t="shared" si="54"/>
        <v>34430000-Bicikli</v>
      </c>
    </row>
    <row r="3491" spans="1:17" x14ac:dyDescent="0.25">
      <c r="A3491">
        <v>3490</v>
      </c>
      <c r="B3491">
        <v>34430000</v>
      </c>
      <c r="C3491" t="s">
        <v>3495</v>
      </c>
      <c r="E3491" s="15">
        <v>3491</v>
      </c>
      <c r="F3491" s="16">
        <v>34431000</v>
      </c>
      <c r="G3491" s="17" t="s">
        <v>3496</v>
      </c>
      <c r="Q3491" t="str">
        <f t="shared" si="54"/>
        <v>34431000-Bicikli bez motornog pogona</v>
      </c>
    </row>
    <row r="3492" spans="1:17" x14ac:dyDescent="0.25">
      <c r="A3492">
        <v>3491</v>
      </c>
      <c r="B3492">
        <v>34431000</v>
      </c>
      <c r="C3492" t="s">
        <v>3496</v>
      </c>
      <c r="E3492" s="12">
        <v>3492</v>
      </c>
      <c r="F3492" s="13">
        <v>34432000</v>
      </c>
      <c r="G3492" s="14" t="s">
        <v>3497</v>
      </c>
      <c r="Q3492" t="str">
        <f t="shared" si="54"/>
        <v>34432000-Delovi i pribor za bicikle</v>
      </c>
    </row>
    <row r="3493" spans="1:17" x14ac:dyDescent="0.25">
      <c r="A3493">
        <v>3492</v>
      </c>
      <c r="B3493">
        <v>34432000</v>
      </c>
      <c r="C3493" t="s">
        <v>3497</v>
      </c>
      <c r="E3493" s="15">
        <v>3493</v>
      </c>
      <c r="F3493" s="16">
        <v>34432100</v>
      </c>
      <c r="G3493" s="17" t="s">
        <v>3498</v>
      </c>
      <c r="Q3493" t="str">
        <f t="shared" si="54"/>
        <v>34432100-Gume za bicikle</v>
      </c>
    </row>
    <row r="3494" spans="1:17" x14ac:dyDescent="0.25">
      <c r="A3494">
        <v>3493</v>
      </c>
      <c r="B3494">
        <v>34432100</v>
      </c>
      <c r="C3494" t="s">
        <v>3498</v>
      </c>
      <c r="E3494" s="12">
        <v>3494</v>
      </c>
      <c r="F3494" s="13">
        <v>34500000</v>
      </c>
      <c r="G3494" s="14" t="s">
        <v>3499</v>
      </c>
      <c r="Q3494" t="str">
        <f t="shared" si="54"/>
        <v>34500000-Brodovi i čamci</v>
      </c>
    </row>
    <row r="3495" spans="1:17" x14ac:dyDescent="0.25">
      <c r="A3495">
        <v>3494</v>
      </c>
      <c r="B3495">
        <v>34500000</v>
      </c>
      <c r="C3495" t="s">
        <v>3499</v>
      </c>
      <c r="E3495" s="15">
        <v>3495</v>
      </c>
      <c r="F3495" s="16">
        <v>34510000</v>
      </c>
      <c r="G3495" s="17" t="s">
        <v>3500</v>
      </c>
      <c r="Q3495" t="str">
        <f t="shared" si="54"/>
        <v>34510000-Brodovi</v>
      </c>
    </row>
    <row r="3496" spans="1:17" x14ac:dyDescent="0.25">
      <c r="A3496">
        <v>3495</v>
      </c>
      <c r="B3496">
        <v>34510000</v>
      </c>
      <c r="C3496" t="s">
        <v>3500</v>
      </c>
      <c r="E3496" s="12">
        <v>3496</v>
      </c>
      <c r="F3496" s="13">
        <v>34511100</v>
      </c>
      <c r="G3496" s="14" t="s">
        <v>3501</v>
      </c>
      <c r="Q3496" t="str">
        <f t="shared" si="54"/>
        <v>34511100-Pomorski patrolni čamci</v>
      </c>
    </row>
    <row r="3497" spans="1:17" x14ac:dyDescent="0.25">
      <c r="A3497">
        <v>3496</v>
      </c>
      <c r="B3497">
        <v>34511100</v>
      </c>
      <c r="C3497" t="s">
        <v>3501</v>
      </c>
      <c r="E3497" s="15">
        <v>3497</v>
      </c>
      <c r="F3497" s="16">
        <v>34512000</v>
      </c>
      <c r="G3497" s="17" t="s">
        <v>3502</v>
      </c>
      <c r="Q3497" t="str">
        <f t="shared" si="54"/>
        <v>34512000-Brodovi i slična plovila za prevoz ljudi ili robe</v>
      </c>
    </row>
    <row r="3498" spans="1:17" x14ac:dyDescent="0.25">
      <c r="A3498">
        <v>3497</v>
      </c>
      <c r="B3498">
        <v>34512000</v>
      </c>
      <c r="C3498" t="s">
        <v>3502</v>
      </c>
      <c r="E3498" s="12">
        <v>3498</v>
      </c>
      <c r="F3498" s="13">
        <v>34512100</v>
      </c>
      <c r="G3498" s="14" t="s">
        <v>3503</v>
      </c>
      <c r="Q3498" t="str">
        <f t="shared" si="54"/>
        <v>34512100-Trajekti</v>
      </c>
    </row>
    <row r="3499" spans="1:17" x14ac:dyDescent="0.25">
      <c r="A3499">
        <v>3498</v>
      </c>
      <c r="B3499">
        <v>34512100</v>
      </c>
      <c r="C3499" t="s">
        <v>3503</v>
      </c>
      <c r="E3499" s="15">
        <v>3499</v>
      </c>
      <c r="F3499" s="16">
        <v>34512200</v>
      </c>
      <c r="G3499" s="17" t="s">
        <v>3504</v>
      </c>
      <c r="Q3499" t="str">
        <f t="shared" si="54"/>
        <v>34512200-Brodovi za krstarenje</v>
      </c>
    </row>
    <row r="3500" spans="1:17" x14ac:dyDescent="0.25">
      <c r="A3500">
        <v>3499</v>
      </c>
      <c r="B3500">
        <v>34512200</v>
      </c>
      <c r="C3500" t="s">
        <v>3504</v>
      </c>
      <c r="E3500" s="12">
        <v>3500</v>
      </c>
      <c r="F3500" s="13">
        <v>34512300</v>
      </c>
      <c r="G3500" s="14" t="s">
        <v>3505</v>
      </c>
      <c r="Q3500" t="str">
        <f t="shared" si="54"/>
        <v>34512300-Brodovi za prevoz rasutog tereta</v>
      </c>
    </row>
    <row r="3501" spans="1:17" x14ac:dyDescent="0.25">
      <c r="A3501">
        <v>3500</v>
      </c>
      <c r="B3501">
        <v>34512300</v>
      </c>
      <c r="C3501" t="s">
        <v>3505</v>
      </c>
      <c r="E3501" s="15">
        <v>3501</v>
      </c>
      <c r="F3501" s="16">
        <v>34512400</v>
      </c>
      <c r="G3501" s="17" t="s">
        <v>3506</v>
      </c>
      <c r="Q3501" t="str">
        <f t="shared" si="54"/>
        <v>34512400-Teretni brodovi</v>
      </c>
    </row>
    <row r="3502" spans="1:17" x14ac:dyDescent="0.25">
      <c r="A3502">
        <v>3501</v>
      </c>
      <c r="B3502">
        <v>34512400</v>
      </c>
      <c r="C3502" t="s">
        <v>3506</v>
      </c>
      <c r="E3502" s="12">
        <v>3502</v>
      </c>
      <c r="F3502" s="13">
        <v>34512500</v>
      </c>
      <c r="G3502" s="14" t="s">
        <v>3507</v>
      </c>
      <c r="Q3502" t="str">
        <f t="shared" si="54"/>
        <v>34512500-Brodovi za prevoz robe</v>
      </c>
    </row>
    <row r="3503" spans="1:17" x14ac:dyDescent="0.25">
      <c r="A3503">
        <v>3502</v>
      </c>
      <c r="B3503">
        <v>34512500</v>
      </c>
      <c r="C3503" t="s">
        <v>3507</v>
      </c>
      <c r="E3503" s="15">
        <v>3503</v>
      </c>
      <c r="F3503" s="16">
        <v>34512600</v>
      </c>
      <c r="G3503" s="17" t="s">
        <v>3508</v>
      </c>
      <c r="Q3503" t="str">
        <f t="shared" si="54"/>
        <v>34512600-Brodovi za prevoz kontejnera</v>
      </c>
    </row>
    <row r="3504" spans="1:17" x14ac:dyDescent="0.25">
      <c r="A3504">
        <v>3503</v>
      </c>
      <c r="B3504">
        <v>34512600</v>
      </c>
      <c r="C3504" t="s">
        <v>3508</v>
      </c>
      <c r="E3504" s="12">
        <v>3504</v>
      </c>
      <c r="F3504" s="13">
        <v>34512700</v>
      </c>
      <c r="G3504" s="14" t="s">
        <v>3509</v>
      </c>
      <c r="Q3504" t="str">
        <f t="shared" si="54"/>
        <v>34512700-Plovila za utovar i istovar robe na točkovima („ro-ro“ plovila)</v>
      </c>
    </row>
    <row r="3505" spans="1:17" x14ac:dyDescent="0.25">
      <c r="A3505">
        <v>3504</v>
      </c>
      <c r="B3505">
        <v>34512700</v>
      </c>
      <c r="C3505" t="s">
        <v>3509</v>
      </c>
      <c r="E3505" s="15">
        <v>3505</v>
      </c>
      <c r="F3505" s="16">
        <v>34512800</v>
      </c>
      <c r="G3505" s="17" t="s">
        <v>3510</v>
      </c>
      <c r="Q3505" t="str">
        <f t="shared" si="54"/>
        <v>34512800-Tankeri</v>
      </c>
    </row>
    <row r="3506" spans="1:17" x14ac:dyDescent="0.25">
      <c r="A3506">
        <v>3505</v>
      </c>
      <c r="B3506">
        <v>34512800</v>
      </c>
      <c r="C3506" t="s">
        <v>3510</v>
      </c>
      <c r="E3506" s="12">
        <v>3506</v>
      </c>
      <c r="F3506" s="13">
        <v>34512900</v>
      </c>
      <c r="G3506" s="14" t="s">
        <v>3511</v>
      </c>
      <c r="Q3506" t="str">
        <f t="shared" si="54"/>
        <v>34512900-Brodovi za prevoz automobila</v>
      </c>
    </row>
    <row r="3507" spans="1:17" x14ac:dyDescent="0.25">
      <c r="A3507">
        <v>3506</v>
      </c>
      <c r="B3507">
        <v>34512900</v>
      </c>
      <c r="C3507" t="s">
        <v>3511</v>
      </c>
      <c r="E3507" s="15">
        <v>3507</v>
      </c>
      <c r="F3507" s="16">
        <v>34512950</v>
      </c>
      <c r="G3507" s="17" t="s">
        <v>3512</v>
      </c>
      <c r="Q3507" t="str">
        <f t="shared" si="54"/>
        <v>34512950-Brodovi hladnjače</v>
      </c>
    </row>
    <row r="3508" spans="1:17" x14ac:dyDescent="0.25">
      <c r="A3508">
        <v>3507</v>
      </c>
      <c r="B3508">
        <v>34512950</v>
      </c>
      <c r="C3508" t="s">
        <v>3512</v>
      </c>
      <c r="E3508" s="12">
        <v>3508</v>
      </c>
      <c r="F3508" s="13">
        <v>34513000</v>
      </c>
      <c r="G3508" s="14" t="s">
        <v>3513</v>
      </c>
      <c r="Q3508" t="str">
        <f t="shared" si="54"/>
        <v>34513000-Ribarski i interventni brodovi i druga posebna plovila</v>
      </c>
    </row>
    <row r="3509" spans="1:17" x14ac:dyDescent="0.25">
      <c r="A3509">
        <v>3508</v>
      </c>
      <c r="B3509">
        <v>34513000</v>
      </c>
      <c r="C3509" t="s">
        <v>3513</v>
      </c>
      <c r="E3509" s="15">
        <v>3509</v>
      </c>
      <c r="F3509" s="16">
        <v>34513100</v>
      </c>
      <c r="G3509" s="17" t="s">
        <v>3514</v>
      </c>
      <c r="Q3509" t="str">
        <f t="shared" si="54"/>
        <v>34513100-Ribarski brodovi</v>
      </c>
    </row>
    <row r="3510" spans="1:17" x14ac:dyDescent="0.25">
      <c r="A3510">
        <v>3509</v>
      </c>
      <c r="B3510">
        <v>34513100</v>
      </c>
      <c r="C3510" t="s">
        <v>3514</v>
      </c>
      <c r="E3510" s="12">
        <v>3510</v>
      </c>
      <c r="F3510" s="13">
        <v>34513150</v>
      </c>
      <c r="G3510" s="14" t="s">
        <v>3515</v>
      </c>
      <c r="Q3510" t="str">
        <f t="shared" si="54"/>
        <v>34513150-Brodovi fabrike</v>
      </c>
    </row>
    <row r="3511" spans="1:17" x14ac:dyDescent="0.25">
      <c r="A3511">
        <v>3510</v>
      </c>
      <c r="B3511">
        <v>34513150</v>
      </c>
      <c r="C3511" t="s">
        <v>3515</v>
      </c>
      <c r="E3511" s="15">
        <v>3511</v>
      </c>
      <c r="F3511" s="16">
        <v>34513200</v>
      </c>
      <c r="G3511" s="17" t="s">
        <v>3516</v>
      </c>
      <c r="Q3511" t="str">
        <f t="shared" si="54"/>
        <v>34513200-Brodovi tegljači (remorkeri)</v>
      </c>
    </row>
    <row r="3512" spans="1:17" x14ac:dyDescent="0.25">
      <c r="A3512">
        <v>3511</v>
      </c>
      <c r="B3512">
        <v>34513200</v>
      </c>
      <c r="C3512" t="s">
        <v>3516</v>
      </c>
      <c r="E3512" s="12">
        <v>3512</v>
      </c>
      <c r="F3512" s="13">
        <v>34513250</v>
      </c>
      <c r="G3512" s="14" t="s">
        <v>3517</v>
      </c>
      <c r="Q3512" t="str">
        <f t="shared" si="54"/>
        <v>34513250-Brodovi bageri</v>
      </c>
    </row>
    <row r="3513" spans="1:17" x14ac:dyDescent="0.25">
      <c r="A3513">
        <v>3512</v>
      </c>
      <c r="B3513">
        <v>34513250</v>
      </c>
      <c r="C3513" t="s">
        <v>3517</v>
      </c>
      <c r="E3513" s="15">
        <v>3513</v>
      </c>
      <c r="F3513" s="16">
        <v>34513300</v>
      </c>
      <c r="G3513" s="17" t="s">
        <v>3518</v>
      </c>
      <c r="Q3513" t="str">
        <f t="shared" si="54"/>
        <v>34513300-Ploveći morski dokovi</v>
      </c>
    </row>
    <row r="3514" spans="1:17" x14ac:dyDescent="0.25">
      <c r="A3514">
        <v>3513</v>
      </c>
      <c r="B3514">
        <v>34513300</v>
      </c>
      <c r="C3514" t="s">
        <v>3518</v>
      </c>
      <c r="E3514" s="12">
        <v>3514</v>
      </c>
      <c r="F3514" s="13">
        <v>34513350</v>
      </c>
      <c r="G3514" s="14" t="s">
        <v>3519</v>
      </c>
      <c r="Q3514" t="str">
        <f t="shared" si="54"/>
        <v>34513350-Brodovi za podvodne aktivnosti</v>
      </c>
    </row>
    <row r="3515" spans="1:17" x14ac:dyDescent="0.25">
      <c r="A3515">
        <v>3514</v>
      </c>
      <c r="B3515">
        <v>34513350</v>
      </c>
      <c r="C3515" t="s">
        <v>3519</v>
      </c>
      <c r="E3515" s="15">
        <v>3515</v>
      </c>
      <c r="F3515" s="16">
        <v>34513400</v>
      </c>
      <c r="G3515" s="17" t="s">
        <v>3520</v>
      </c>
      <c r="Q3515" t="str">
        <f t="shared" si="54"/>
        <v>34513400-Plovne dizalice</v>
      </c>
    </row>
    <row r="3516" spans="1:17" x14ac:dyDescent="0.25">
      <c r="A3516">
        <v>3515</v>
      </c>
      <c r="B3516">
        <v>34513400</v>
      </c>
      <c r="C3516" t="s">
        <v>3520</v>
      </c>
      <c r="E3516" s="12">
        <v>3516</v>
      </c>
      <c r="F3516" s="13">
        <v>34513450</v>
      </c>
      <c r="G3516" s="14" t="s">
        <v>3521</v>
      </c>
      <c r="Q3516" t="str">
        <f t="shared" si="54"/>
        <v>34513450-Proizvodna plovila</v>
      </c>
    </row>
    <row r="3517" spans="1:17" x14ac:dyDescent="0.25">
      <c r="A3517">
        <v>3516</v>
      </c>
      <c r="B3517">
        <v>34513450</v>
      </c>
      <c r="C3517" t="s">
        <v>3521</v>
      </c>
      <c r="E3517" s="15">
        <v>3517</v>
      </c>
      <c r="F3517" s="16">
        <v>34513500</v>
      </c>
      <c r="G3517" s="17" t="s">
        <v>3522</v>
      </c>
      <c r="Q3517" t="str">
        <f t="shared" si="54"/>
        <v>34513500-Plovila za seizmička ispitivanja</v>
      </c>
    </row>
    <row r="3518" spans="1:17" x14ac:dyDescent="0.25">
      <c r="A3518">
        <v>3517</v>
      </c>
      <c r="B3518">
        <v>34513500</v>
      </c>
      <c r="C3518" t="s">
        <v>3522</v>
      </c>
      <c r="E3518" s="12">
        <v>3518</v>
      </c>
      <c r="F3518" s="13">
        <v>34513550</v>
      </c>
      <c r="G3518" s="14" t="s">
        <v>3523</v>
      </c>
      <c r="Q3518" t="str">
        <f t="shared" si="54"/>
        <v>34513550-Istraživački brodovi</v>
      </c>
    </row>
    <row r="3519" spans="1:17" x14ac:dyDescent="0.25">
      <c r="A3519">
        <v>3518</v>
      </c>
      <c r="B3519">
        <v>34513550</v>
      </c>
      <c r="C3519" t="s">
        <v>3523</v>
      </c>
      <c r="E3519" s="15">
        <v>3519</v>
      </c>
      <c r="F3519" s="16">
        <v>34513600</v>
      </c>
      <c r="G3519" s="17" t="s">
        <v>3524</v>
      </c>
      <c r="Q3519" t="str">
        <f t="shared" si="54"/>
        <v>34513600-Plovila za kontrolu zagađenja</v>
      </c>
    </row>
    <row r="3520" spans="1:17" x14ac:dyDescent="0.25">
      <c r="A3520">
        <v>3519</v>
      </c>
      <c r="B3520">
        <v>34513600</v>
      </c>
      <c r="C3520" t="s">
        <v>3524</v>
      </c>
      <c r="E3520" s="12">
        <v>3520</v>
      </c>
      <c r="F3520" s="13">
        <v>34513650</v>
      </c>
      <c r="G3520" s="14" t="s">
        <v>3525</v>
      </c>
      <c r="Q3520" t="str">
        <f t="shared" si="54"/>
        <v>34513650-Vatrogasna plovila</v>
      </c>
    </row>
    <row r="3521" spans="1:17" x14ac:dyDescent="0.25">
      <c r="A3521">
        <v>3520</v>
      </c>
      <c r="B3521">
        <v>34513650</v>
      </c>
      <c r="C3521" t="s">
        <v>3525</v>
      </c>
      <c r="E3521" s="15">
        <v>3521</v>
      </c>
      <c r="F3521" s="16">
        <v>34513700</v>
      </c>
      <c r="G3521" s="17" t="s">
        <v>3526</v>
      </c>
      <c r="Q3521" t="str">
        <f t="shared" si="54"/>
        <v>34513700-Brodovi za spašavanje</v>
      </c>
    </row>
    <row r="3522" spans="1:17" x14ac:dyDescent="0.25">
      <c r="A3522">
        <v>3521</v>
      </c>
      <c r="B3522">
        <v>34513700</v>
      </c>
      <c r="C3522" t="s">
        <v>3526</v>
      </c>
      <c r="E3522" s="12">
        <v>3522</v>
      </c>
      <c r="F3522" s="13">
        <v>34513750</v>
      </c>
      <c r="G3522" s="14" t="s">
        <v>3527</v>
      </c>
      <c r="Q3522" t="str">
        <f t="shared" ref="Q3522:Q3585" si="55">F3522&amp; "-" &amp;G3522</f>
        <v>34513750-Laka plovila</v>
      </c>
    </row>
    <row r="3523" spans="1:17" x14ac:dyDescent="0.25">
      <c r="A3523">
        <v>3522</v>
      </c>
      <c r="B3523">
        <v>34513750</v>
      </c>
      <c r="C3523" t="s">
        <v>3527</v>
      </c>
      <c r="E3523" s="15">
        <v>3523</v>
      </c>
      <c r="F3523" s="16">
        <v>34514000</v>
      </c>
      <c r="G3523" s="17" t="s">
        <v>3528</v>
      </c>
      <c r="Q3523" t="str">
        <f t="shared" si="55"/>
        <v>34514000-Ploveće ili uronjive platforme za bušenje ili proizvodnju</v>
      </c>
    </row>
    <row r="3524" spans="1:17" x14ac:dyDescent="0.25">
      <c r="A3524">
        <v>3523</v>
      </c>
      <c r="B3524">
        <v>34514000</v>
      </c>
      <c r="C3524" t="s">
        <v>3528</v>
      </c>
      <c r="E3524" s="12">
        <v>3524</v>
      </c>
      <c r="F3524" s="13">
        <v>34514100</v>
      </c>
      <c r="G3524" s="14" t="s">
        <v>3529</v>
      </c>
      <c r="Q3524" t="str">
        <f t="shared" si="55"/>
        <v>34514100-Brodovi za bušenje</v>
      </c>
    </row>
    <row r="3525" spans="1:17" x14ac:dyDescent="0.25">
      <c r="A3525">
        <v>3524</v>
      </c>
      <c r="B3525">
        <v>34514100</v>
      </c>
      <c r="C3525" t="s">
        <v>3529</v>
      </c>
      <c r="E3525" s="15">
        <v>3525</v>
      </c>
      <c r="F3525" s="16">
        <v>34514200</v>
      </c>
      <c r="G3525" s="17" t="s">
        <v>3530</v>
      </c>
      <c r="Q3525" t="str">
        <f t="shared" si="55"/>
        <v>34514200-Samopodižuće platforme</v>
      </c>
    </row>
    <row r="3526" spans="1:17" x14ac:dyDescent="0.25">
      <c r="A3526">
        <v>3525</v>
      </c>
      <c r="B3526">
        <v>34514200</v>
      </c>
      <c r="C3526" t="s">
        <v>3530</v>
      </c>
      <c r="E3526" s="12">
        <v>3526</v>
      </c>
      <c r="F3526" s="13">
        <v>34514300</v>
      </c>
      <c r="G3526" s="14" t="s">
        <v>3531</v>
      </c>
      <c r="Q3526" t="str">
        <f t="shared" si="55"/>
        <v>34514300-Platforme sa garniturom za bušenje</v>
      </c>
    </row>
    <row r="3527" spans="1:17" x14ac:dyDescent="0.25">
      <c r="A3527">
        <v>3526</v>
      </c>
      <c r="B3527">
        <v>34514300</v>
      </c>
      <c r="C3527" t="s">
        <v>3531</v>
      </c>
      <c r="E3527" s="15">
        <v>3527</v>
      </c>
      <c r="F3527" s="16">
        <v>34514400</v>
      </c>
      <c r="G3527" s="17" t="s">
        <v>3532</v>
      </c>
      <c r="Q3527" t="str">
        <f t="shared" si="55"/>
        <v>34514400-Ploveće platforme za bušenje</v>
      </c>
    </row>
    <row r="3528" spans="1:17" x14ac:dyDescent="0.25">
      <c r="A3528">
        <v>3527</v>
      </c>
      <c r="B3528">
        <v>34514400</v>
      </c>
      <c r="C3528" t="s">
        <v>3532</v>
      </c>
      <c r="E3528" s="12">
        <v>3528</v>
      </c>
      <c r="F3528" s="13">
        <v>34514500</v>
      </c>
      <c r="G3528" s="14" t="s">
        <v>3533</v>
      </c>
      <c r="Q3528" t="str">
        <f t="shared" si="55"/>
        <v>34514500-Ploveći proizvodni objekt</v>
      </c>
    </row>
    <row r="3529" spans="1:17" x14ac:dyDescent="0.25">
      <c r="A3529">
        <v>3528</v>
      </c>
      <c r="B3529">
        <v>34514500</v>
      </c>
      <c r="C3529" t="s">
        <v>3533</v>
      </c>
      <c r="E3529" s="15">
        <v>3529</v>
      </c>
      <c r="F3529" s="16">
        <v>34514600</v>
      </c>
      <c r="G3529" s="17" t="s">
        <v>3534</v>
      </c>
      <c r="Q3529" t="str">
        <f t="shared" si="55"/>
        <v>34514600-Polu-uronjivi bušaći tornjevi</v>
      </c>
    </row>
    <row r="3530" spans="1:17" x14ac:dyDescent="0.25">
      <c r="A3530">
        <v>3529</v>
      </c>
      <c r="B3530">
        <v>34514600</v>
      </c>
      <c r="C3530" t="s">
        <v>3534</v>
      </c>
      <c r="E3530" s="12">
        <v>3530</v>
      </c>
      <c r="F3530" s="13">
        <v>34514700</v>
      </c>
      <c r="G3530" s="14" t="s">
        <v>3535</v>
      </c>
      <c r="Q3530" t="str">
        <f t="shared" si="55"/>
        <v>34514700-Mobilne platforme</v>
      </c>
    </row>
    <row r="3531" spans="1:17" x14ac:dyDescent="0.25">
      <c r="A3531">
        <v>3530</v>
      </c>
      <c r="B3531">
        <v>34514700</v>
      </c>
      <c r="C3531" t="s">
        <v>3535</v>
      </c>
      <c r="E3531" s="15">
        <v>3531</v>
      </c>
      <c r="F3531" s="16">
        <v>34514800</v>
      </c>
      <c r="G3531" s="17" t="s">
        <v>3536</v>
      </c>
      <c r="Q3531" t="str">
        <f t="shared" si="55"/>
        <v>34514800-Platforme na otvorenom moru</v>
      </c>
    </row>
    <row r="3532" spans="1:17" x14ac:dyDescent="0.25">
      <c r="A3532">
        <v>3531</v>
      </c>
      <c r="B3532">
        <v>34514800</v>
      </c>
      <c r="C3532" t="s">
        <v>3536</v>
      </c>
      <c r="E3532" s="12">
        <v>3532</v>
      </c>
      <c r="F3532" s="13">
        <v>34514900</v>
      </c>
      <c r="G3532" s="14" t="s">
        <v>3537</v>
      </c>
      <c r="Q3532" t="str">
        <f t="shared" si="55"/>
        <v>34514900-Platforme za bušenje</v>
      </c>
    </row>
    <row r="3533" spans="1:17" x14ac:dyDescent="0.25">
      <c r="A3533">
        <v>3532</v>
      </c>
      <c r="B3533">
        <v>34514900</v>
      </c>
      <c r="C3533" t="s">
        <v>3537</v>
      </c>
      <c r="E3533" s="15">
        <v>3533</v>
      </c>
      <c r="F3533" s="16">
        <v>34515000</v>
      </c>
      <c r="G3533" s="17" t="s">
        <v>3538</v>
      </c>
      <c r="Q3533" t="str">
        <f t="shared" si="55"/>
        <v>34515000-Ploveće konstrukcije</v>
      </c>
    </row>
    <row r="3534" spans="1:17" x14ac:dyDescent="0.25">
      <c r="A3534">
        <v>3533</v>
      </c>
      <c r="B3534">
        <v>34515000</v>
      </c>
      <c r="C3534" t="s">
        <v>3538</v>
      </c>
      <c r="E3534" s="12">
        <v>3534</v>
      </c>
      <c r="F3534" s="13">
        <v>34515100</v>
      </c>
      <c r="G3534" s="14" t="s">
        <v>3539</v>
      </c>
      <c r="Q3534" t="str">
        <f t="shared" si="55"/>
        <v>34515100-Marker bove (plutače)</v>
      </c>
    </row>
    <row r="3535" spans="1:17" x14ac:dyDescent="0.25">
      <c r="A3535">
        <v>3534</v>
      </c>
      <c r="B3535">
        <v>34515100</v>
      </c>
      <c r="C3535" t="s">
        <v>3539</v>
      </c>
      <c r="E3535" s="15">
        <v>3535</v>
      </c>
      <c r="F3535" s="16">
        <v>34515200</v>
      </c>
      <c r="G3535" s="17" t="s">
        <v>3540</v>
      </c>
      <c r="Q3535" t="str">
        <f t="shared" si="55"/>
        <v>34515200-Splavovi na naduvavanje</v>
      </c>
    </row>
    <row r="3536" spans="1:17" x14ac:dyDescent="0.25">
      <c r="A3536">
        <v>3535</v>
      </c>
      <c r="B3536">
        <v>34515200</v>
      </c>
      <c r="C3536" t="s">
        <v>3540</v>
      </c>
      <c r="E3536" s="12">
        <v>3536</v>
      </c>
      <c r="F3536" s="13">
        <v>34516000</v>
      </c>
      <c r="G3536" s="14" t="s">
        <v>3541</v>
      </c>
      <c r="Q3536" t="str">
        <f t="shared" si="55"/>
        <v>34516000-Morski odbojnici</v>
      </c>
    </row>
    <row r="3537" spans="1:17" x14ac:dyDescent="0.25">
      <c r="A3537">
        <v>3536</v>
      </c>
      <c r="B3537">
        <v>34516000</v>
      </c>
      <c r="C3537" t="s">
        <v>3541</v>
      </c>
      <c r="E3537" s="15">
        <v>3537</v>
      </c>
      <c r="F3537" s="16">
        <v>34520000</v>
      </c>
      <c r="G3537" s="17" t="s">
        <v>3542</v>
      </c>
      <c r="Q3537" t="str">
        <f t="shared" si="55"/>
        <v>34520000-Čamci</v>
      </c>
    </row>
    <row r="3538" spans="1:17" x14ac:dyDescent="0.25">
      <c r="A3538">
        <v>3537</v>
      </c>
      <c r="B3538">
        <v>34520000</v>
      </c>
      <c r="C3538" t="s">
        <v>3542</v>
      </c>
      <c r="E3538" s="12">
        <v>3538</v>
      </c>
      <c r="F3538" s="13">
        <v>34521000</v>
      </c>
      <c r="G3538" s="14" t="s">
        <v>3543</v>
      </c>
      <c r="Q3538" t="str">
        <f t="shared" si="55"/>
        <v>34521000-Čamci za posebne namene</v>
      </c>
    </row>
    <row r="3539" spans="1:17" x14ac:dyDescent="0.25">
      <c r="A3539">
        <v>3538</v>
      </c>
      <c r="B3539">
        <v>34521000</v>
      </c>
      <c r="C3539" t="s">
        <v>3543</v>
      </c>
      <c r="E3539" s="15">
        <v>3539</v>
      </c>
      <c r="F3539" s="16">
        <v>34521100</v>
      </c>
      <c r="G3539" s="17" t="s">
        <v>3544</v>
      </c>
      <c r="Q3539" t="str">
        <f t="shared" si="55"/>
        <v>34521100-Čamci za nadzor</v>
      </c>
    </row>
    <row r="3540" spans="1:17" x14ac:dyDescent="0.25">
      <c r="A3540">
        <v>3539</v>
      </c>
      <c r="B3540">
        <v>34521100</v>
      </c>
      <c r="C3540" t="s">
        <v>3544</v>
      </c>
      <c r="E3540" s="12">
        <v>3540</v>
      </c>
      <c r="F3540" s="13">
        <v>34521200</v>
      </c>
      <c r="G3540" s="14" t="s">
        <v>3545</v>
      </c>
      <c r="Q3540" t="str">
        <f t="shared" si="55"/>
        <v>34521200-Patrolni čamci carinske službe</v>
      </c>
    </row>
    <row r="3541" spans="1:17" x14ac:dyDescent="0.25">
      <c r="A3541">
        <v>3540</v>
      </c>
      <c r="B3541">
        <v>34521200</v>
      </c>
      <c r="C3541" t="s">
        <v>3545</v>
      </c>
      <c r="E3541" s="15">
        <v>3541</v>
      </c>
      <c r="F3541" s="16">
        <v>34521300</v>
      </c>
      <c r="G3541" s="17" t="s">
        <v>3546</v>
      </c>
      <c r="Q3541" t="str">
        <f t="shared" si="55"/>
        <v>34521300-Policijski patrolni čamci</v>
      </c>
    </row>
    <row r="3542" spans="1:17" x14ac:dyDescent="0.25">
      <c r="A3542">
        <v>3541</v>
      </c>
      <c r="B3542">
        <v>34521300</v>
      </c>
      <c r="C3542" t="s">
        <v>3546</v>
      </c>
      <c r="E3542" s="12">
        <v>3542</v>
      </c>
      <c r="F3542" s="13">
        <v>34521400</v>
      </c>
      <c r="G3542" s="14" t="s">
        <v>3547</v>
      </c>
      <c r="Q3542" t="str">
        <f t="shared" si="55"/>
        <v>34521400-Čamci za spašavanje</v>
      </c>
    </row>
    <row r="3543" spans="1:17" x14ac:dyDescent="0.25">
      <c r="A3543">
        <v>3542</v>
      </c>
      <c r="B3543">
        <v>34521400</v>
      </c>
      <c r="C3543" t="s">
        <v>3547</v>
      </c>
      <c r="E3543" s="15">
        <v>3543</v>
      </c>
      <c r="F3543" s="16">
        <v>34522000</v>
      </c>
      <c r="G3543" s="17" t="s">
        <v>3548</v>
      </c>
      <c r="Q3543" t="str">
        <f t="shared" si="55"/>
        <v>34522000-Čamci za sport i rekreaciju</v>
      </c>
    </row>
    <row r="3544" spans="1:17" x14ac:dyDescent="0.25">
      <c r="A3544">
        <v>3543</v>
      </c>
      <c r="B3544">
        <v>34522000</v>
      </c>
      <c r="C3544" t="s">
        <v>3548</v>
      </c>
      <c r="E3544" s="12">
        <v>3544</v>
      </c>
      <c r="F3544" s="13">
        <v>34522100</v>
      </c>
      <c r="G3544" s="14" t="s">
        <v>3549</v>
      </c>
      <c r="Q3544" t="str">
        <f t="shared" si="55"/>
        <v>34522100-Jedrilice</v>
      </c>
    </row>
    <row r="3545" spans="1:17" x14ac:dyDescent="0.25">
      <c r="A3545">
        <v>3544</v>
      </c>
      <c r="B3545">
        <v>34522100</v>
      </c>
      <c r="C3545" t="s">
        <v>3549</v>
      </c>
      <c r="E3545" s="15">
        <v>3545</v>
      </c>
      <c r="F3545" s="16">
        <v>34522150</v>
      </c>
      <c r="G3545" s="17" t="s">
        <v>3550</v>
      </c>
      <c r="Q3545" t="str">
        <f t="shared" si="55"/>
        <v>34522150-Katamarani</v>
      </c>
    </row>
    <row r="3546" spans="1:17" x14ac:dyDescent="0.25">
      <c r="A3546">
        <v>3545</v>
      </c>
      <c r="B3546">
        <v>34522150</v>
      </c>
      <c r="C3546" t="s">
        <v>3550</v>
      </c>
      <c r="E3546" s="12">
        <v>3546</v>
      </c>
      <c r="F3546" s="13">
        <v>34522200</v>
      </c>
      <c r="G3546" s="14" t="s">
        <v>3551</v>
      </c>
      <c r="Q3546" t="str">
        <f t="shared" si="55"/>
        <v>34522200-Mali čamci za spašavanje</v>
      </c>
    </row>
    <row r="3547" spans="1:17" x14ac:dyDescent="0.25">
      <c r="A3547">
        <v>3546</v>
      </c>
      <c r="B3547">
        <v>34522200</v>
      </c>
      <c r="C3547" t="s">
        <v>3551</v>
      </c>
      <c r="E3547" s="15">
        <v>3547</v>
      </c>
      <c r="F3547" s="16">
        <v>34522250</v>
      </c>
      <c r="G3547" s="17" t="s">
        <v>3552</v>
      </c>
      <c r="Q3547" t="str">
        <f t="shared" si="55"/>
        <v>34522250-Male jedrilice</v>
      </c>
    </row>
    <row r="3548" spans="1:17" x14ac:dyDescent="0.25">
      <c r="A3548">
        <v>3547</v>
      </c>
      <c r="B3548">
        <v>34522250</v>
      </c>
      <c r="C3548" t="s">
        <v>3552</v>
      </c>
      <c r="E3548" s="12">
        <v>3548</v>
      </c>
      <c r="F3548" s="13">
        <v>34522300</v>
      </c>
      <c r="G3548" s="14" t="s">
        <v>3553</v>
      </c>
      <c r="Q3548" t="str">
        <f t="shared" si="55"/>
        <v>34522300-Mali čamci</v>
      </c>
    </row>
    <row r="3549" spans="1:17" x14ac:dyDescent="0.25">
      <c r="A3549">
        <v>3548</v>
      </c>
      <c r="B3549">
        <v>34522300</v>
      </c>
      <c r="C3549" t="s">
        <v>3553</v>
      </c>
      <c r="E3549" s="15">
        <v>3549</v>
      </c>
      <c r="F3549" s="16">
        <v>34522350</v>
      </c>
      <c r="G3549" s="17" t="s">
        <v>3554</v>
      </c>
      <c r="Q3549" t="str">
        <f t="shared" si="55"/>
        <v>34522350-Mali čamci od fiberglasa</v>
      </c>
    </row>
    <row r="3550" spans="1:17" x14ac:dyDescent="0.25">
      <c r="A3550">
        <v>3549</v>
      </c>
      <c r="B3550">
        <v>34522350</v>
      </c>
      <c r="C3550" t="s">
        <v>3554</v>
      </c>
      <c r="E3550" s="12">
        <v>3550</v>
      </c>
      <c r="F3550" s="13">
        <v>34522400</v>
      </c>
      <c r="G3550" s="14" t="s">
        <v>3555</v>
      </c>
      <c r="Q3550" t="str">
        <f t="shared" si="55"/>
        <v>34522400-Polučvrsti mali čamci</v>
      </c>
    </row>
    <row r="3551" spans="1:17" x14ac:dyDescent="0.25">
      <c r="A3551">
        <v>3550</v>
      </c>
      <c r="B3551">
        <v>34522400</v>
      </c>
      <c r="C3551" t="s">
        <v>3555</v>
      </c>
      <c r="E3551" s="15">
        <v>3551</v>
      </c>
      <c r="F3551" s="16">
        <v>34522450</v>
      </c>
      <c r="G3551" s="17" t="s">
        <v>3556</v>
      </c>
      <c r="Q3551" t="str">
        <f t="shared" si="55"/>
        <v>34522450-Plovila na naduvavanje</v>
      </c>
    </row>
    <row r="3552" spans="1:17" x14ac:dyDescent="0.25">
      <c r="A3552">
        <v>3551</v>
      </c>
      <c r="B3552">
        <v>34522450</v>
      </c>
      <c r="C3552" t="s">
        <v>3556</v>
      </c>
      <c r="E3552" s="12">
        <v>3552</v>
      </c>
      <c r="F3552" s="13">
        <v>34522500</v>
      </c>
      <c r="G3552" s="14" t="s">
        <v>3557</v>
      </c>
      <c r="Q3552" t="str">
        <f t="shared" si="55"/>
        <v>34522500-Mali gumeni čamci</v>
      </c>
    </row>
    <row r="3553" spans="1:17" x14ac:dyDescent="0.25">
      <c r="A3553">
        <v>3552</v>
      </c>
      <c r="B3553">
        <v>34522500</v>
      </c>
      <c r="C3553" t="s">
        <v>3557</v>
      </c>
      <c r="E3553" s="15">
        <v>3553</v>
      </c>
      <c r="F3553" s="16">
        <v>34522550</v>
      </c>
      <c r="G3553" s="17" t="s">
        <v>3558</v>
      </c>
      <c r="Q3553" t="str">
        <f t="shared" si="55"/>
        <v>34522550-Kanui</v>
      </c>
    </row>
    <row r="3554" spans="1:17" x14ac:dyDescent="0.25">
      <c r="A3554">
        <v>3553</v>
      </c>
      <c r="B3554">
        <v>34522550</v>
      </c>
      <c r="C3554" t="s">
        <v>3558</v>
      </c>
      <c r="E3554" s="12">
        <v>3554</v>
      </c>
      <c r="F3554" s="13">
        <v>34522600</v>
      </c>
      <c r="G3554" s="14" t="s">
        <v>3559</v>
      </c>
      <c r="Q3554" t="str">
        <f t="shared" si="55"/>
        <v>34522600-Čamci na vesla</v>
      </c>
    </row>
    <row r="3555" spans="1:17" x14ac:dyDescent="0.25">
      <c r="A3555">
        <v>3554</v>
      </c>
      <c r="B3555">
        <v>34522600</v>
      </c>
      <c r="C3555" t="s">
        <v>3559</v>
      </c>
      <c r="E3555" s="15">
        <v>3555</v>
      </c>
      <c r="F3555" s="16">
        <v>34522700</v>
      </c>
      <c r="G3555" s="17" t="s">
        <v>3560</v>
      </c>
      <c r="Q3555" t="str">
        <f t="shared" si="55"/>
        <v>34522700-Pedaline</v>
      </c>
    </row>
    <row r="3556" spans="1:17" x14ac:dyDescent="0.25">
      <c r="A3556">
        <v>3555</v>
      </c>
      <c r="B3556">
        <v>34522700</v>
      </c>
      <c r="C3556" t="s">
        <v>3560</v>
      </c>
      <c r="E3556" s="12">
        <v>3556</v>
      </c>
      <c r="F3556" s="13">
        <v>34600000</v>
      </c>
      <c r="G3556" s="14" t="s">
        <v>3561</v>
      </c>
      <c r="Q3556" t="str">
        <f t="shared" si="55"/>
        <v>34600000-Železničke i tramvajske lokomotive i šinska vozila i pripadajući delovi</v>
      </c>
    </row>
    <row r="3557" spans="1:17" x14ac:dyDescent="0.25">
      <c r="A3557">
        <v>3556</v>
      </c>
      <c r="B3557">
        <v>34600000</v>
      </c>
      <c r="C3557" t="s">
        <v>3561</v>
      </c>
      <c r="E3557" s="15">
        <v>3557</v>
      </c>
      <c r="F3557" s="16">
        <v>34610000</v>
      </c>
      <c r="G3557" s="17" t="s">
        <v>3562</v>
      </c>
      <c r="Q3557" t="str">
        <f t="shared" si="55"/>
        <v>34610000-Železničke lokomotive i tenderi</v>
      </c>
    </row>
    <row r="3558" spans="1:17" x14ac:dyDescent="0.25">
      <c r="A3558">
        <v>3557</v>
      </c>
      <c r="B3558">
        <v>34610000</v>
      </c>
      <c r="C3558" t="s">
        <v>3562</v>
      </c>
      <c r="E3558" s="12">
        <v>3558</v>
      </c>
      <c r="F3558" s="13">
        <v>34611000</v>
      </c>
      <c r="G3558" s="14" t="s">
        <v>3563</v>
      </c>
      <c r="Q3558" t="str">
        <f t="shared" si="55"/>
        <v>34611000-Lokomotive</v>
      </c>
    </row>
    <row r="3559" spans="1:17" x14ac:dyDescent="0.25">
      <c r="A3559">
        <v>3558</v>
      </c>
      <c r="B3559">
        <v>34611000</v>
      </c>
      <c r="C3559" t="s">
        <v>3563</v>
      </c>
      <c r="E3559" s="15">
        <v>3559</v>
      </c>
      <c r="F3559" s="16">
        <v>34612000</v>
      </c>
      <c r="G3559" s="17" t="s">
        <v>3564</v>
      </c>
      <c r="Q3559" t="str">
        <f t="shared" si="55"/>
        <v>34612000-Tenderi za lokomotive i uspinjače</v>
      </c>
    </row>
    <row r="3560" spans="1:17" x14ac:dyDescent="0.25">
      <c r="A3560">
        <v>3559</v>
      </c>
      <c r="B3560">
        <v>34612000</v>
      </c>
      <c r="C3560" t="s">
        <v>3564</v>
      </c>
      <c r="E3560" s="12">
        <v>3560</v>
      </c>
      <c r="F3560" s="13">
        <v>34612100</v>
      </c>
      <c r="G3560" s="14" t="s">
        <v>3565</v>
      </c>
      <c r="Q3560" t="str">
        <f t="shared" si="55"/>
        <v>34612100-Tenderi za lokomotive</v>
      </c>
    </row>
    <row r="3561" spans="1:17" x14ac:dyDescent="0.25">
      <c r="A3561">
        <v>3560</v>
      </c>
      <c r="B3561">
        <v>34612100</v>
      </c>
      <c r="C3561" t="s">
        <v>3565</v>
      </c>
      <c r="E3561" s="15">
        <v>3561</v>
      </c>
      <c r="F3561" s="16">
        <v>34612200</v>
      </c>
      <c r="G3561" s="17" t="s">
        <v>3566</v>
      </c>
      <c r="Q3561" t="str">
        <f t="shared" si="55"/>
        <v>34612200-Uspinjače</v>
      </c>
    </row>
    <row r="3562" spans="1:17" x14ac:dyDescent="0.25">
      <c r="A3562">
        <v>3561</v>
      </c>
      <c r="B3562">
        <v>34612200</v>
      </c>
      <c r="C3562" t="s">
        <v>3566</v>
      </c>
      <c r="E3562" s="12">
        <v>3562</v>
      </c>
      <c r="F3562" s="13">
        <v>34620000</v>
      </c>
      <c r="G3562" s="14" t="s">
        <v>3567</v>
      </c>
      <c r="Q3562" t="str">
        <f t="shared" si="55"/>
        <v>34620000-Železnička šinska vozila</v>
      </c>
    </row>
    <row r="3563" spans="1:17" x14ac:dyDescent="0.25">
      <c r="A3563">
        <v>3562</v>
      </c>
      <c r="B3563">
        <v>34620000</v>
      </c>
      <c r="C3563" t="s">
        <v>3567</v>
      </c>
      <c r="E3563" s="15">
        <v>3563</v>
      </c>
      <c r="F3563" s="16">
        <v>34621000</v>
      </c>
      <c r="G3563" s="17" t="s">
        <v>3568</v>
      </c>
      <c r="Q3563" t="str">
        <f t="shared" si="55"/>
        <v>34621000-Železnička vozila za održavanje ili servisiranje i železnički teretni vagoni</v>
      </c>
    </row>
    <row r="3564" spans="1:17" x14ac:dyDescent="0.25">
      <c r="A3564">
        <v>3563</v>
      </c>
      <c r="B3564">
        <v>34621000</v>
      </c>
      <c r="C3564" t="s">
        <v>3568</v>
      </c>
      <c r="E3564" s="12">
        <v>3564</v>
      </c>
      <c r="F3564" s="13">
        <v>34621100</v>
      </c>
      <c r="G3564" s="14" t="s">
        <v>3569</v>
      </c>
      <c r="Q3564" t="str">
        <f t="shared" si="55"/>
        <v>34621100-Železnički teretni vagoni</v>
      </c>
    </row>
    <row r="3565" spans="1:17" x14ac:dyDescent="0.25">
      <c r="A3565">
        <v>3564</v>
      </c>
      <c r="B3565">
        <v>34621100</v>
      </c>
      <c r="C3565" t="s">
        <v>3569</v>
      </c>
      <c r="E3565" s="15">
        <v>3565</v>
      </c>
      <c r="F3565" s="16">
        <v>34621200</v>
      </c>
      <c r="G3565" s="17" t="s">
        <v>3570</v>
      </c>
      <c r="Q3565" t="str">
        <f t="shared" si="55"/>
        <v>34621200-Železnička vozila za održavanje ili servisiranje</v>
      </c>
    </row>
    <row r="3566" spans="1:17" x14ac:dyDescent="0.25">
      <c r="A3566">
        <v>3565</v>
      </c>
      <c r="B3566">
        <v>34621200</v>
      </c>
      <c r="C3566" t="s">
        <v>3570</v>
      </c>
      <c r="E3566" s="12">
        <v>3566</v>
      </c>
      <c r="F3566" s="13">
        <v>34622000</v>
      </c>
      <c r="G3566" s="14" t="s">
        <v>3571</v>
      </c>
      <c r="Q3566" t="str">
        <f t="shared" si="55"/>
        <v>34622000-Železnički i tramvajski putnički vagoni i trolejbusi</v>
      </c>
    </row>
    <row r="3567" spans="1:17" x14ac:dyDescent="0.25">
      <c r="A3567">
        <v>3566</v>
      </c>
      <c r="B3567">
        <v>34622000</v>
      </c>
      <c r="C3567" t="s">
        <v>3571</v>
      </c>
      <c r="E3567" s="15">
        <v>3567</v>
      </c>
      <c r="F3567" s="16">
        <v>34622100</v>
      </c>
      <c r="G3567" s="17" t="s">
        <v>3572</v>
      </c>
      <c r="Q3567" t="str">
        <f t="shared" si="55"/>
        <v>34622100-Tramvajski putnički vagoni</v>
      </c>
    </row>
    <row r="3568" spans="1:17" x14ac:dyDescent="0.25">
      <c r="A3568">
        <v>3567</v>
      </c>
      <c r="B3568">
        <v>34622100</v>
      </c>
      <c r="C3568" t="s">
        <v>3572</v>
      </c>
      <c r="E3568" s="12">
        <v>3568</v>
      </c>
      <c r="F3568" s="13">
        <v>34622200</v>
      </c>
      <c r="G3568" s="14" t="s">
        <v>3573</v>
      </c>
      <c r="Q3568" t="str">
        <f t="shared" si="55"/>
        <v>34622200-Železnički putnički vagoni</v>
      </c>
    </row>
    <row r="3569" spans="1:17" x14ac:dyDescent="0.25">
      <c r="A3569">
        <v>3568</v>
      </c>
      <c r="B3569">
        <v>34622200</v>
      </c>
      <c r="C3569" t="s">
        <v>3573</v>
      </c>
      <c r="E3569" s="15">
        <v>3569</v>
      </c>
      <c r="F3569" s="16">
        <v>34622300</v>
      </c>
      <c r="G3569" s="17" t="s">
        <v>3574</v>
      </c>
      <c r="Q3569" t="str">
        <f t="shared" si="55"/>
        <v>34622300-Trolejbusi</v>
      </c>
    </row>
    <row r="3570" spans="1:17" x14ac:dyDescent="0.25">
      <c r="A3570">
        <v>3569</v>
      </c>
      <c r="B3570">
        <v>34622300</v>
      </c>
      <c r="C3570" t="s">
        <v>3574</v>
      </c>
      <c r="E3570" s="12">
        <v>3570</v>
      </c>
      <c r="F3570" s="13">
        <v>34622400</v>
      </c>
      <c r="G3570" s="14" t="s">
        <v>3575</v>
      </c>
      <c r="Q3570" t="str">
        <f t="shared" si="55"/>
        <v>34622400-Železničke putničke kompozicije</v>
      </c>
    </row>
    <row r="3571" spans="1:17" x14ac:dyDescent="0.25">
      <c r="A3571">
        <v>3570</v>
      </c>
      <c r="B3571">
        <v>34622400</v>
      </c>
      <c r="C3571" t="s">
        <v>3575</v>
      </c>
      <c r="E3571" s="15">
        <v>3571</v>
      </c>
      <c r="F3571" s="16">
        <v>34622500</v>
      </c>
      <c r="G3571" s="17" t="s">
        <v>3576</v>
      </c>
      <c r="Q3571" t="str">
        <f t="shared" si="55"/>
        <v>34622500-Vagoni za prtljag i vagoni za posebne namene</v>
      </c>
    </row>
    <row r="3572" spans="1:17" x14ac:dyDescent="0.25">
      <c r="A3572">
        <v>3571</v>
      </c>
      <c r="B3572">
        <v>34622500</v>
      </c>
      <c r="C3572" t="s">
        <v>3576</v>
      </c>
      <c r="E3572" s="12">
        <v>3572</v>
      </c>
      <c r="F3572" s="13">
        <v>34630000</v>
      </c>
      <c r="G3572" s="14" t="s">
        <v>3577</v>
      </c>
      <c r="Q3572" t="str">
        <f t="shared" si="55"/>
        <v>34630000-Delovi železničkih ili tramvajskih lokomotiva ili šinskih vozila; oprema za kontrolu železničkog saobraćaja</v>
      </c>
    </row>
    <row r="3573" spans="1:17" x14ac:dyDescent="0.25">
      <c r="A3573">
        <v>3572</v>
      </c>
      <c r="B3573">
        <v>34630000</v>
      </c>
      <c r="C3573" t="s">
        <v>3577</v>
      </c>
      <c r="E3573" s="15">
        <v>3573</v>
      </c>
      <c r="F3573" s="16">
        <v>34631000</v>
      </c>
      <c r="G3573" s="17" t="s">
        <v>3578</v>
      </c>
      <c r="Q3573" t="str">
        <f t="shared" si="55"/>
        <v>34631000-Delovi lokomotiva ili šinskih vozila</v>
      </c>
    </row>
    <row r="3574" spans="1:17" x14ac:dyDescent="0.25">
      <c r="A3574">
        <v>3573</v>
      </c>
      <c r="B3574">
        <v>34631000</v>
      </c>
      <c r="C3574" t="s">
        <v>3578</v>
      </c>
      <c r="E3574" s="12">
        <v>3574</v>
      </c>
      <c r="F3574" s="13">
        <v>34631100</v>
      </c>
      <c r="G3574" s="14" t="s">
        <v>3579</v>
      </c>
      <c r="Q3574" t="str">
        <f t="shared" si="55"/>
        <v>34631100-Monoblok točkovi</v>
      </c>
    </row>
    <row r="3575" spans="1:17" x14ac:dyDescent="0.25">
      <c r="A3575">
        <v>3574</v>
      </c>
      <c r="B3575">
        <v>34631100</v>
      </c>
      <c r="C3575" t="s">
        <v>3579</v>
      </c>
      <c r="E3575" s="15">
        <v>3575</v>
      </c>
      <c r="F3575" s="16">
        <v>34631200</v>
      </c>
      <c r="G3575" s="17" t="s">
        <v>3580</v>
      </c>
      <c r="Q3575" t="str">
        <f t="shared" si="55"/>
        <v>34631200-Odbojnici i vučni uređaji</v>
      </c>
    </row>
    <row r="3576" spans="1:17" x14ac:dyDescent="0.25">
      <c r="A3576">
        <v>3575</v>
      </c>
      <c r="B3576">
        <v>34631200</v>
      </c>
      <c r="C3576" t="s">
        <v>3580</v>
      </c>
      <c r="E3576" s="12">
        <v>3576</v>
      </c>
      <c r="F3576" s="13">
        <v>34631300</v>
      </c>
      <c r="G3576" s="14" t="s">
        <v>3581</v>
      </c>
      <c r="Q3576" t="str">
        <f t="shared" si="55"/>
        <v>34631300-Sedišta za šinska vozila</v>
      </c>
    </row>
    <row r="3577" spans="1:17" x14ac:dyDescent="0.25">
      <c r="A3577">
        <v>3576</v>
      </c>
      <c r="B3577">
        <v>34631300</v>
      </c>
      <c r="C3577" t="s">
        <v>3581</v>
      </c>
      <c r="E3577" s="15">
        <v>3577</v>
      </c>
      <c r="F3577" s="16">
        <v>34631400</v>
      </c>
      <c r="G3577" s="17" t="s">
        <v>3582</v>
      </c>
      <c r="Q3577" t="str">
        <f t="shared" si="55"/>
        <v>34631400-Osovine točkova i pneumatika i drugi delovi lokomotiva ili šinskih vozila</v>
      </c>
    </row>
    <row r="3578" spans="1:17" x14ac:dyDescent="0.25">
      <c r="A3578">
        <v>3577</v>
      </c>
      <c r="B3578">
        <v>34631400</v>
      </c>
      <c r="C3578" t="s">
        <v>3582</v>
      </c>
      <c r="E3578" s="12">
        <v>3578</v>
      </c>
      <c r="F3578" s="13">
        <v>34632000</v>
      </c>
      <c r="G3578" s="14" t="s">
        <v>3583</v>
      </c>
      <c r="Q3578" t="str">
        <f t="shared" si="55"/>
        <v>34632000-Oprema za kontrolu železničkog saobraćaja</v>
      </c>
    </row>
    <row r="3579" spans="1:17" x14ac:dyDescent="0.25">
      <c r="A3579">
        <v>3578</v>
      </c>
      <c r="B3579">
        <v>34632000</v>
      </c>
      <c r="C3579" t="s">
        <v>3583</v>
      </c>
      <c r="E3579" s="15">
        <v>3579</v>
      </c>
      <c r="F3579" s="16">
        <v>34632100</v>
      </c>
      <c r="G3579" s="17" t="s">
        <v>3584</v>
      </c>
      <c r="Q3579" t="str">
        <f t="shared" si="55"/>
        <v>34632100-Mehanička oprema za signalizaciju</v>
      </c>
    </row>
    <row r="3580" spans="1:17" x14ac:dyDescent="0.25">
      <c r="A3580">
        <v>3579</v>
      </c>
      <c r="B3580">
        <v>34632100</v>
      </c>
      <c r="C3580" t="s">
        <v>3584</v>
      </c>
      <c r="E3580" s="12">
        <v>3580</v>
      </c>
      <c r="F3580" s="13">
        <v>34632200</v>
      </c>
      <c r="G3580" s="14" t="s">
        <v>3585</v>
      </c>
      <c r="Q3580" t="str">
        <f t="shared" si="55"/>
        <v>34632200-Električna oprema za signalizaciju za železnički saobraćaj</v>
      </c>
    </row>
    <row r="3581" spans="1:17" x14ac:dyDescent="0.25">
      <c r="A3581">
        <v>3580</v>
      </c>
      <c r="B3581">
        <v>34632200</v>
      </c>
      <c r="C3581" t="s">
        <v>3585</v>
      </c>
      <c r="E3581" s="15">
        <v>3581</v>
      </c>
      <c r="F3581" s="16">
        <v>34632300</v>
      </c>
      <c r="G3581" s="17" t="s">
        <v>3586</v>
      </c>
      <c r="Q3581" t="str">
        <f t="shared" si="55"/>
        <v>34632300-Električne instalacije za železnicu</v>
      </c>
    </row>
    <row r="3582" spans="1:17" x14ac:dyDescent="0.25">
      <c r="A3582">
        <v>3581</v>
      </c>
      <c r="B3582">
        <v>34632300</v>
      </c>
      <c r="C3582" t="s">
        <v>3586</v>
      </c>
      <c r="E3582" s="12">
        <v>3582</v>
      </c>
      <c r="F3582" s="13">
        <v>34640000</v>
      </c>
      <c r="G3582" s="14" t="s">
        <v>3587</v>
      </c>
      <c r="Q3582" t="str">
        <f t="shared" si="55"/>
        <v>34640000-Samohodni elementi</v>
      </c>
    </row>
    <row r="3583" spans="1:17" x14ac:dyDescent="0.25">
      <c r="A3583">
        <v>3582</v>
      </c>
      <c r="B3583">
        <v>34640000</v>
      </c>
      <c r="C3583" t="s">
        <v>3587</v>
      </c>
      <c r="E3583" s="15">
        <v>3583</v>
      </c>
      <c r="F3583" s="16">
        <v>34700000</v>
      </c>
      <c r="G3583" s="17" t="s">
        <v>3588</v>
      </c>
      <c r="Q3583" t="str">
        <f t="shared" si="55"/>
        <v>34700000-Vazduhoplovi i svemirske letelice</v>
      </c>
    </row>
    <row r="3584" spans="1:17" x14ac:dyDescent="0.25">
      <c r="A3584">
        <v>3583</v>
      </c>
      <c r="B3584">
        <v>34700000</v>
      </c>
      <c r="C3584" t="s">
        <v>3588</v>
      </c>
      <c r="E3584" s="12">
        <v>3584</v>
      </c>
      <c r="F3584" s="13">
        <v>34710000</v>
      </c>
      <c r="G3584" s="14" t="s">
        <v>3589</v>
      </c>
      <c r="Q3584" t="str">
        <f t="shared" si="55"/>
        <v>34710000-Helikopteri, avioni, svemirske letelice i druge letelice na sopstveni pogon</v>
      </c>
    </row>
    <row r="3585" spans="1:17" x14ac:dyDescent="0.25">
      <c r="A3585">
        <v>3584</v>
      </c>
      <c r="B3585">
        <v>34710000</v>
      </c>
      <c r="C3585" t="s">
        <v>3589</v>
      </c>
      <c r="E3585" s="15">
        <v>3585</v>
      </c>
      <c r="F3585" s="16">
        <v>34711000</v>
      </c>
      <c r="G3585" s="17" t="s">
        <v>3590</v>
      </c>
      <c r="Q3585" t="str">
        <f t="shared" si="55"/>
        <v>34711000-Helikopteri i avioni</v>
      </c>
    </row>
    <row r="3586" spans="1:17" x14ac:dyDescent="0.25">
      <c r="A3586">
        <v>3585</v>
      </c>
      <c r="B3586">
        <v>34711000</v>
      </c>
      <c r="C3586" t="s">
        <v>3590</v>
      </c>
      <c r="E3586" s="12">
        <v>3586</v>
      </c>
      <c r="F3586" s="13">
        <v>34711100</v>
      </c>
      <c r="G3586" s="14" t="s">
        <v>3591</v>
      </c>
      <c r="Q3586" t="str">
        <f t="shared" ref="Q3586:Q3649" si="56">F3586&amp; "-" &amp;G3586</f>
        <v>34711100-Avioni</v>
      </c>
    </row>
    <row r="3587" spans="1:17" x14ac:dyDescent="0.25">
      <c r="A3587">
        <v>3586</v>
      </c>
      <c r="B3587">
        <v>34711100</v>
      </c>
      <c r="C3587" t="s">
        <v>3591</v>
      </c>
      <c r="E3587" s="15">
        <v>3587</v>
      </c>
      <c r="F3587" s="16">
        <v>34711110</v>
      </c>
      <c r="G3587" s="17" t="s">
        <v>3592</v>
      </c>
      <c r="Q3587" t="str">
        <f t="shared" si="56"/>
        <v>34711110-Vazduhoplovi sa fiksnim krilom</v>
      </c>
    </row>
    <row r="3588" spans="1:17" x14ac:dyDescent="0.25">
      <c r="A3588">
        <v>3587</v>
      </c>
      <c r="B3588">
        <v>34711110</v>
      </c>
      <c r="C3588" t="s">
        <v>3592</v>
      </c>
      <c r="E3588" s="12">
        <v>3588</v>
      </c>
      <c r="F3588" s="13">
        <v>34711200</v>
      </c>
      <c r="G3588" s="14" t="s">
        <v>3593</v>
      </c>
      <c r="Q3588" t="str">
        <f t="shared" si="56"/>
        <v>34711200-Bespilotne letelice</v>
      </c>
    </row>
    <row r="3589" spans="1:17" x14ac:dyDescent="0.25">
      <c r="A3589">
        <v>3588</v>
      </c>
      <c r="B3589">
        <v>34711200</v>
      </c>
      <c r="C3589" t="s">
        <v>3593</v>
      </c>
      <c r="E3589" s="15">
        <v>3589</v>
      </c>
      <c r="F3589" s="16">
        <v>34711300</v>
      </c>
      <c r="G3589" s="17" t="s">
        <v>3594</v>
      </c>
      <c r="Q3589" t="str">
        <f t="shared" si="56"/>
        <v>34711300-Vazduhoplovi sa posadom</v>
      </c>
    </row>
    <row r="3590" spans="1:17" x14ac:dyDescent="0.25">
      <c r="A3590">
        <v>3589</v>
      </c>
      <c r="B3590">
        <v>34711300</v>
      </c>
      <c r="C3590" t="s">
        <v>3594</v>
      </c>
      <c r="E3590" s="12">
        <v>3590</v>
      </c>
      <c r="F3590" s="13">
        <v>34711400</v>
      </c>
      <c r="G3590" s="14" t="s">
        <v>3595</v>
      </c>
      <c r="Q3590" t="str">
        <f t="shared" si="56"/>
        <v>34711400-Vazduhoplovi za posebne namene</v>
      </c>
    </row>
    <row r="3591" spans="1:17" x14ac:dyDescent="0.25">
      <c r="A3591">
        <v>3590</v>
      </c>
      <c r="B3591">
        <v>34711400</v>
      </c>
      <c r="C3591" t="s">
        <v>3595</v>
      </c>
      <c r="E3591" s="15">
        <v>3591</v>
      </c>
      <c r="F3591" s="16">
        <v>34711500</v>
      </c>
      <c r="G3591" s="17" t="s">
        <v>3596</v>
      </c>
      <c r="Q3591" t="str">
        <f t="shared" si="56"/>
        <v>34711500-Helikopteri</v>
      </c>
    </row>
    <row r="3592" spans="1:17" x14ac:dyDescent="0.25">
      <c r="A3592">
        <v>3591</v>
      </c>
      <c r="B3592">
        <v>34711500</v>
      </c>
      <c r="C3592" t="s">
        <v>3596</v>
      </c>
      <c r="E3592" s="12">
        <v>3592</v>
      </c>
      <c r="F3592" s="13">
        <v>34712000</v>
      </c>
      <c r="G3592" s="14" t="s">
        <v>3597</v>
      </c>
      <c r="Q3592" t="str">
        <f t="shared" si="56"/>
        <v>34712000-Svemirske letelice, sateliti i lansirne letilice</v>
      </c>
    </row>
    <row r="3593" spans="1:17" x14ac:dyDescent="0.25">
      <c r="A3593">
        <v>3592</v>
      </c>
      <c r="B3593">
        <v>34712000</v>
      </c>
      <c r="C3593" t="s">
        <v>3597</v>
      </c>
      <c r="E3593" s="15">
        <v>3593</v>
      </c>
      <c r="F3593" s="16">
        <v>34712100</v>
      </c>
      <c r="G3593" s="17" t="s">
        <v>3598</v>
      </c>
      <c r="Q3593" t="str">
        <f t="shared" si="56"/>
        <v>34712100-Svemirske letelice</v>
      </c>
    </row>
    <row r="3594" spans="1:17" x14ac:dyDescent="0.25">
      <c r="A3594">
        <v>3593</v>
      </c>
      <c r="B3594">
        <v>34712100</v>
      </c>
      <c r="C3594" t="s">
        <v>3598</v>
      </c>
      <c r="E3594" s="12">
        <v>3594</v>
      </c>
      <c r="F3594" s="13">
        <v>34712200</v>
      </c>
      <c r="G3594" s="14" t="s">
        <v>3599</v>
      </c>
      <c r="Q3594" t="str">
        <f t="shared" si="56"/>
        <v>34712200-Sateliti</v>
      </c>
    </row>
    <row r="3595" spans="1:17" x14ac:dyDescent="0.25">
      <c r="A3595">
        <v>3594</v>
      </c>
      <c r="B3595">
        <v>34712200</v>
      </c>
      <c r="C3595" t="s">
        <v>3599</v>
      </c>
      <c r="E3595" s="15">
        <v>3595</v>
      </c>
      <c r="F3595" s="16">
        <v>34712300</v>
      </c>
      <c r="G3595" s="17" t="s">
        <v>3600</v>
      </c>
      <c r="Q3595" t="str">
        <f t="shared" si="56"/>
        <v>34712300-Lanseri svemirskih letelica</v>
      </c>
    </row>
    <row r="3596" spans="1:17" x14ac:dyDescent="0.25">
      <c r="A3596">
        <v>3595</v>
      </c>
      <c r="B3596">
        <v>34712300</v>
      </c>
      <c r="C3596" t="s">
        <v>3600</v>
      </c>
      <c r="E3596" s="12">
        <v>3596</v>
      </c>
      <c r="F3596" s="13">
        <v>34720000</v>
      </c>
      <c r="G3596" s="14" t="s">
        <v>3601</v>
      </c>
      <c r="Q3596" t="str">
        <f t="shared" si="56"/>
        <v>34720000-Baloni, dirižabli i drugi vazduhoplovi bez sopstvenog pogona</v>
      </c>
    </row>
    <row r="3597" spans="1:17" x14ac:dyDescent="0.25">
      <c r="A3597">
        <v>3596</v>
      </c>
      <c r="B3597">
        <v>34720000</v>
      </c>
      <c r="C3597" t="s">
        <v>3601</v>
      </c>
      <c r="E3597" s="15">
        <v>3597</v>
      </c>
      <c r="F3597" s="16">
        <v>34721000</v>
      </c>
      <c r="G3597" s="17" t="s">
        <v>3549</v>
      </c>
      <c r="Q3597" t="str">
        <f t="shared" si="56"/>
        <v>34721000-Jedrilice</v>
      </c>
    </row>
    <row r="3598" spans="1:17" x14ac:dyDescent="0.25">
      <c r="A3598">
        <v>3597</v>
      </c>
      <c r="B3598">
        <v>34721000</v>
      </c>
      <c r="C3598" t="s">
        <v>3549</v>
      </c>
      <c r="E3598" s="12">
        <v>3598</v>
      </c>
      <c r="F3598" s="13">
        <v>34721100</v>
      </c>
      <c r="G3598" s="14" t="s">
        <v>3602</v>
      </c>
      <c r="Q3598" t="str">
        <f t="shared" si="56"/>
        <v>34721100-Zmajevi</v>
      </c>
    </row>
    <row r="3599" spans="1:17" x14ac:dyDescent="0.25">
      <c r="A3599">
        <v>3598</v>
      </c>
      <c r="B3599">
        <v>34721100</v>
      </c>
      <c r="C3599" t="s">
        <v>3602</v>
      </c>
      <c r="E3599" s="15">
        <v>3599</v>
      </c>
      <c r="F3599" s="16">
        <v>34722000</v>
      </c>
      <c r="G3599" s="17" t="s">
        <v>3603</v>
      </c>
      <c r="Q3599" t="str">
        <f t="shared" si="56"/>
        <v>34722000-Baloni i dirižabli</v>
      </c>
    </row>
    <row r="3600" spans="1:17" x14ac:dyDescent="0.25">
      <c r="A3600">
        <v>3599</v>
      </c>
      <c r="B3600">
        <v>34722000</v>
      </c>
      <c r="C3600" t="s">
        <v>3603</v>
      </c>
      <c r="E3600" s="12">
        <v>3600</v>
      </c>
      <c r="F3600" s="13">
        <v>34722100</v>
      </c>
      <c r="G3600" s="14" t="s">
        <v>3604</v>
      </c>
      <c r="Q3600" t="str">
        <f t="shared" si="56"/>
        <v>34722100-Baloni</v>
      </c>
    </row>
    <row r="3601" spans="1:17" x14ac:dyDescent="0.25">
      <c r="A3601">
        <v>3600</v>
      </c>
      <c r="B3601">
        <v>34722100</v>
      </c>
      <c r="C3601" t="s">
        <v>3604</v>
      </c>
      <c r="E3601" s="15">
        <v>3601</v>
      </c>
      <c r="F3601" s="16">
        <v>34722200</v>
      </c>
      <c r="G3601" s="17" t="s">
        <v>3605</v>
      </c>
      <c r="Q3601" t="str">
        <f t="shared" si="56"/>
        <v>34722200-Dirižabli</v>
      </c>
    </row>
    <row r="3602" spans="1:17" x14ac:dyDescent="0.25">
      <c r="A3602">
        <v>3601</v>
      </c>
      <c r="B3602">
        <v>34722200</v>
      </c>
      <c r="C3602" t="s">
        <v>3605</v>
      </c>
      <c r="E3602" s="12">
        <v>3602</v>
      </c>
      <c r="F3602" s="13">
        <v>34730000</v>
      </c>
      <c r="G3602" s="14" t="s">
        <v>3606</v>
      </c>
      <c r="Q3602" t="str">
        <f t="shared" si="56"/>
        <v>34730000-Delovi vazduhoplova, svemirskih letelica i helikoptera</v>
      </c>
    </row>
    <row r="3603" spans="1:17" x14ac:dyDescent="0.25">
      <c r="A3603">
        <v>3602</v>
      </c>
      <c r="B3603">
        <v>34730000</v>
      </c>
      <c r="C3603" t="s">
        <v>3606</v>
      </c>
      <c r="E3603" s="15">
        <v>3603</v>
      </c>
      <c r="F3603" s="16">
        <v>34731000</v>
      </c>
      <c r="G3603" s="17" t="s">
        <v>3607</v>
      </c>
      <c r="Q3603" t="str">
        <f t="shared" si="56"/>
        <v>34731000-Delovi vazduhoplova</v>
      </c>
    </row>
    <row r="3604" spans="1:17" x14ac:dyDescent="0.25">
      <c r="A3604">
        <v>3603</v>
      </c>
      <c r="B3604">
        <v>34731000</v>
      </c>
      <c r="C3604" t="s">
        <v>3607</v>
      </c>
      <c r="E3604" s="12">
        <v>3604</v>
      </c>
      <c r="F3604" s="13">
        <v>34731100</v>
      </c>
      <c r="G3604" s="14" t="s">
        <v>3608</v>
      </c>
      <c r="Q3604" t="str">
        <f t="shared" si="56"/>
        <v>34731100-Motori vazduhoplova</v>
      </c>
    </row>
    <row r="3605" spans="1:17" x14ac:dyDescent="0.25">
      <c r="A3605">
        <v>3604</v>
      </c>
      <c r="B3605">
        <v>34731100</v>
      </c>
      <c r="C3605" t="s">
        <v>3608</v>
      </c>
      <c r="E3605" s="15">
        <v>3605</v>
      </c>
      <c r="F3605" s="16">
        <v>34731200</v>
      </c>
      <c r="G3605" s="17" t="s">
        <v>3609</v>
      </c>
      <c r="Q3605" t="str">
        <f t="shared" si="56"/>
        <v>34731200-Turbomlazni motori</v>
      </c>
    </row>
    <row r="3606" spans="1:17" x14ac:dyDescent="0.25">
      <c r="A3606">
        <v>3605</v>
      </c>
      <c r="B3606">
        <v>34731200</v>
      </c>
      <c r="C3606" t="s">
        <v>3609</v>
      </c>
      <c r="E3606" s="12">
        <v>3606</v>
      </c>
      <c r="F3606" s="13">
        <v>34731300</v>
      </c>
      <c r="G3606" s="14" t="s">
        <v>3610</v>
      </c>
      <c r="Q3606" t="str">
        <f t="shared" si="56"/>
        <v>34731300-Turbopropelerni motori</v>
      </c>
    </row>
    <row r="3607" spans="1:17" x14ac:dyDescent="0.25">
      <c r="A3607">
        <v>3606</v>
      </c>
      <c r="B3607">
        <v>34731300</v>
      </c>
      <c r="C3607" t="s">
        <v>3610</v>
      </c>
      <c r="E3607" s="15">
        <v>3607</v>
      </c>
      <c r="F3607" s="16">
        <v>34731400</v>
      </c>
      <c r="G3607" s="17" t="s">
        <v>3611</v>
      </c>
      <c r="Q3607" t="str">
        <f t="shared" si="56"/>
        <v>34731400-Mlazni motori</v>
      </c>
    </row>
    <row r="3608" spans="1:17" x14ac:dyDescent="0.25">
      <c r="A3608">
        <v>3607</v>
      </c>
      <c r="B3608">
        <v>34731400</v>
      </c>
      <c r="C3608" t="s">
        <v>3611</v>
      </c>
      <c r="E3608" s="12">
        <v>3608</v>
      </c>
      <c r="F3608" s="13">
        <v>34731500</v>
      </c>
      <c r="G3608" s="14" t="s">
        <v>3612</v>
      </c>
      <c r="Q3608" t="str">
        <f t="shared" si="56"/>
        <v>34731500-Delovi za motor vazduhoplova</v>
      </c>
    </row>
    <row r="3609" spans="1:17" x14ac:dyDescent="0.25">
      <c r="A3609">
        <v>3608</v>
      </c>
      <c r="B3609">
        <v>34731500</v>
      </c>
      <c r="C3609" t="s">
        <v>3612</v>
      </c>
      <c r="E3609" s="15">
        <v>3609</v>
      </c>
      <c r="F3609" s="16">
        <v>34731600</v>
      </c>
      <c r="G3609" s="17" t="s">
        <v>3613</v>
      </c>
      <c r="Q3609" t="str">
        <f t="shared" si="56"/>
        <v>34731600-Delovi turbomlaznih ili turbopropelernih motora</v>
      </c>
    </row>
    <row r="3610" spans="1:17" x14ac:dyDescent="0.25">
      <c r="A3610">
        <v>3609</v>
      </c>
      <c r="B3610">
        <v>34731600</v>
      </c>
      <c r="C3610" t="s">
        <v>3613</v>
      </c>
      <c r="E3610" s="12">
        <v>3610</v>
      </c>
      <c r="F3610" s="13">
        <v>34731700</v>
      </c>
      <c r="G3610" s="14" t="s">
        <v>3614</v>
      </c>
      <c r="Q3610" t="str">
        <f t="shared" si="56"/>
        <v>34731700-Delovi helikoptera</v>
      </c>
    </row>
    <row r="3611" spans="1:17" x14ac:dyDescent="0.25">
      <c r="A3611">
        <v>3610</v>
      </c>
      <c r="B3611">
        <v>34731700</v>
      </c>
      <c r="C3611" t="s">
        <v>3614</v>
      </c>
      <c r="E3611" s="15">
        <v>3611</v>
      </c>
      <c r="F3611" s="16">
        <v>34731800</v>
      </c>
      <c r="G3611" s="17" t="s">
        <v>3615</v>
      </c>
      <c r="Q3611" t="str">
        <f t="shared" si="56"/>
        <v>34731800-Gume za vazduhoplov</v>
      </c>
    </row>
    <row r="3612" spans="1:17" x14ac:dyDescent="0.25">
      <c r="A3612">
        <v>3611</v>
      </c>
      <c r="B3612">
        <v>34731800</v>
      </c>
      <c r="C3612" t="s">
        <v>3615</v>
      </c>
      <c r="E3612" s="12">
        <v>3612</v>
      </c>
      <c r="F3612" s="13">
        <v>34740000</v>
      </c>
      <c r="G3612" s="14" t="s">
        <v>3616</v>
      </c>
      <c r="Q3612" t="str">
        <f t="shared" si="56"/>
        <v>34740000-Oprema za vazduhoplove i svemirske letelice, trenažeri, uređaji za simuliranje leta i pripadajući delovi</v>
      </c>
    </row>
    <row r="3613" spans="1:17" x14ac:dyDescent="0.25">
      <c r="A3613">
        <v>3612</v>
      </c>
      <c r="B3613">
        <v>34740000</v>
      </c>
      <c r="C3613" t="s">
        <v>3616</v>
      </c>
      <c r="E3613" s="15">
        <v>3613</v>
      </c>
      <c r="F3613" s="16">
        <v>34741000</v>
      </c>
      <c r="G3613" s="17" t="s">
        <v>3617</v>
      </c>
      <c r="Q3613" t="str">
        <f t="shared" si="56"/>
        <v>34741000-Oprema za vazduhoplove</v>
      </c>
    </row>
    <row r="3614" spans="1:17" x14ac:dyDescent="0.25">
      <c r="A3614">
        <v>3613</v>
      </c>
      <c r="B3614">
        <v>34741000</v>
      </c>
      <c r="C3614" t="s">
        <v>3617</v>
      </c>
      <c r="E3614" s="12">
        <v>3614</v>
      </c>
      <c r="F3614" s="13">
        <v>34741100</v>
      </c>
      <c r="G3614" s="14" t="s">
        <v>3618</v>
      </c>
      <c r="Q3614" t="str">
        <f t="shared" si="56"/>
        <v>34741100-Oprema za lansiranje vazduhoplova</v>
      </c>
    </row>
    <row r="3615" spans="1:17" x14ac:dyDescent="0.25">
      <c r="A3615">
        <v>3614</v>
      </c>
      <c r="B3615">
        <v>34741100</v>
      </c>
      <c r="C3615" t="s">
        <v>3618</v>
      </c>
      <c r="E3615" s="15">
        <v>3615</v>
      </c>
      <c r="F3615" s="16">
        <v>34741200</v>
      </c>
      <c r="G3615" s="17" t="s">
        <v>3619</v>
      </c>
      <c r="Q3615" t="str">
        <f t="shared" si="56"/>
        <v>34741200-Sistemi za katapultiranje vazduhoplova</v>
      </c>
    </row>
    <row r="3616" spans="1:17" x14ac:dyDescent="0.25">
      <c r="A3616">
        <v>3615</v>
      </c>
      <c r="B3616">
        <v>34741200</v>
      </c>
      <c r="C3616" t="s">
        <v>3619</v>
      </c>
      <c r="E3616" s="12">
        <v>3616</v>
      </c>
      <c r="F3616" s="13">
        <v>34741300</v>
      </c>
      <c r="G3616" s="14" t="s">
        <v>3620</v>
      </c>
      <c r="Q3616" t="str">
        <f t="shared" si="56"/>
        <v>34741300-Sistem za brzo zaustavljanje vazduhoplova na palubi</v>
      </c>
    </row>
    <row r="3617" spans="1:17" x14ac:dyDescent="0.25">
      <c r="A3617">
        <v>3616</v>
      </c>
      <c r="B3617">
        <v>34741300</v>
      </c>
      <c r="C3617" t="s">
        <v>3620</v>
      </c>
      <c r="E3617" s="15">
        <v>3617</v>
      </c>
      <c r="F3617" s="16">
        <v>34741400</v>
      </c>
      <c r="G3617" s="17" t="s">
        <v>3621</v>
      </c>
      <c r="Q3617" t="str">
        <f t="shared" si="56"/>
        <v>34741400-Uređaj za simuliranje leta</v>
      </c>
    </row>
    <row r="3618" spans="1:17" x14ac:dyDescent="0.25">
      <c r="A3618">
        <v>3617</v>
      </c>
      <c r="B3618">
        <v>34741400</v>
      </c>
      <c r="C3618" t="s">
        <v>3621</v>
      </c>
      <c r="E3618" s="12">
        <v>3618</v>
      </c>
      <c r="F3618" s="13">
        <v>34741500</v>
      </c>
      <c r="G3618" s="14" t="s">
        <v>3622</v>
      </c>
      <c r="Q3618" t="str">
        <f t="shared" si="56"/>
        <v>34741500-Uređaji za letačku obuku na zemlji (trenažeri)</v>
      </c>
    </row>
    <row r="3619" spans="1:17" x14ac:dyDescent="0.25">
      <c r="A3619">
        <v>3618</v>
      </c>
      <c r="B3619">
        <v>34741500</v>
      </c>
      <c r="C3619" t="s">
        <v>3622</v>
      </c>
      <c r="E3619" s="15">
        <v>3619</v>
      </c>
      <c r="F3619" s="16">
        <v>34741600</v>
      </c>
      <c r="G3619" s="17" t="s">
        <v>3623</v>
      </c>
      <c r="Q3619" t="str">
        <f t="shared" si="56"/>
        <v>34741600-Kese za povraćanje</v>
      </c>
    </row>
    <row r="3620" spans="1:17" x14ac:dyDescent="0.25">
      <c r="A3620">
        <v>3619</v>
      </c>
      <c r="B3620">
        <v>34741600</v>
      </c>
      <c r="C3620" t="s">
        <v>3623</v>
      </c>
      <c r="E3620" s="12">
        <v>3620</v>
      </c>
      <c r="F3620" s="13">
        <v>34900000</v>
      </c>
      <c r="G3620" s="14" t="s">
        <v>3624</v>
      </c>
      <c r="Q3620" t="str">
        <f t="shared" si="56"/>
        <v>34900000-Razna oprema za prevoz i rezervni delovi</v>
      </c>
    </row>
    <row r="3621" spans="1:17" x14ac:dyDescent="0.25">
      <c r="A3621">
        <v>3620</v>
      </c>
      <c r="B3621">
        <v>34900000</v>
      </c>
      <c r="C3621" t="s">
        <v>3624</v>
      </c>
      <c r="E3621" s="15">
        <v>3621</v>
      </c>
      <c r="F3621" s="16">
        <v>34910000</v>
      </c>
      <c r="G3621" s="17" t="s">
        <v>3625</v>
      </c>
      <c r="Q3621" t="str">
        <f t="shared" si="56"/>
        <v>34910000-Konjske zaprege ili ručna kolica, druga vozila bez mehaničkog pogona, kolica za prtljag i razni rezervni delovi</v>
      </c>
    </row>
    <row r="3622" spans="1:17" x14ac:dyDescent="0.25">
      <c r="A3622">
        <v>3621</v>
      </c>
      <c r="B3622">
        <v>34910000</v>
      </c>
      <c r="C3622" t="s">
        <v>3625</v>
      </c>
      <c r="E3622" s="12">
        <v>3622</v>
      </c>
      <c r="F3622" s="13">
        <v>34911000</v>
      </c>
      <c r="G3622" s="14" t="s">
        <v>3626</v>
      </c>
      <c r="Q3622" t="str">
        <f t="shared" si="56"/>
        <v>34911000-Konjske zaprege ili ručna kolica, druga vozila bez mehaničkog pogona</v>
      </c>
    </row>
    <row r="3623" spans="1:17" x14ac:dyDescent="0.25">
      <c r="A3623">
        <v>3622</v>
      </c>
      <c r="B3623">
        <v>34911000</v>
      </c>
      <c r="C3623" t="s">
        <v>3626</v>
      </c>
      <c r="E3623" s="15">
        <v>3623</v>
      </c>
      <c r="F3623" s="16">
        <v>34911100</v>
      </c>
      <c r="G3623" s="17" t="s">
        <v>3627</v>
      </c>
      <c r="Q3623" t="str">
        <f t="shared" si="56"/>
        <v>34911100-Ručna kolica</v>
      </c>
    </row>
    <row r="3624" spans="1:17" x14ac:dyDescent="0.25">
      <c r="A3624">
        <v>3623</v>
      </c>
      <c r="B3624">
        <v>34911100</v>
      </c>
      <c r="C3624" t="s">
        <v>3627</v>
      </c>
      <c r="E3624" s="12">
        <v>3624</v>
      </c>
      <c r="F3624" s="13">
        <v>34912000</v>
      </c>
      <c r="G3624" s="14" t="s">
        <v>3628</v>
      </c>
      <c r="Q3624" t="str">
        <f t="shared" si="56"/>
        <v>34912000-Kolica za prtljag</v>
      </c>
    </row>
    <row r="3625" spans="1:17" x14ac:dyDescent="0.25">
      <c r="A3625">
        <v>3624</v>
      </c>
      <c r="B3625">
        <v>34912000</v>
      </c>
      <c r="C3625" t="s">
        <v>3628</v>
      </c>
      <c r="E3625" s="15">
        <v>3625</v>
      </c>
      <c r="F3625" s="16">
        <v>34912100</v>
      </c>
      <c r="G3625" s="17" t="s">
        <v>3629</v>
      </c>
      <c r="Q3625" t="str">
        <f t="shared" si="56"/>
        <v>34912100-Dečija kolica</v>
      </c>
    </row>
    <row r="3626" spans="1:17" x14ac:dyDescent="0.25">
      <c r="A3626">
        <v>3625</v>
      </c>
      <c r="B3626">
        <v>34912100</v>
      </c>
      <c r="C3626" t="s">
        <v>3629</v>
      </c>
      <c r="E3626" s="12">
        <v>3626</v>
      </c>
      <c r="F3626" s="13">
        <v>34913000</v>
      </c>
      <c r="G3626" s="14" t="s">
        <v>3630</v>
      </c>
      <c r="Q3626" t="str">
        <f t="shared" si="56"/>
        <v>34913000-Razni rezervni delovi</v>
      </c>
    </row>
    <row r="3627" spans="1:17" x14ac:dyDescent="0.25">
      <c r="A3627">
        <v>3626</v>
      </c>
      <c r="B3627">
        <v>34913000</v>
      </c>
      <c r="C3627" t="s">
        <v>3630</v>
      </c>
      <c r="E3627" s="15">
        <v>3627</v>
      </c>
      <c r="F3627" s="16">
        <v>34913100</v>
      </c>
      <c r="G3627" s="17" t="s">
        <v>3631</v>
      </c>
      <c r="Q3627" t="str">
        <f t="shared" si="56"/>
        <v>34913100-Polovne gume</v>
      </c>
    </row>
    <row r="3628" spans="1:17" x14ac:dyDescent="0.25">
      <c r="A3628">
        <v>3627</v>
      </c>
      <c r="B3628">
        <v>34913100</v>
      </c>
      <c r="C3628" t="s">
        <v>3631</v>
      </c>
      <c r="E3628" s="12">
        <v>3628</v>
      </c>
      <c r="F3628" s="13">
        <v>34913200</v>
      </c>
      <c r="G3628" s="14" t="s">
        <v>3632</v>
      </c>
      <c r="Q3628" t="str">
        <f t="shared" si="56"/>
        <v>34913200-Protektirane gume</v>
      </c>
    </row>
    <row r="3629" spans="1:17" x14ac:dyDescent="0.25">
      <c r="A3629">
        <v>3628</v>
      </c>
      <c r="B3629">
        <v>34913200</v>
      </c>
      <c r="C3629" t="s">
        <v>3632</v>
      </c>
      <c r="E3629" s="15">
        <v>3629</v>
      </c>
      <c r="F3629" s="16">
        <v>34913300</v>
      </c>
      <c r="G3629" s="17" t="s">
        <v>3633</v>
      </c>
      <c r="Q3629" t="str">
        <f t="shared" si="56"/>
        <v>34913300-Odbojnici</v>
      </c>
    </row>
    <row r="3630" spans="1:17" x14ac:dyDescent="0.25">
      <c r="A3630">
        <v>3629</v>
      </c>
      <c r="B3630">
        <v>34913300</v>
      </c>
      <c r="C3630" t="s">
        <v>3633</v>
      </c>
      <c r="E3630" s="12">
        <v>3630</v>
      </c>
      <c r="F3630" s="13">
        <v>34913400</v>
      </c>
      <c r="G3630" s="14" t="s">
        <v>3634</v>
      </c>
      <c r="Q3630" t="str">
        <f t="shared" si="56"/>
        <v>34913400-Satovi za vozila</v>
      </c>
    </row>
    <row r="3631" spans="1:17" x14ac:dyDescent="0.25">
      <c r="A3631">
        <v>3630</v>
      </c>
      <c r="B3631">
        <v>34913400</v>
      </c>
      <c r="C3631" t="s">
        <v>3634</v>
      </c>
      <c r="E3631" s="15">
        <v>3631</v>
      </c>
      <c r="F3631" s="16">
        <v>34913500</v>
      </c>
      <c r="G3631" s="17" t="s">
        <v>3635</v>
      </c>
      <c r="Q3631" t="str">
        <f t="shared" si="56"/>
        <v>34913500-Brave za vozila</v>
      </c>
    </row>
    <row r="3632" spans="1:17" x14ac:dyDescent="0.25">
      <c r="A3632">
        <v>3631</v>
      </c>
      <c r="B3632">
        <v>34913500</v>
      </c>
      <c r="C3632" t="s">
        <v>3635</v>
      </c>
      <c r="E3632" s="12">
        <v>3632</v>
      </c>
      <c r="F3632" s="13">
        <v>34913510</v>
      </c>
      <c r="G3632" s="14" t="s">
        <v>3636</v>
      </c>
      <c r="Q3632" t="str">
        <f t="shared" si="56"/>
        <v>34913510-Brave za bicikle</v>
      </c>
    </row>
    <row r="3633" spans="1:17" x14ac:dyDescent="0.25">
      <c r="A3633">
        <v>3632</v>
      </c>
      <c r="B3633">
        <v>34913510</v>
      </c>
      <c r="C3633" t="s">
        <v>3636</v>
      </c>
      <c r="E3633" s="15">
        <v>3633</v>
      </c>
      <c r="F3633" s="16">
        <v>34913600</v>
      </c>
      <c r="G3633" s="17" t="s">
        <v>3637</v>
      </c>
      <c r="Q3633" t="str">
        <f t="shared" si="56"/>
        <v>34913600-Brodski propeleri</v>
      </c>
    </row>
    <row r="3634" spans="1:17" x14ac:dyDescent="0.25">
      <c r="A3634">
        <v>3633</v>
      </c>
      <c r="B3634">
        <v>34913600</v>
      </c>
      <c r="C3634" t="s">
        <v>3637</v>
      </c>
      <c r="E3634" s="12">
        <v>3634</v>
      </c>
      <c r="F3634" s="13">
        <v>34913700</v>
      </c>
      <c r="G3634" s="14" t="s">
        <v>3638</v>
      </c>
      <c r="Q3634" t="str">
        <f t="shared" si="56"/>
        <v>34913700-Lestve za vatrogasna vozila</v>
      </c>
    </row>
    <row r="3635" spans="1:17" x14ac:dyDescent="0.25">
      <c r="A3635">
        <v>3634</v>
      </c>
      <c r="B3635">
        <v>34913700</v>
      </c>
      <c r="C3635" t="s">
        <v>3638</v>
      </c>
      <c r="E3635" s="15">
        <v>3635</v>
      </c>
      <c r="F3635" s="16">
        <v>34913800</v>
      </c>
      <c r="G3635" s="17" t="s">
        <v>3639</v>
      </c>
      <c r="Q3635" t="str">
        <f t="shared" si="56"/>
        <v>34913800-Sidra</v>
      </c>
    </row>
    <row r="3636" spans="1:17" x14ac:dyDescent="0.25">
      <c r="A3636">
        <v>3635</v>
      </c>
      <c r="B3636">
        <v>34913800</v>
      </c>
      <c r="C3636" t="s">
        <v>3639</v>
      </c>
      <c r="E3636" s="12">
        <v>3636</v>
      </c>
      <c r="F3636" s="13">
        <v>34920000</v>
      </c>
      <c r="G3636" s="14" t="s">
        <v>3640</v>
      </c>
      <c r="Q3636" t="str">
        <f t="shared" si="56"/>
        <v>34920000-Drumska oprema</v>
      </c>
    </row>
    <row r="3637" spans="1:17" x14ac:dyDescent="0.25">
      <c r="A3637">
        <v>3636</v>
      </c>
      <c r="B3637">
        <v>34920000</v>
      </c>
      <c r="C3637" t="s">
        <v>3640</v>
      </c>
      <c r="E3637" s="15">
        <v>3637</v>
      </c>
      <c r="F3637" s="16">
        <v>34921000</v>
      </c>
      <c r="G3637" s="17" t="s">
        <v>3641</v>
      </c>
      <c r="Q3637" t="str">
        <f t="shared" si="56"/>
        <v>34921000-Oprema za održavanje puteva</v>
      </c>
    </row>
    <row r="3638" spans="1:17" x14ac:dyDescent="0.25">
      <c r="A3638">
        <v>3637</v>
      </c>
      <c r="B3638">
        <v>34921000</v>
      </c>
      <c r="C3638" t="s">
        <v>3641</v>
      </c>
      <c r="E3638" s="12">
        <v>3638</v>
      </c>
      <c r="F3638" s="13">
        <v>34921100</v>
      </c>
      <c r="G3638" s="14" t="s">
        <v>3389</v>
      </c>
      <c r="Q3638" t="str">
        <f t="shared" si="56"/>
        <v>34921100-Vozila za čišćenje puteva</v>
      </c>
    </row>
    <row r="3639" spans="1:17" x14ac:dyDescent="0.25">
      <c r="A3639">
        <v>3638</v>
      </c>
      <c r="B3639">
        <v>34921100</v>
      </c>
      <c r="C3639" t="s">
        <v>3389</v>
      </c>
      <c r="E3639" s="15">
        <v>3639</v>
      </c>
      <c r="F3639" s="16">
        <v>34921200</v>
      </c>
      <c r="G3639" s="17" t="s">
        <v>3642</v>
      </c>
      <c r="Q3639" t="str">
        <f t="shared" si="56"/>
        <v>34921200-Vozila za čišćenje poletno-sletnih staza</v>
      </c>
    </row>
    <row r="3640" spans="1:17" x14ac:dyDescent="0.25">
      <c r="A3640">
        <v>3639</v>
      </c>
      <c r="B3640">
        <v>34921200</v>
      </c>
      <c r="C3640" t="s">
        <v>3642</v>
      </c>
      <c r="E3640" s="12">
        <v>3640</v>
      </c>
      <c r="F3640" s="13">
        <v>34922000</v>
      </c>
      <c r="G3640" s="14" t="s">
        <v>3643</v>
      </c>
      <c r="Q3640" t="str">
        <f t="shared" si="56"/>
        <v>34922000-Oprema za obeležavanje puteva</v>
      </c>
    </row>
    <row r="3641" spans="1:17" x14ac:dyDescent="0.25">
      <c r="A3641">
        <v>3640</v>
      </c>
      <c r="B3641">
        <v>34922000</v>
      </c>
      <c r="C3641" t="s">
        <v>3643</v>
      </c>
      <c r="E3641" s="15">
        <v>3641</v>
      </c>
      <c r="F3641" s="16">
        <v>34922100</v>
      </c>
      <c r="G3641" s="17" t="s">
        <v>3644</v>
      </c>
      <c r="Q3641" t="str">
        <f t="shared" si="56"/>
        <v>34922100-Oznake na putevima</v>
      </c>
    </row>
    <row r="3642" spans="1:17" x14ac:dyDescent="0.25">
      <c r="A3642">
        <v>3641</v>
      </c>
      <c r="B3642">
        <v>34922100</v>
      </c>
      <c r="C3642" t="s">
        <v>3644</v>
      </c>
      <c r="E3642" s="12">
        <v>3642</v>
      </c>
      <c r="F3642" s="13">
        <v>34922110</v>
      </c>
      <c r="G3642" s="14" t="s">
        <v>3645</v>
      </c>
      <c r="Q3642" t="str">
        <f t="shared" si="56"/>
        <v>34922110-Staklene kuglice za označavanje puteva</v>
      </c>
    </row>
    <row r="3643" spans="1:17" x14ac:dyDescent="0.25">
      <c r="A3643">
        <v>3642</v>
      </c>
      <c r="B3643">
        <v>34922110</v>
      </c>
      <c r="C3643" t="s">
        <v>3645</v>
      </c>
      <c r="E3643" s="15">
        <v>3643</v>
      </c>
      <c r="F3643" s="16">
        <v>34923000</v>
      </c>
      <c r="G3643" s="17" t="s">
        <v>3646</v>
      </c>
      <c r="Q3643" t="str">
        <f t="shared" si="56"/>
        <v>34923000-Oprema za kontrolu drumskog saobraćaja</v>
      </c>
    </row>
    <row r="3644" spans="1:17" x14ac:dyDescent="0.25">
      <c r="A3644">
        <v>3643</v>
      </c>
      <c r="B3644">
        <v>34923000</v>
      </c>
      <c r="C3644" t="s">
        <v>3646</v>
      </c>
      <c r="E3644" s="12">
        <v>3644</v>
      </c>
      <c r="F3644" s="13">
        <v>34924000</v>
      </c>
      <c r="G3644" s="14" t="s">
        <v>3647</v>
      </c>
      <c r="Q3644" t="str">
        <f t="shared" si="56"/>
        <v>34924000-Oznake sa smenjujućim porukama</v>
      </c>
    </row>
    <row r="3645" spans="1:17" x14ac:dyDescent="0.25">
      <c r="A3645">
        <v>3644</v>
      </c>
      <c r="B3645">
        <v>34924000</v>
      </c>
      <c r="C3645" t="s">
        <v>3647</v>
      </c>
      <c r="E3645" s="15">
        <v>3645</v>
      </c>
      <c r="F3645" s="16">
        <v>34926000</v>
      </c>
      <c r="G3645" s="17" t="s">
        <v>3648</v>
      </c>
      <c r="Q3645" t="str">
        <f t="shared" si="56"/>
        <v>34926000-Oprema za nadzor parkirališta</v>
      </c>
    </row>
    <row r="3646" spans="1:17" x14ac:dyDescent="0.25">
      <c r="A3646">
        <v>3645</v>
      </c>
      <c r="B3646">
        <v>34926000</v>
      </c>
      <c r="C3646" t="s">
        <v>3648</v>
      </c>
      <c r="E3646" s="12">
        <v>3646</v>
      </c>
      <c r="F3646" s="13">
        <v>34927000</v>
      </c>
      <c r="G3646" s="14" t="s">
        <v>3649</v>
      </c>
      <c r="Q3646" t="str">
        <f t="shared" si="56"/>
        <v>34927000-Oprema za naplatu putarine</v>
      </c>
    </row>
    <row r="3647" spans="1:17" x14ac:dyDescent="0.25">
      <c r="A3647">
        <v>3646</v>
      </c>
      <c r="B3647">
        <v>34927000</v>
      </c>
      <c r="C3647" t="s">
        <v>3649</v>
      </c>
      <c r="E3647" s="15">
        <v>3647</v>
      </c>
      <c r="F3647" s="16">
        <v>34927100</v>
      </c>
      <c r="G3647" s="17" t="s">
        <v>3650</v>
      </c>
      <c r="Q3647" t="str">
        <f t="shared" si="56"/>
        <v>34927100-So za posipanje puteva</v>
      </c>
    </row>
    <row r="3648" spans="1:17" x14ac:dyDescent="0.25">
      <c r="A3648">
        <v>3647</v>
      </c>
      <c r="B3648">
        <v>34927100</v>
      </c>
      <c r="C3648" t="s">
        <v>3650</v>
      </c>
      <c r="E3648" s="12">
        <v>3648</v>
      </c>
      <c r="F3648" s="13">
        <v>34928000</v>
      </c>
      <c r="G3648" s="14" t="s">
        <v>3651</v>
      </c>
      <c r="Q3648" t="str">
        <f t="shared" si="56"/>
        <v>34928000-Saobraćajna oprema</v>
      </c>
    </row>
    <row r="3649" spans="1:17" x14ac:dyDescent="0.25">
      <c r="A3649">
        <v>3648</v>
      </c>
      <c r="B3649">
        <v>34928000</v>
      </c>
      <c r="C3649" t="s">
        <v>3651</v>
      </c>
      <c r="E3649" s="15">
        <v>3649</v>
      </c>
      <c r="F3649" s="16">
        <v>34928100</v>
      </c>
      <c r="G3649" s="17" t="s">
        <v>3652</v>
      </c>
      <c r="Q3649" t="str">
        <f t="shared" si="56"/>
        <v>34928100-Branici na putevima</v>
      </c>
    </row>
    <row r="3650" spans="1:17" x14ac:dyDescent="0.25">
      <c r="A3650">
        <v>3649</v>
      </c>
      <c r="B3650">
        <v>34928100</v>
      </c>
      <c r="C3650" t="s">
        <v>3652</v>
      </c>
      <c r="E3650" s="12">
        <v>3650</v>
      </c>
      <c r="F3650" s="13">
        <v>34928110</v>
      </c>
      <c r="G3650" s="14" t="s">
        <v>3653</v>
      </c>
      <c r="Q3650" t="str">
        <f t="shared" ref="Q3650:Q3713" si="57">F3650&amp; "-" &amp;G3650</f>
        <v>34928110-Prepreke za postavljanje na puteve (putne barijere)</v>
      </c>
    </row>
    <row r="3651" spans="1:17" x14ac:dyDescent="0.25">
      <c r="A3651">
        <v>3650</v>
      </c>
      <c r="B3651">
        <v>34928110</v>
      </c>
      <c r="C3651" t="s">
        <v>3653</v>
      </c>
      <c r="E3651" s="15">
        <v>3651</v>
      </c>
      <c r="F3651" s="16">
        <v>34928120</v>
      </c>
      <c r="G3651" s="17" t="s">
        <v>3654</v>
      </c>
      <c r="Q3651" t="str">
        <f t="shared" si="57"/>
        <v>34928120-Delovi prepreka za postavljanje na puteve (putnih barijera)</v>
      </c>
    </row>
    <row r="3652" spans="1:17" x14ac:dyDescent="0.25">
      <c r="A3652">
        <v>3651</v>
      </c>
      <c r="B3652">
        <v>34928120</v>
      </c>
      <c r="C3652" t="s">
        <v>3654</v>
      </c>
      <c r="E3652" s="12">
        <v>3652</v>
      </c>
      <c r="F3652" s="13">
        <v>34928200</v>
      </c>
      <c r="G3652" s="14" t="s">
        <v>3655</v>
      </c>
      <c r="Q3652" t="str">
        <f t="shared" si="57"/>
        <v>34928200-Ograde</v>
      </c>
    </row>
    <row r="3653" spans="1:17" x14ac:dyDescent="0.25">
      <c r="A3653">
        <v>3652</v>
      </c>
      <c r="B3653">
        <v>34928200</v>
      </c>
      <c r="C3653" t="s">
        <v>3655</v>
      </c>
      <c r="E3653" s="15">
        <v>3653</v>
      </c>
      <c r="F3653" s="16">
        <v>34928210</v>
      </c>
      <c r="G3653" s="17" t="s">
        <v>3656</v>
      </c>
      <c r="Q3653" t="str">
        <f t="shared" si="57"/>
        <v>34928210-Drveni stubovi</v>
      </c>
    </row>
    <row r="3654" spans="1:17" x14ac:dyDescent="0.25">
      <c r="A3654">
        <v>3653</v>
      </c>
      <c r="B3654">
        <v>34928210</v>
      </c>
      <c r="C3654" t="s">
        <v>3656</v>
      </c>
      <c r="E3654" s="12">
        <v>3654</v>
      </c>
      <c r="F3654" s="13">
        <v>34928220</v>
      </c>
      <c r="G3654" s="14" t="s">
        <v>3657</v>
      </c>
      <c r="Q3654" t="str">
        <f t="shared" si="57"/>
        <v>34928220-Komponente za postavljanje ograda</v>
      </c>
    </row>
    <row r="3655" spans="1:17" x14ac:dyDescent="0.25">
      <c r="A3655">
        <v>3654</v>
      </c>
      <c r="B3655">
        <v>34928220</v>
      </c>
      <c r="C3655" t="s">
        <v>3657</v>
      </c>
      <c r="E3655" s="15">
        <v>3655</v>
      </c>
      <c r="F3655" s="16">
        <v>34928230</v>
      </c>
      <c r="G3655" s="17" t="s">
        <v>3658</v>
      </c>
      <c r="Q3655" t="str">
        <f t="shared" si="57"/>
        <v>34928230-Ograda za zaštitu od buke</v>
      </c>
    </row>
    <row r="3656" spans="1:17" x14ac:dyDescent="0.25">
      <c r="A3656">
        <v>3655</v>
      </c>
      <c r="B3656">
        <v>34928230</v>
      </c>
      <c r="C3656" t="s">
        <v>3658</v>
      </c>
      <c r="E3656" s="12">
        <v>3656</v>
      </c>
      <c r="F3656" s="13">
        <v>34928300</v>
      </c>
      <c r="G3656" s="14" t="s">
        <v>3659</v>
      </c>
      <c r="Q3656" t="str">
        <f t="shared" si="57"/>
        <v>34928300-Sigurnosni branici</v>
      </c>
    </row>
    <row r="3657" spans="1:17" x14ac:dyDescent="0.25">
      <c r="A3657">
        <v>3656</v>
      </c>
      <c r="B3657">
        <v>34928300</v>
      </c>
      <c r="C3657" t="s">
        <v>3659</v>
      </c>
      <c r="E3657" s="15">
        <v>3657</v>
      </c>
      <c r="F3657" s="16">
        <v>34928310</v>
      </c>
      <c r="G3657" s="17" t="s">
        <v>3660</v>
      </c>
      <c r="Q3657" t="str">
        <f t="shared" si="57"/>
        <v>34928310-Sigurnosne ograde</v>
      </c>
    </row>
    <row r="3658" spans="1:17" x14ac:dyDescent="0.25">
      <c r="A3658">
        <v>3657</v>
      </c>
      <c r="B3658">
        <v>34928310</v>
      </c>
      <c r="C3658" t="s">
        <v>3660</v>
      </c>
      <c r="E3658" s="12">
        <v>3658</v>
      </c>
      <c r="F3658" s="13">
        <v>34928320</v>
      </c>
      <c r="G3658" s="14" t="s">
        <v>3661</v>
      </c>
      <c r="Q3658" t="str">
        <f t="shared" si="57"/>
        <v>34928320-Zaštitne ograde</v>
      </c>
    </row>
    <row r="3659" spans="1:17" x14ac:dyDescent="0.25">
      <c r="A3659">
        <v>3658</v>
      </c>
      <c r="B3659">
        <v>34928320</v>
      </c>
      <c r="C3659" t="s">
        <v>3661</v>
      </c>
      <c r="E3659" s="15">
        <v>3659</v>
      </c>
      <c r="F3659" s="16">
        <v>34928330</v>
      </c>
      <c r="G3659" s="17" t="s">
        <v>3662</v>
      </c>
      <c r="Q3659" t="str">
        <f t="shared" si="57"/>
        <v>34928330-Ograde za zaštitu od lavine</v>
      </c>
    </row>
    <row r="3660" spans="1:17" x14ac:dyDescent="0.25">
      <c r="A3660">
        <v>3659</v>
      </c>
      <c r="B3660">
        <v>34928330</v>
      </c>
      <c r="C3660" t="s">
        <v>3662</v>
      </c>
      <c r="E3660" s="12">
        <v>3660</v>
      </c>
      <c r="F3660" s="13">
        <v>34928340</v>
      </c>
      <c r="G3660" s="14" t="s">
        <v>3663</v>
      </c>
      <c r="Q3660" t="str">
        <f t="shared" si="57"/>
        <v>34928340-Ograde za sneg</v>
      </c>
    </row>
    <row r="3661" spans="1:17" x14ac:dyDescent="0.25">
      <c r="A3661">
        <v>3660</v>
      </c>
      <c r="B3661">
        <v>34928340</v>
      </c>
      <c r="C3661" t="s">
        <v>3663</v>
      </c>
      <c r="E3661" s="15">
        <v>3661</v>
      </c>
      <c r="F3661" s="16">
        <v>34928400</v>
      </c>
      <c r="G3661" s="17" t="s">
        <v>3664</v>
      </c>
      <c r="Q3661" t="str">
        <f t="shared" si="57"/>
        <v>34928400-Urbana oprema</v>
      </c>
    </row>
    <row r="3662" spans="1:17" x14ac:dyDescent="0.25">
      <c r="A3662">
        <v>3661</v>
      </c>
      <c r="B3662">
        <v>34928400</v>
      </c>
      <c r="C3662" t="s">
        <v>3664</v>
      </c>
      <c r="E3662" s="12">
        <v>3662</v>
      </c>
      <c r="F3662" s="13">
        <v>34928410</v>
      </c>
      <c r="G3662" s="14" t="s">
        <v>3665</v>
      </c>
      <c r="Q3662" t="str">
        <f t="shared" si="57"/>
        <v>34928410-Oznake smera</v>
      </c>
    </row>
    <row r="3663" spans="1:17" x14ac:dyDescent="0.25">
      <c r="A3663">
        <v>3662</v>
      </c>
      <c r="B3663">
        <v>34928410</v>
      </c>
      <c r="C3663" t="s">
        <v>3665</v>
      </c>
      <c r="E3663" s="15">
        <v>3663</v>
      </c>
      <c r="F3663" s="16">
        <v>34928420</v>
      </c>
      <c r="G3663" s="17" t="s">
        <v>3666</v>
      </c>
      <c r="Q3663" t="str">
        <f t="shared" si="57"/>
        <v>34928420-Upozoravajuća svetla na putu</v>
      </c>
    </row>
    <row r="3664" spans="1:17" x14ac:dyDescent="0.25">
      <c r="A3664">
        <v>3663</v>
      </c>
      <c r="B3664">
        <v>34928420</v>
      </c>
      <c r="C3664" t="s">
        <v>3666</v>
      </c>
      <c r="E3664" s="12">
        <v>3664</v>
      </c>
      <c r="F3664" s="13">
        <v>34928430</v>
      </c>
      <c r="G3664" s="14" t="s">
        <v>3667</v>
      </c>
      <c r="Q3664" t="str">
        <f t="shared" si="57"/>
        <v>34928430-Svetlosne oznake na putu</v>
      </c>
    </row>
    <row r="3665" spans="1:17" x14ac:dyDescent="0.25">
      <c r="A3665">
        <v>3664</v>
      </c>
      <c r="B3665">
        <v>34928430</v>
      </c>
      <c r="C3665" t="s">
        <v>3667</v>
      </c>
      <c r="E3665" s="15">
        <v>3665</v>
      </c>
      <c r="F3665" s="16">
        <v>34928440</v>
      </c>
      <c r="G3665" s="17" t="s">
        <v>3668</v>
      </c>
      <c r="Q3665" t="str">
        <f t="shared" si="57"/>
        <v>34928440-Stubovi za autobuska stajališta</v>
      </c>
    </row>
    <row r="3666" spans="1:17" x14ac:dyDescent="0.25">
      <c r="A3666">
        <v>3665</v>
      </c>
      <c r="B3666">
        <v>34928440</v>
      </c>
      <c r="C3666" t="s">
        <v>3668</v>
      </c>
      <c r="E3666" s="12">
        <v>3666</v>
      </c>
      <c r="F3666" s="13">
        <v>34928450</v>
      </c>
      <c r="G3666" s="14" t="s">
        <v>3669</v>
      </c>
      <c r="Q3666" t="str">
        <f t="shared" si="57"/>
        <v>34928450-Saobraćajni stubići</v>
      </c>
    </row>
    <row r="3667" spans="1:17" x14ac:dyDescent="0.25">
      <c r="A3667">
        <v>3666</v>
      </c>
      <c r="B3667">
        <v>34928450</v>
      </c>
      <c r="C3667" t="s">
        <v>3669</v>
      </c>
      <c r="E3667" s="15">
        <v>3667</v>
      </c>
      <c r="F3667" s="16">
        <v>34928460</v>
      </c>
      <c r="G3667" s="17" t="s">
        <v>3670</v>
      </c>
      <c r="Q3667" t="str">
        <f t="shared" si="57"/>
        <v>34928460-Čunjevi za obeležavanje na putevima</v>
      </c>
    </row>
    <row r="3668" spans="1:17" x14ac:dyDescent="0.25">
      <c r="A3668">
        <v>3667</v>
      </c>
      <c r="B3668">
        <v>34928460</v>
      </c>
      <c r="C3668" t="s">
        <v>3670</v>
      </c>
      <c r="E3668" s="12">
        <v>3668</v>
      </c>
      <c r="F3668" s="13">
        <v>34928470</v>
      </c>
      <c r="G3668" s="14" t="s">
        <v>3671</v>
      </c>
      <c r="Q3668" t="str">
        <f t="shared" si="57"/>
        <v>34928470-Signalizacija</v>
      </c>
    </row>
    <row r="3669" spans="1:17" x14ac:dyDescent="0.25">
      <c r="A3669">
        <v>3668</v>
      </c>
      <c r="B3669">
        <v>34928470</v>
      </c>
      <c r="C3669" t="s">
        <v>3671</v>
      </c>
      <c r="E3669" s="15">
        <v>3669</v>
      </c>
      <c r="F3669" s="16">
        <v>34928471</v>
      </c>
      <c r="G3669" s="17" t="s">
        <v>3672</v>
      </c>
      <c r="Q3669" t="str">
        <f t="shared" si="57"/>
        <v>34928471-Materijali za postavljanje oznaka</v>
      </c>
    </row>
    <row r="3670" spans="1:17" x14ac:dyDescent="0.25">
      <c r="A3670">
        <v>3669</v>
      </c>
      <c r="B3670">
        <v>34928471</v>
      </c>
      <c r="C3670" t="s">
        <v>3672</v>
      </c>
      <c r="E3670" s="12">
        <v>3670</v>
      </c>
      <c r="F3670" s="13">
        <v>34928472</v>
      </c>
      <c r="G3670" s="14" t="s">
        <v>3673</v>
      </c>
      <c r="Q3670" t="str">
        <f t="shared" si="57"/>
        <v>34928472-Putokazi</v>
      </c>
    </row>
    <row r="3671" spans="1:17" x14ac:dyDescent="0.25">
      <c r="A3671">
        <v>3670</v>
      </c>
      <c r="B3671">
        <v>34928472</v>
      </c>
      <c r="C3671" t="s">
        <v>3673</v>
      </c>
      <c r="E3671" s="15">
        <v>3671</v>
      </c>
      <c r="F3671" s="16">
        <v>34928480</v>
      </c>
      <c r="G3671" s="17" t="s">
        <v>3674</v>
      </c>
      <c r="Q3671" t="str">
        <f t="shared" si="57"/>
        <v>34928480-Kontejneri i kante za otpad i smeće</v>
      </c>
    </row>
    <row r="3672" spans="1:17" x14ac:dyDescent="0.25">
      <c r="A3672">
        <v>3671</v>
      </c>
      <c r="B3672">
        <v>34928480</v>
      </c>
      <c r="C3672" t="s">
        <v>3674</v>
      </c>
      <c r="E3672" s="12">
        <v>3672</v>
      </c>
      <c r="F3672" s="13">
        <v>34928500</v>
      </c>
      <c r="G3672" s="14" t="s">
        <v>3675</v>
      </c>
      <c r="Q3672" t="str">
        <f t="shared" si="57"/>
        <v>34928500-Oprema za uličnu rasvetu</v>
      </c>
    </row>
    <row r="3673" spans="1:17" x14ac:dyDescent="0.25">
      <c r="A3673">
        <v>3672</v>
      </c>
      <c r="B3673">
        <v>34928500</v>
      </c>
      <c r="C3673" t="s">
        <v>3675</v>
      </c>
      <c r="E3673" s="15">
        <v>3673</v>
      </c>
      <c r="F3673" s="16">
        <v>34928510</v>
      </c>
      <c r="G3673" s="17" t="s">
        <v>3676</v>
      </c>
      <c r="Q3673" t="str">
        <f t="shared" si="57"/>
        <v>34928510-Stubovi za uličnu rasvetu</v>
      </c>
    </row>
    <row r="3674" spans="1:17" x14ac:dyDescent="0.25">
      <c r="A3674">
        <v>3673</v>
      </c>
      <c r="B3674">
        <v>34928510</v>
      </c>
      <c r="C3674" t="s">
        <v>3676</v>
      </c>
      <c r="E3674" s="12">
        <v>3674</v>
      </c>
      <c r="F3674" s="13">
        <v>34928520</v>
      </c>
      <c r="G3674" s="14" t="s">
        <v>3677</v>
      </c>
      <c r="Q3674" t="str">
        <f t="shared" si="57"/>
        <v>34928520-Bandere za svetiljke</v>
      </c>
    </row>
    <row r="3675" spans="1:17" x14ac:dyDescent="0.25">
      <c r="A3675">
        <v>3674</v>
      </c>
      <c r="B3675">
        <v>34928520</v>
      </c>
      <c r="C3675" t="s">
        <v>3677</v>
      </c>
      <c r="E3675" s="15">
        <v>3675</v>
      </c>
      <c r="F3675" s="16">
        <v>34928530</v>
      </c>
      <c r="G3675" s="17" t="s">
        <v>3678</v>
      </c>
      <c r="Q3675" t="str">
        <f t="shared" si="57"/>
        <v>34928530-Ulične svetiljke</v>
      </c>
    </row>
    <row r="3676" spans="1:17" x14ac:dyDescent="0.25">
      <c r="A3676">
        <v>3675</v>
      </c>
      <c r="B3676">
        <v>34928530</v>
      </c>
      <c r="C3676" t="s">
        <v>3678</v>
      </c>
      <c r="E3676" s="12">
        <v>3676</v>
      </c>
      <c r="F3676" s="13">
        <v>34929000</v>
      </c>
      <c r="G3676" s="14" t="s">
        <v>3679</v>
      </c>
      <c r="Q3676" t="str">
        <f t="shared" si="57"/>
        <v>34929000-Materijali za autoputeve</v>
      </c>
    </row>
    <row r="3677" spans="1:17" x14ac:dyDescent="0.25">
      <c r="A3677">
        <v>3676</v>
      </c>
      <c r="B3677">
        <v>34929000</v>
      </c>
      <c r="C3677" t="s">
        <v>3679</v>
      </c>
      <c r="E3677" s="15">
        <v>3677</v>
      </c>
      <c r="F3677" s="16">
        <v>34930000</v>
      </c>
      <c r="G3677" s="17" t="s">
        <v>3680</v>
      </c>
      <c r="Q3677" t="str">
        <f t="shared" si="57"/>
        <v>34930000-Pomorska oprema</v>
      </c>
    </row>
    <row r="3678" spans="1:17" x14ac:dyDescent="0.25">
      <c r="A3678">
        <v>3677</v>
      </c>
      <c r="B3678">
        <v>34930000</v>
      </c>
      <c r="C3678" t="s">
        <v>3680</v>
      </c>
      <c r="E3678" s="12">
        <v>3678</v>
      </c>
      <c r="F3678" s="13">
        <v>34931000</v>
      </c>
      <c r="G3678" s="14" t="s">
        <v>3681</v>
      </c>
      <c r="Q3678" t="str">
        <f t="shared" si="57"/>
        <v>34931000-Lučka oprema</v>
      </c>
    </row>
    <row r="3679" spans="1:17" x14ac:dyDescent="0.25">
      <c r="A3679">
        <v>3678</v>
      </c>
      <c r="B3679">
        <v>34931000</v>
      </c>
      <c r="C3679" t="s">
        <v>3681</v>
      </c>
      <c r="E3679" s="15">
        <v>3679</v>
      </c>
      <c r="F3679" s="16">
        <v>34931100</v>
      </c>
      <c r="G3679" s="17" t="s">
        <v>3682</v>
      </c>
      <c r="Q3679" t="str">
        <f t="shared" si="57"/>
        <v>34931100-Uređaji za pristajanje uz dokove</v>
      </c>
    </row>
    <row r="3680" spans="1:17" x14ac:dyDescent="0.25">
      <c r="A3680">
        <v>3679</v>
      </c>
      <c r="B3680">
        <v>34931100</v>
      </c>
      <c r="C3680" t="s">
        <v>3682</v>
      </c>
      <c r="E3680" s="12">
        <v>3680</v>
      </c>
      <c r="F3680" s="13">
        <v>34931200</v>
      </c>
      <c r="G3680" s="14" t="s">
        <v>3683</v>
      </c>
      <c r="Q3680" t="str">
        <f t="shared" si="57"/>
        <v>34931200-Mostići za ukrcavanje putnika na brod</v>
      </c>
    </row>
    <row r="3681" spans="1:17" x14ac:dyDescent="0.25">
      <c r="A3681">
        <v>3680</v>
      </c>
      <c r="B3681">
        <v>34931200</v>
      </c>
      <c r="C3681" t="s">
        <v>3683</v>
      </c>
      <c r="E3681" s="15">
        <v>3681</v>
      </c>
      <c r="F3681" s="16">
        <v>34931300</v>
      </c>
      <c r="G3681" s="17" t="s">
        <v>3684</v>
      </c>
      <c r="Q3681" t="str">
        <f t="shared" si="57"/>
        <v>34931300-Stepenice za ukrcavanje putnika na brod</v>
      </c>
    </row>
    <row r="3682" spans="1:17" x14ac:dyDescent="0.25">
      <c r="A3682">
        <v>3681</v>
      </c>
      <c r="B3682">
        <v>34931300</v>
      </c>
      <c r="C3682" t="s">
        <v>3684</v>
      </c>
      <c r="E3682" s="12">
        <v>3682</v>
      </c>
      <c r="F3682" s="13">
        <v>34931400</v>
      </c>
      <c r="G3682" s="14" t="s">
        <v>3685</v>
      </c>
      <c r="Q3682" t="str">
        <f t="shared" si="57"/>
        <v>34931400-Simulatori komandnog mosta broda</v>
      </c>
    </row>
    <row r="3683" spans="1:17" x14ac:dyDescent="0.25">
      <c r="A3683">
        <v>3682</v>
      </c>
      <c r="B3683">
        <v>34931400</v>
      </c>
      <c r="C3683" t="s">
        <v>3685</v>
      </c>
      <c r="E3683" s="15">
        <v>3683</v>
      </c>
      <c r="F3683" s="16">
        <v>34931500</v>
      </c>
      <c r="G3683" s="17" t="s">
        <v>3686</v>
      </c>
      <c r="Q3683" t="str">
        <f t="shared" si="57"/>
        <v>34931500-Oprema za kontrolu pomorskog saobraćaja</v>
      </c>
    </row>
    <row r="3684" spans="1:17" x14ac:dyDescent="0.25">
      <c r="A3684">
        <v>3683</v>
      </c>
      <c r="B3684">
        <v>34931500</v>
      </c>
      <c r="C3684" t="s">
        <v>3686</v>
      </c>
      <c r="E3684" s="12">
        <v>3684</v>
      </c>
      <c r="F3684" s="13">
        <v>34932000</v>
      </c>
      <c r="G3684" s="14" t="s">
        <v>3687</v>
      </c>
      <c r="Q3684" t="str">
        <f t="shared" si="57"/>
        <v>34932000-Radari</v>
      </c>
    </row>
    <row r="3685" spans="1:17" x14ac:dyDescent="0.25">
      <c r="A3685">
        <v>3684</v>
      </c>
      <c r="B3685">
        <v>34932000</v>
      </c>
      <c r="C3685" t="s">
        <v>3687</v>
      </c>
      <c r="E3685" s="15">
        <v>3685</v>
      </c>
      <c r="F3685" s="16">
        <v>34933000</v>
      </c>
      <c r="G3685" s="17" t="s">
        <v>3688</v>
      </c>
      <c r="Q3685" t="str">
        <f t="shared" si="57"/>
        <v>34933000-Navigaciona oprema</v>
      </c>
    </row>
    <row r="3686" spans="1:17" x14ac:dyDescent="0.25">
      <c r="A3686">
        <v>3685</v>
      </c>
      <c r="B3686">
        <v>34933000</v>
      </c>
      <c r="C3686" t="s">
        <v>3688</v>
      </c>
      <c r="E3686" s="12">
        <v>3686</v>
      </c>
      <c r="F3686" s="13">
        <v>34934000</v>
      </c>
      <c r="G3686" s="14" t="s">
        <v>3689</v>
      </c>
      <c r="Q3686" t="str">
        <f t="shared" si="57"/>
        <v>34934000-Lopatice propelera</v>
      </c>
    </row>
    <row r="3687" spans="1:17" x14ac:dyDescent="0.25">
      <c r="A3687">
        <v>3686</v>
      </c>
      <c r="B3687">
        <v>34934000</v>
      </c>
      <c r="C3687" t="s">
        <v>3689</v>
      </c>
      <c r="E3687" s="15">
        <v>3687</v>
      </c>
      <c r="F3687" s="16">
        <v>34940000</v>
      </c>
      <c r="G3687" s="17" t="s">
        <v>3690</v>
      </c>
      <c r="Q3687" t="str">
        <f t="shared" si="57"/>
        <v>34940000-Oprema za železnički saobraćaj</v>
      </c>
    </row>
    <row r="3688" spans="1:17" x14ac:dyDescent="0.25">
      <c r="A3688">
        <v>3687</v>
      </c>
      <c r="B3688">
        <v>34940000</v>
      </c>
      <c r="C3688" t="s">
        <v>3690</v>
      </c>
      <c r="E3688" s="12">
        <v>3688</v>
      </c>
      <c r="F3688" s="13">
        <v>34941000</v>
      </c>
      <c r="G3688" s="14" t="s">
        <v>3691</v>
      </c>
      <c r="Q3688" t="str">
        <f t="shared" si="57"/>
        <v>34941000-Šine i šinski pribor</v>
      </c>
    </row>
    <row r="3689" spans="1:17" x14ac:dyDescent="0.25">
      <c r="A3689">
        <v>3688</v>
      </c>
      <c r="B3689">
        <v>34941000</v>
      </c>
      <c r="C3689" t="s">
        <v>3691</v>
      </c>
      <c r="E3689" s="15">
        <v>3689</v>
      </c>
      <c r="F3689" s="16">
        <v>34941100</v>
      </c>
      <c r="G3689" s="17" t="s">
        <v>3692</v>
      </c>
      <c r="Q3689" t="str">
        <f t="shared" si="57"/>
        <v>34941100-Poluge</v>
      </c>
    </row>
    <row r="3690" spans="1:17" x14ac:dyDescent="0.25">
      <c r="A3690">
        <v>3689</v>
      </c>
      <c r="B3690">
        <v>34941100</v>
      </c>
      <c r="C3690" t="s">
        <v>3692</v>
      </c>
      <c r="E3690" s="12">
        <v>3690</v>
      </c>
      <c r="F3690" s="13">
        <v>34941200</v>
      </c>
      <c r="G3690" s="14" t="s">
        <v>3693</v>
      </c>
      <c r="Q3690" t="str">
        <f t="shared" si="57"/>
        <v>34941200-Železnički  kolosek</v>
      </c>
    </row>
    <row r="3691" spans="1:17" x14ac:dyDescent="0.25">
      <c r="A3691">
        <v>3690</v>
      </c>
      <c r="B3691">
        <v>34941200</v>
      </c>
      <c r="C3691" t="s">
        <v>3693</v>
      </c>
      <c r="E3691" s="15">
        <v>3691</v>
      </c>
      <c r="F3691" s="16">
        <v>34941300</v>
      </c>
      <c r="G3691" s="17" t="s">
        <v>3694</v>
      </c>
      <c r="Q3691" t="str">
        <f t="shared" si="57"/>
        <v>34941300-Tramvajske šine</v>
      </c>
    </row>
    <row r="3692" spans="1:17" x14ac:dyDescent="0.25">
      <c r="A3692">
        <v>3691</v>
      </c>
      <c r="B3692">
        <v>34941300</v>
      </c>
      <c r="C3692" t="s">
        <v>3694</v>
      </c>
      <c r="E3692" s="12">
        <v>3692</v>
      </c>
      <c r="F3692" s="13">
        <v>34941500</v>
      </c>
      <c r="G3692" s="14" t="s">
        <v>3695</v>
      </c>
      <c r="Q3692" t="str">
        <f t="shared" si="57"/>
        <v>34941500-Ukrsne glave</v>
      </c>
    </row>
    <row r="3693" spans="1:17" x14ac:dyDescent="0.25">
      <c r="A3693">
        <v>3692</v>
      </c>
      <c r="B3693">
        <v>34941500</v>
      </c>
      <c r="C3693" t="s">
        <v>3695</v>
      </c>
      <c r="E3693" s="15">
        <v>3693</v>
      </c>
      <c r="F3693" s="16">
        <v>34941600</v>
      </c>
      <c r="G3693" s="17" t="s">
        <v>3696</v>
      </c>
      <c r="Q3693" t="str">
        <f t="shared" si="57"/>
        <v>34941600-Skretnice</v>
      </c>
    </row>
    <row r="3694" spans="1:17" x14ac:dyDescent="0.25">
      <c r="A3694">
        <v>3693</v>
      </c>
      <c r="B3694">
        <v>34941600</v>
      </c>
      <c r="C3694" t="s">
        <v>3696</v>
      </c>
      <c r="E3694" s="12">
        <v>3694</v>
      </c>
      <c r="F3694" s="13">
        <v>34941800</v>
      </c>
      <c r="G3694" s="14" t="s">
        <v>3697</v>
      </c>
      <c r="Q3694" t="str">
        <f t="shared" si="57"/>
        <v>34941800-Jezičak skretnice</v>
      </c>
    </row>
    <row r="3695" spans="1:17" x14ac:dyDescent="0.25">
      <c r="A3695">
        <v>3694</v>
      </c>
      <c r="B3695">
        <v>34941800</v>
      </c>
      <c r="C3695" t="s">
        <v>3697</v>
      </c>
      <c r="E3695" s="15">
        <v>3695</v>
      </c>
      <c r="F3695" s="16">
        <v>34942000</v>
      </c>
      <c r="G3695" s="17" t="s">
        <v>3698</v>
      </c>
      <c r="Q3695" t="str">
        <f t="shared" si="57"/>
        <v>34942000-Oprema za signalizaciju</v>
      </c>
    </row>
    <row r="3696" spans="1:17" x14ac:dyDescent="0.25">
      <c r="A3696">
        <v>3695</v>
      </c>
      <c r="B3696">
        <v>34942000</v>
      </c>
      <c r="C3696" t="s">
        <v>3698</v>
      </c>
      <c r="E3696" s="12">
        <v>3696</v>
      </c>
      <c r="F3696" s="13">
        <v>34942100</v>
      </c>
      <c r="G3696" s="14" t="s">
        <v>3699</v>
      </c>
      <c r="Q3696" t="str">
        <f t="shared" si="57"/>
        <v>34942100-Stubovi za signalizaciju</v>
      </c>
    </row>
    <row r="3697" spans="1:17" x14ac:dyDescent="0.25">
      <c r="A3697">
        <v>3696</v>
      </c>
      <c r="B3697">
        <v>34942100</v>
      </c>
      <c r="C3697" t="s">
        <v>3699</v>
      </c>
      <c r="E3697" s="15">
        <v>3697</v>
      </c>
      <c r="F3697" s="16">
        <v>34942200</v>
      </c>
      <c r="G3697" s="17" t="s">
        <v>3700</v>
      </c>
      <c r="Q3697" t="str">
        <f t="shared" si="57"/>
        <v>34942200-Signalne kutije</v>
      </c>
    </row>
    <row r="3698" spans="1:17" x14ac:dyDescent="0.25">
      <c r="A3698">
        <v>3697</v>
      </c>
      <c r="B3698">
        <v>34942200</v>
      </c>
      <c r="C3698" t="s">
        <v>3700</v>
      </c>
      <c r="E3698" s="12">
        <v>3698</v>
      </c>
      <c r="F3698" s="13">
        <v>34943000</v>
      </c>
      <c r="G3698" s="14" t="s">
        <v>3701</v>
      </c>
      <c r="Q3698" t="str">
        <f t="shared" si="57"/>
        <v>34943000-Sistem za praćenje kretanja vozova</v>
      </c>
    </row>
    <row r="3699" spans="1:17" x14ac:dyDescent="0.25">
      <c r="A3699">
        <v>3698</v>
      </c>
      <c r="B3699">
        <v>34943000</v>
      </c>
      <c r="C3699" t="s">
        <v>3701</v>
      </c>
      <c r="E3699" s="15">
        <v>3699</v>
      </c>
      <c r="F3699" s="16">
        <v>34944000</v>
      </c>
      <c r="G3699" s="17" t="s">
        <v>3702</v>
      </c>
      <c r="Q3699" t="str">
        <f t="shared" si="57"/>
        <v>34944000-Grejači skretnica</v>
      </c>
    </row>
    <row r="3700" spans="1:17" x14ac:dyDescent="0.25">
      <c r="A3700">
        <v>3699</v>
      </c>
      <c r="B3700">
        <v>34944000</v>
      </c>
      <c r="C3700" t="s">
        <v>3702</v>
      </c>
      <c r="E3700" s="12">
        <v>3700</v>
      </c>
      <c r="F3700" s="13">
        <v>34945000</v>
      </c>
      <c r="G3700" s="14" t="s">
        <v>3703</v>
      </c>
      <c r="Q3700" t="str">
        <f t="shared" si="57"/>
        <v>34945000-Uređaji za poravnavanje šina</v>
      </c>
    </row>
    <row r="3701" spans="1:17" x14ac:dyDescent="0.25">
      <c r="A3701">
        <v>3700</v>
      </c>
      <c r="B3701">
        <v>34945000</v>
      </c>
      <c r="C3701" t="s">
        <v>3703</v>
      </c>
      <c r="E3701" s="15">
        <v>3701</v>
      </c>
      <c r="F3701" s="16">
        <v>34946000</v>
      </c>
      <c r="G3701" s="17" t="s">
        <v>3704</v>
      </c>
      <c r="Q3701" t="str">
        <f t="shared" si="57"/>
        <v>34946000-Materijal i delovi za izgradnju železničkih koloseka</v>
      </c>
    </row>
    <row r="3702" spans="1:17" x14ac:dyDescent="0.25">
      <c r="A3702">
        <v>3701</v>
      </c>
      <c r="B3702">
        <v>34946000</v>
      </c>
      <c r="C3702" t="s">
        <v>3704</v>
      </c>
      <c r="E3702" s="12">
        <v>3702</v>
      </c>
      <c r="F3702" s="13">
        <v>34946100</v>
      </c>
      <c r="G3702" s="14" t="s">
        <v>3705</v>
      </c>
      <c r="Q3702" t="str">
        <f t="shared" si="57"/>
        <v>34946100-Materijal za izgradnju železničkih koloseka</v>
      </c>
    </row>
    <row r="3703" spans="1:17" x14ac:dyDescent="0.25">
      <c r="A3703">
        <v>3702</v>
      </c>
      <c r="B3703">
        <v>34946100</v>
      </c>
      <c r="C3703" t="s">
        <v>3705</v>
      </c>
      <c r="E3703" s="15">
        <v>3703</v>
      </c>
      <c r="F3703" s="16">
        <v>34946110</v>
      </c>
      <c r="G3703" s="17" t="s">
        <v>2865</v>
      </c>
      <c r="Q3703" t="str">
        <f t="shared" si="57"/>
        <v>34946110-Šine</v>
      </c>
    </row>
    <row r="3704" spans="1:17" x14ac:dyDescent="0.25">
      <c r="A3704">
        <v>3703</v>
      </c>
      <c r="B3704">
        <v>34946110</v>
      </c>
      <c r="C3704" t="s">
        <v>2865</v>
      </c>
      <c r="E3704" s="12">
        <v>3704</v>
      </c>
      <c r="F3704" s="13">
        <v>34946120</v>
      </c>
      <c r="G3704" s="14" t="s">
        <v>3706</v>
      </c>
      <c r="Q3704" t="str">
        <f t="shared" si="57"/>
        <v>34946120-Materijal za železničke pruge</v>
      </c>
    </row>
    <row r="3705" spans="1:17" x14ac:dyDescent="0.25">
      <c r="A3705">
        <v>3704</v>
      </c>
      <c r="B3705">
        <v>34946120</v>
      </c>
      <c r="C3705" t="s">
        <v>3706</v>
      </c>
      <c r="E3705" s="15">
        <v>3705</v>
      </c>
      <c r="F3705" s="16">
        <v>34946121</v>
      </c>
      <c r="G3705" s="17" t="s">
        <v>3707</v>
      </c>
      <c r="Q3705" t="str">
        <f t="shared" si="57"/>
        <v>34946121-Vezice i pričvrsne pločice</v>
      </c>
    </row>
    <row r="3706" spans="1:17" x14ac:dyDescent="0.25">
      <c r="A3706">
        <v>3705</v>
      </c>
      <c r="B3706">
        <v>34946121</v>
      </c>
      <c r="C3706" t="s">
        <v>3707</v>
      </c>
      <c r="E3706" s="12">
        <v>3706</v>
      </c>
      <c r="F3706" s="13">
        <v>34946122</v>
      </c>
      <c r="G3706" s="14" t="s">
        <v>3708</v>
      </c>
      <c r="Q3706" t="str">
        <f t="shared" si="57"/>
        <v>34946122-Šine vođice</v>
      </c>
    </row>
    <row r="3707" spans="1:17" x14ac:dyDescent="0.25">
      <c r="A3707">
        <v>3706</v>
      </c>
      <c r="B3707">
        <v>34946122</v>
      </c>
      <c r="C3707" t="s">
        <v>3708</v>
      </c>
      <c r="E3707" s="15">
        <v>3707</v>
      </c>
      <c r="F3707" s="16">
        <v>34946200</v>
      </c>
      <c r="G3707" s="17" t="s">
        <v>3709</v>
      </c>
      <c r="Q3707" t="str">
        <f t="shared" si="57"/>
        <v>34946200-Delovi za izgradnju železničkih koloseka</v>
      </c>
    </row>
    <row r="3708" spans="1:17" x14ac:dyDescent="0.25">
      <c r="A3708">
        <v>3707</v>
      </c>
      <c r="B3708">
        <v>34946200</v>
      </c>
      <c r="C3708" t="s">
        <v>3709</v>
      </c>
      <c r="E3708" s="12">
        <v>3708</v>
      </c>
      <c r="F3708" s="13">
        <v>34946210</v>
      </c>
      <c r="G3708" s="14" t="s">
        <v>3710</v>
      </c>
      <c r="Q3708" t="str">
        <f t="shared" si="57"/>
        <v>34946210-Šine-provodnici(kontaktne šine)</v>
      </c>
    </row>
    <row r="3709" spans="1:17" x14ac:dyDescent="0.25">
      <c r="A3709">
        <v>3708</v>
      </c>
      <c r="B3709">
        <v>34946210</v>
      </c>
      <c r="C3709" t="s">
        <v>3710</v>
      </c>
      <c r="E3709" s="15">
        <v>3709</v>
      </c>
      <c r="F3709" s="16">
        <v>34946220</v>
      </c>
      <c r="G3709" s="17" t="s">
        <v>3711</v>
      </c>
      <c r="Q3709" t="str">
        <f t="shared" si="57"/>
        <v>34946220-Skretnički jezičci, srcišta, , potezne motke  i drugi delovi skretnica</v>
      </c>
    </row>
    <row r="3710" spans="1:17" x14ac:dyDescent="0.25">
      <c r="A3710">
        <v>3709</v>
      </c>
      <c r="B3710">
        <v>34946220</v>
      </c>
      <c r="C3710" t="s">
        <v>3711</v>
      </c>
      <c r="E3710" s="12">
        <v>3710</v>
      </c>
      <c r="F3710" s="13">
        <v>34946221</v>
      </c>
      <c r="G3710" s="14" t="s">
        <v>3712</v>
      </c>
      <c r="Q3710" t="str">
        <f t="shared" si="57"/>
        <v>34946221-Skretnički jezičci</v>
      </c>
    </row>
    <row r="3711" spans="1:17" x14ac:dyDescent="0.25">
      <c r="A3711">
        <v>3710</v>
      </c>
      <c r="B3711">
        <v>34946221</v>
      </c>
      <c r="C3711" t="s">
        <v>3712</v>
      </c>
      <c r="E3711" s="15">
        <v>3711</v>
      </c>
      <c r="F3711" s="16">
        <v>34946222</v>
      </c>
      <c r="G3711" s="17" t="s">
        <v>3713</v>
      </c>
      <c r="Q3711" t="str">
        <f t="shared" si="57"/>
        <v>34946222-Srcišta</v>
      </c>
    </row>
    <row r="3712" spans="1:17" x14ac:dyDescent="0.25">
      <c r="A3712">
        <v>3711</v>
      </c>
      <c r="B3712">
        <v>34946222</v>
      </c>
      <c r="C3712" t="s">
        <v>3713</v>
      </c>
      <c r="E3712" s="12">
        <v>3712</v>
      </c>
      <c r="F3712" s="13">
        <v>34946223</v>
      </c>
      <c r="G3712" s="14" t="s">
        <v>3714</v>
      </c>
      <c r="Q3712" t="str">
        <f t="shared" si="57"/>
        <v>34946223-Potezne motke</v>
      </c>
    </row>
    <row r="3713" spans="1:17" x14ac:dyDescent="0.25">
      <c r="A3713">
        <v>3712</v>
      </c>
      <c r="B3713">
        <v>34946223</v>
      </c>
      <c r="C3713" t="s">
        <v>3714</v>
      </c>
      <c r="E3713" s="15">
        <v>3713</v>
      </c>
      <c r="F3713" s="16">
        <v>34946224</v>
      </c>
      <c r="G3713" s="17" t="s">
        <v>3715</v>
      </c>
      <c r="Q3713" t="str">
        <f t="shared" si="57"/>
        <v>34946224-Delovi skretnica</v>
      </c>
    </row>
    <row r="3714" spans="1:17" x14ac:dyDescent="0.25">
      <c r="A3714">
        <v>3713</v>
      </c>
      <c r="B3714">
        <v>34946224</v>
      </c>
      <c r="C3714" t="s">
        <v>3715</v>
      </c>
      <c r="E3714" s="12">
        <v>3714</v>
      </c>
      <c r="F3714" s="13">
        <v>34946230</v>
      </c>
      <c r="G3714" s="14" t="s">
        <v>3716</v>
      </c>
      <c r="Q3714" t="str">
        <f t="shared" ref="Q3714:Q3777" si="58">F3714&amp; "-" &amp;G3714</f>
        <v>34946230-Pričvrsne pločice, distantne šipke i motke</v>
      </c>
    </row>
    <row r="3715" spans="1:17" x14ac:dyDescent="0.25">
      <c r="A3715">
        <v>3714</v>
      </c>
      <c r="B3715">
        <v>34946230</v>
      </c>
      <c r="C3715" t="s">
        <v>3716</v>
      </c>
      <c r="E3715" s="15">
        <v>3715</v>
      </c>
      <c r="F3715" s="16">
        <v>34946231</v>
      </c>
      <c r="G3715" s="17" t="s">
        <v>3717</v>
      </c>
      <c r="Q3715" t="str">
        <f t="shared" si="58"/>
        <v>34946231-Pričvrsne pločice</v>
      </c>
    </row>
    <row r="3716" spans="1:17" x14ac:dyDescent="0.25">
      <c r="A3716">
        <v>3715</v>
      </c>
      <c r="B3716">
        <v>34946231</v>
      </c>
      <c r="C3716" t="s">
        <v>3717</v>
      </c>
      <c r="E3716" s="12">
        <v>3716</v>
      </c>
      <c r="F3716" s="13">
        <v>34946232</v>
      </c>
      <c r="G3716" s="14" t="s">
        <v>3718</v>
      </c>
      <c r="Q3716" t="str">
        <f t="shared" si="58"/>
        <v>34946232-Distantne šipke i motke</v>
      </c>
    </row>
    <row r="3717" spans="1:17" x14ac:dyDescent="0.25">
      <c r="A3717">
        <v>3716</v>
      </c>
      <c r="B3717">
        <v>34946232</v>
      </c>
      <c r="C3717" t="s">
        <v>3718</v>
      </c>
      <c r="E3717" s="15">
        <v>3717</v>
      </c>
      <c r="F3717" s="16">
        <v>34946240</v>
      </c>
      <c r="G3717" s="17" t="s">
        <v>3719</v>
      </c>
      <c r="Q3717" t="str">
        <f t="shared" si="58"/>
        <v>34946240-Šinske stolice i klinovi šinskih stolica</v>
      </c>
    </row>
    <row r="3718" spans="1:17" x14ac:dyDescent="0.25">
      <c r="A3718">
        <v>3717</v>
      </c>
      <c r="B3718">
        <v>34946240</v>
      </c>
      <c r="C3718" t="s">
        <v>3719</v>
      </c>
      <c r="E3718" s="12">
        <v>3718</v>
      </c>
      <c r="F3718" s="13">
        <v>34947000</v>
      </c>
      <c r="G3718" s="14" t="s">
        <v>3720</v>
      </c>
      <c r="Q3718" t="str">
        <f t="shared" si="58"/>
        <v>34947000-Pragovi i delovi pragova</v>
      </c>
    </row>
    <row r="3719" spans="1:17" x14ac:dyDescent="0.25">
      <c r="A3719">
        <v>3718</v>
      </c>
      <c r="B3719">
        <v>34947000</v>
      </c>
      <c r="C3719" t="s">
        <v>3720</v>
      </c>
      <c r="E3719" s="15">
        <v>3719</v>
      </c>
      <c r="F3719" s="16">
        <v>34947100</v>
      </c>
      <c r="G3719" s="17" t="s">
        <v>3721</v>
      </c>
      <c r="Q3719" t="str">
        <f t="shared" si="58"/>
        <v>34947100-Pragovi</v>
      </c>
    </row>
    <row r="3720" spans="1:17" x14ac:dyDescent="0.25">
      <c r="A3720">
        <v>3719</v>
      </c>
      <c r="B3720">
        <v>34947100</v>
      </c>
      <c r="C3720" t="s">
        <v>3721</v>
      </c>
      <c r="E3720" s="12">
        <v>3720</v>
      </c>
      <c r="F3720" s="13">
        <v>34947200</v>
      </c>
      <c r="G3720" s="14" t="s">
        <v>3722</v>
      </c>
      <c r="Q3720" t="str">
        <f t="shared" si="58"/>
        <v>34947200-Delovi pragova</v>
      </c>
    </row>
    <row r="3721" spans="1:17" x14ac:dyDescent="0.25">
      <c r="A3721">
        <v>3720</v>
      </c>
      <c r="B3721">
        <v>34947200</v>
      </c>
      <c r="C3721" t="s">
        <v>3722</v>
      </c>
      <c r="E3721" s="15">
        <v>3721</v>
      </c>
      <c r="F3721" s="16">
        <v>34950000</v>
      </c>
      <c r="G3721" s="17" t="s">
        <v>3723</v>
      </c>
      <c r="Q3721" t="str">
        <f t="shared" si="58"/>
        <v>34950000-Noseća oprema</v>
      </c>
    </row>
    <row r="3722" spans="1:17" x14ac:dyDescent="0.25">
      <c r="A3722">
        <v>3721</v>
      </c>
      <c r="B3722">
        <v>34950000</v>
      </c>
      <c r="C3722" t="s">
        <v>3723</v>
      </c>
      <c r="E3722" s="12">
        <v>3722</v>
      </c>
      <c r="F3722" s="13">
        <v>34951000</v>
      </c>
      <c r="G3722" s="14" t="s">
        <v>3724</v>
      </c>
      <c r="Q3722" t="str">
        <f t="shared" si="58"/>
        <v>34951000-Prilazne platforme</v>
      </c>
    </row>
    <row r="3723" spans="1:17" x14ac:dyDescent="0.25">
      <c r="A3723">
        <v>3722</v>
      </c>
      <c r="B3723">
        <v>34951000</v>
      </c>
      <c r="C3723" t="s">
        <v>3724</v>
      </c>
      <c r="E3723" s="15">
        <v>3723</v>
      </c>
      <c r="F3723" s="16">
        <v>34951200</v>
      </c>
      <c r="G3723" s="17" t="s">
        <v>3725</v>
      </c>
      <c r="Q3723" t="str">
        <f t="shared" si="58"/>
        <v>34951200-Oprema za tretman kanalizacijskog mulja</v>
      </c>
    </row>
    <row r="3724" spans="1:17" x14ac:dyDescent="0.25">
      <c r="A3724">
        <v>3723</v>
      </c>
      <c r="B3724">
        <v>34951200</v>
      </c>
      <c r="C3724" t="s">
        <v>3725</v>
      </c>
      <c r="E3724" s="12">
        <v>3724</v>
      </c>
      <c r="F3724" s="13">
        <v>34951300</v>
      </c>
      <c r="G3724" s="14" t="s">
        <v>3726</v>
      </c>
      <c r="Q3724" t="str">
        <f t="shared" si="58"/>
        <v>34951300-Uređaj za sušenje kanalizacijskog mulja</v>
      </c>
    </row>
    <row r="3725" spans="1:17" x14ac:dyDescent="0.25">
      <c r="A3725">
        <v>3724</v>
      </c>
      <c r="B3725">
        <v>34951300</v>
      </c>
      <c r="C3725" t="s">
        <v>3726</v>
      </c>
      <c r="E3725" s="15">
        <v>3725</v>
      </c>
      <c r="F3725" s="16">
        <v>34952000</v>
      </c>
      <c r="G3725" s="17" t="s">
        <v>3727</v>
      </c>
      <c r="Q3725" t="str">
        <f t="shared" si="58"/>
        <v>34952000-Čekrci hidrauličnih platformi</v>
      </c>
    </row>
    <row r="3726" spans="1:17" x14ac:dyDescent="0.25">
      <c r="A3726">
        <v>3725</v>
      </c>
      <c r="B3726">
        <v>34952000</v>
      </c>
      <c r="C3726" t="s">
        <v>3727</v>
      </c>
      <c r="E3726" s="12">
        <v>3726</v>
      </c>
      <c r="F3726" s="13">
        <v>34953000</v>
      </c>
      <c r="G3726" s="14" t="s">
        <v>3728</v>
      </c>
      <c r="Q3726" t="str">
        <f t="shared" si="58"/>
        <v>34953000-Prilazne rampe</v>
      </c>
    </row>
    <row r="3727" spans="1:17" x14ac:dyDescent="0.25">
      <c r="A3727">
        <v>3726</v>
      </c>
      <c r="B3727">
        <v>34953000</v>
      </c>
      <c r="C3727" t="s">
        <v>3728</v>
      </c>
      <c r="E3727" s="15">
        <v>3727</v>
      </c>
      <c r="F3727" s="16">
        <v>34953100</v>
      </c>
      <c r="G3727" s="17" t="s">
        <v>3729</v>
      </c>
      <c r="Q3727" t="str">
        <f t="shared" si="58"/>
        <v>34953100-Rampe za trajekte</v>
      </c>
    </row>
    <row r="3728" spans="1:17" x14ac:dyDescent="0.25">
      <c r="A3728">
        <v>3727</v>
      </c>
      <c r="B3728">
        <v>34953100</v>
      </c>
      <c r="C3728" t="s">
        <v>3729</v>
      </c>
      <c r="E3728" s="12">
        <v>3728</v>
      </c>
      <c r="F3728" s="13">
        <v>34953300</v>
      </c>
      <c r="G3728" s="14" t="s">
        <v>3730</v>
      </c>
      <c r="Q3728" t="str">
        <f t="shared" si="58"/>
        <v>34953300-Pristupne staze za putnike</v>
      </c>
    </row>
    <row r="3729" spans="1:17" x14ac:dyDescent="0.25">
      <c r="A3729">
        <v>3728</v>
      </c>
      <c r="B3729">
        <v>34953300</v>
      </c>
      <c r="C3729" t="s">
        <v>3730</v>
      </c>
      <c r="E3729" s="15">
        <v>3729</v>
      </c>
      <c r="F3729" s="16">
        <v>34954000</v>
      </c>
      <c r="G3729" s="17" t="s">
        <v>3731</v>
      </c>
      <c r="Q3729" t="str">
        <f t="shared" si="58"/>
        <v>34954000-Mostne dizalice</v>
      </c>
    </row>
    <row r="3730" spans="1:17" x14ac:dyDescent="0.25">
      <c r="A3730">
        <v>3729</v>
      </c>
      <c r="B3730">
        <v>34954000</v>
      </c>
      <c r="C3730" t="s">
        <v>3731</v>
      </c>
      <c r="E3730" s="12">
        <v>3730</v>
      </c>
      <c r="F3730" s="13">
        <v>34955000</v>
      </c>
      <c r="G3730" s="14" t="s">
        <v>3732</v>
      </c>
      <c r="Q3730" t="str">
        <f t="shared" si="58"/>
        <v>34955000-Plutajući dok</v>
      </c>
    </row>
    <row r="3731" spans="1:17" x14ac:dyDescent="0.25">
      <c r="A3731">
        <v>3730</v>
      </c>
      <c r="B3731">
        <v>34955000</v>
      </c>
      <c r="C3731" t="s">
        <v>3732</v>
      </c>
      <c r="E3731" s="15">
        <v>3731</v>
      </c>
      <c r="F3731" s="16">
        <v>34955100</v>
      </c>
      <c r="G3731" s="17" t="s">
        <v>3733</v>
      </c>
      <c r="Q3731" t="str">
        <f t="shared" si="58"/>
        <v>34955100-Plutajuća skladišna jedinica</v>
      </c>
    </row>
    <row r="3732" spans="1:17" x14ac:dyDescent="0.25">
      <c r="A3732">
        <v>3731</v>
      </c>
      <c r="B3732">
        <v>34955100</v>
      </c>
      <c r="C3732" t="s">
        <v>3733</v>
      </c>
      <c r="E3732" s="12">
        <v>3732</v>
      </c>
      <c r="F3732" s="13">
        <v>34960000</v>
      </c>
      <c r="G3732" s="14" t="s">
        <v>3734</v>
      </c>
      <c r="Q3732" t="str">
        <f t="shared" si="58"/>
        <v>34960000-Aerodromska oprema</v>
      </c>
    </row>
    <row r="3733" spans="1:17" x14ac:dyDescent="0.25">
      <c r="A3733">
        <v>3732</v>
      </c>
      <c r="B3733">
        <v>34960000</v>
      </c>
      <c r="C3733" t="s">
        <v>3734</v>
      </c>
      <c r="E3733" s="15">
        <v>3733</v>
      </c>
      <c r="F3733" s="16">
        <v>34961000</v>
      </c>
      <c r="G3733" s="17" t="s">
        <v>3735</v>
      </c>
      <c r="Q3733" t="str">
        <f t="shared" si="58"/>
        <v>34961000-Sistem za prijem i otpremu prtljaga prtljagom</v>
      </c>
    </row>
    <row r="3734" spans="1:17" x14ac:dyDescent="0.25">
      <c r="A3734">
        <v>3733</v>
      </c>
      <c r="B3734">
        <v>34961000</v>
      </c>
      <c r="C3734" t="s">
        <v>3735</v>
      </c>
      <c r="E3734" s="12">
        <v>3734</v>
      </c>
      <c r="F3734" s="13">
        <v>34961100</v>
      </c>
      <c r="G3734" s="14" t="s">
        <v>3736</v>
      </c>
      <c r="Q3734" t="str">
        <f t="shared" si="58"/>
        <v>34961100-Oprema za prijem i otpremu prtljaga</v>
      </c>
    </row>
    <row r="3735" spans="1:17" x14ac:dyDescent="0.25">
      <c r="A3735">
        <v>3734</v>
      </c>
      <c r="B3735">
        <v>34961100</v>
      </c>
      <c r="C3735" t="s">
        <v>3736</v>
      </c>
      <c r="E3735" s="15">
        <v>3735</v>
      </c>
      <c r="F3735" s="16">
        <v>34962000</v>
      </c>
      <c r="G3735" s="17" t="s">
        <v>3737</v>
      </c>
      <c r="Q3735" t="str">
        <f t="shared" si="58"/>
        <v>34962000-Oprema za kontrolu letenja</v>
      </c>
    </row>
    <row r="3736" spans="1:17" x14ac:dyDescent="0.25">
      <c r="A3736">
        <v>3735</v>
      </c>
      <c r="B3736">
        <v>34962000</v>
      </c>
      <c r="C3736" t="s">
        <v>3737</v>
      </c>
      <c r="E3736" s="12">
        <v>3736</v>
      </c>
      <c r="F3736" s="13">
        <v>34962100</v>
      </c>
      <c r="G3736" s="14" t="s">
        <v>3738</v>
      </c>
      <c r="Q3736" t="str">
        <f t="shared" si="58"/>
        <v>34962100-Oprema za aerodromske kontrolne tornjeve</v>
      </c>
    </row>
    <row r="3737" spans="1:17" x14ac:dyDescent="0.25">
      <c r="A3737">
        <v>3736</v>
      </c>
      <c r="B3737">
        <v>34962100</v>
      </c>
      <c r="C3737" t="s">
        <v>3738</v>
      </c>
      <c r="E3737" s="15">
        <v>3737</v>
      </c>
      <c r="F3737" s="16">
        <v>34962200</v>
      </c>
      <c r="G3737" s="17" t="s">
        <v>3739</v>
      </c>
      <c r="Q3737" t="str">
        <f t="shared" si="58"/>
        <v>34962200-Kontrola letenja</v>
      </c>
    </row>
    <row r="3738" spans="1:17" x14ac:dyDescent="0.25">
      <c r="A3738">
        <v>3737</v>
      </c>
      <c r="B3738">
        <v>34962200</v>
      </c>
      <c r="C3738" t="s">
        <v>3739</v>
      </c>
      <c r="E3738" s="12">
        <v>3738</v>
      </c>
      <c r="F3738" s="13">
        <v>34962210</v>
      </c>
      <c r="G3738" s="14" t="s">
        <v>3740</v>
      </c>
      <c r="Q3738" t="str">
        <f t="shared" si="58"/>
        <v>34962210-Simulacija kontrole letenja</v>
      </c>
    </row>
    <row r="3739" spans="1:17" x14ac:dyDescent="0.25">
      <c r="A3739">
        <v>3738</v>
      </c>
      <c r="B3739">
        <v>34962210</v>
      </c>
      <c r="C3739" t="s">
        <v>3740</v>
      </c>
      <c r="E3739" s="15">
        <v>3739</v>
      </c>
      <c r="F3739" s="16">
        <v>34962220</v>
      </c>
      <c r="G3739" s="17" t="s">
        <v>3741</v>
      </c>
      <c r="Q3739" t="str">
        <f t="shared" si="58"/>
        <v>34962220-Sistemi kontrole letenja</v>
      </c>
    </row>
    <row r="3740" spans="1:17" x14ac:dyDescent="0.25">
      <c r="A3740">
        <v>3739</v>
      </c>
      <c r="B3740">
        <v>34962220</v>
      </c>
      <c r="C3740" t="s">
        <v>3741</v>
      </c>
      <c r="E3740" s="12">
        <v>3740</v>
      </c>
      <c r="F3740" s="13">
        <v>34962230</v>
      </c>
      <c r="G3740" s="14" t="s">
        <v>3742</v>
      </c>
      <c r="Q3740" t="str">
        <f t="shared" si="58"/>
        <v>34962230-Obuka za kontrolu letenja</v>
      </c>
    </row>
    <row r="3741" spans="1:17" x14ac:dyDescent="0.25">
      <c r="A3741">
        <v>3740</v>
      </c>
      <c r="B3741">
        <v>34962230</v>
      </c>
      <c r="C3741" t="s">
        <v>3742</v>
      </c>
      <c r="E3741" s="15">
        <v>3741</v>
      </c>
      <c r="F3741" s="16">
        <v>34963000</v>
      </c>
      <c r="G3741" s="17" t="s">
        <v>3743</v>
      </c>
      <c r="Q3741" t="str">
        <f t="shared" si="58"/>
        <v>34963000-Instrumentalni sistem za sletanje (ILS) )</v>
      </c>
    </row>
    <row r="3742" spans="1:17" x14ac:dyDescent="0.25">
      <c r="A3742">
        <v>3741</v>
      </c>
      <c r="B3742">
        <v>34963000</v>
      </c>
      <c r="C3742" t="s">
        <v>3743</v>
      </c>
      <c r="E3742" s="12">
        <v>3742</v>
      </c>
      <c r="F3742" s="13">
        <v>34964000</v>
      </c>
      <c r="G3742" s="14" t="s">
        <v>3744</v>
      </c>
      <c r="Q3742" t="str">
        <f t="shared" si="58"/>
        <v>34964000-Visokofrekventni dopler VOR uređaj (DVOR)</v>
      </c>
    </row>
    <row r="3743" spans="1:17" x14ac:dyDescent="0.25">
      <c r="A3743">
        <v>3742</v>
      </c>
      <c r="B3743">
        <v>34964000</v>
      </c>
      <c r="C3743" t="s">
        <v>3744</v>
      </c>
      <c r="E3743" s="15">
        <v>3743</v>
      </c>
      <c r="F3743" s="16">
        <v>34965000</v>
      </c>
      <c r="G3743" s="17" t="s">
        <v>3745</v>
      </c>
      <c r="Q3743" t="str">
        <f t="shared" si="58"/>
        <v>34965000-Oprema za merenje udaljenosti (DME)</v>
      </c>
    </row>
    <row r="3744" spans="1:17" x14ac:dyDescent="0.25">
      <c r="A3744">
        <v>3743</v>
      </c>
      <c r="B3744">
        <v>34965000</v>
      </c>
      <c r="C3744" t="s">
        <v>3745</v>
      </c>
      <c r="E3744" s="12">
        <v>3744</v>
      </c>
      <c r="F3744" s="13">
        <v>34966000</v>
      </c>
      <c r="G3744" s="14" t="s">
        <v>3746</v>
      </c>
      <c r="Q3744" t="str">
        <f t="shared" si="58"/>
        <v>34966000-Radio-goniometar i neusmereni radio-far</v>
      </c>
    </row>
    <row r="3745" spans="1:17" x14ac:dyDescent="0.25">
      <c r="A3745">
        <v>3744</v>
      </c>
      <c r="B3745">
        <v>34966000</v>
      </c>
      <c r="C3745" t="s">
        <v>3746</v>
      </c>
      <c r="E3745" s="15">
        <v>3745</v>
      </c>
      <c r="F3745" s="16">
        <v>34966100</v>
      </c>
      <c r="G3745" s="17" t="s">
        <v>3747</v>
      </c>
      <c r="Q3745" t="str">
        <f t="shared" si="58"/>
        <v>34966100-Radio-goniometar (RDF)</v>
      </c>
    </row>
    <row r="3746" spans="1:17" x14ac:dyDescent="0.25">
      <c r="A3746">
        <v>3745</v>
      </c>
      <c r="B3746">
        <v>34966100</v>
      </c>
      <c r="C3746" t="s">
        <v>3747</v>
      </c>
      <c r="E3746" s="12">
        <v>3746</v>
      </c>
      <c r="F3746" s="13">
        <v>34966200</v>
      </c>
      <c r="G3746" s="14" t="s">
        <v>3748</v>
      </c>
      <c r="Q3746" t="str">
        <f t="shared" si="58"/>
        <v>34966200-Neusmereni radio-far (NDB)</v>
      </c>
    </row>
    <row r="3747" spans="1:17" x14ac:dyDescent="0.25">
      <c r="A3747">
        <v>3746</v>
      </c>
      <c r="B3747">
        <v>34966200</v>
      </c>
      <c r="C3747" t="s">
        <v>3748</v>
      </c>
      <c r="E3747" s="15">
        <v>3747</v>
      </c>
      <c r="F3747" s="16">
        <v>34967000</v>
      </c>
      <c r="G3747" s="17" t="s">
        <v>3749</v>
      </c>
      <c r="Q3747" t="str">
        <f t="shared" si="58"/>
        <v>34967000-Aerodromski komunikacioni sistem (COM)</v>
      </c>
    </row>
    <row r="3748" spans="1:17" x14ac:dyDescent="0.25">
      <c r="A3748">
        <v>3747</v>
      </c>
      <c r="B3748">
        <v>34967000</v>
      </c>
      <c r="C3748" t="s">
        <v>3749</v>
      </c>
      <c r="E3748" s="12">
        <v>3748</v>
      </c>
      <c r="F3748" s="13">
        <v>34968000</v>
      </c>
      <c r="G3748" s="14" t="s">
        <v>3750</v>
      </c>
      <c r="Q3748" t="str">
        <f t="shared" si="58"/>
        <v>34968000-Aerodromski nadzorni sistem i sistem aerodromskih svetala</v>
      </c>
    </row>
    <row r="3749" spans="1:17" x14ac:dyDescent="0.25">
      <c r="A3749">
        <v>3748</v>
      </c>
      <c r="B3749">
        <v>34968000</v>
      </c>
      <c r="C3749" t="s">
        <v>3750</v>
      </c>
      <c r="E3749" s="15">
        <v>3749</v>
      </c>
      <c r="F3749" s="16">
        <v>34968100</v>
      </c>
      <c r="G3749" s="17" t="s">
        <v>3751</v>
      </c>
      <c r="Q3749" t="str">
        <f t="shared" si="58"/>
        <v>34968100-Aerodromski sistem nadzora vazdušnog saobraćaja (SUR) )</v>
      </c>
    </row>
    <row r="3750" spans="1:17" x14ac:dyDescent="0.25">
      <c r="A3750">
        <v>3749</v>
      </c>
      <c r="B3750">
        <v>34968100</v>
      </c>
      <c r="C3750" t="s">
        <v>3751</v>
      </c>
      <c r="E3750" s="12">
        <v>3750</v>
      </c>
      <c r="F3750" s="13">
        <v>34968200</v>
      </c>
      <c r="G3750" s="14" t="s">
        <v>3752</v>
      </c>
      <c r="Q3750" t="str">
        <f t="shared" si="58"/>
        <v>34968200-Vizuelni sistem pokazivača nagiba prilaza (PAPI)</v>
      </c>
    </row>
    <row r="3751" spans="1:17" x14ac:dyDescent="0.25">
      <c r="A3751">
        <v>3750</v>
      </c>
      <c r="B3751">
        <v>34968200</v>
      </c>
      <c r="C3751" t="s">
        <v>3752</v>
      </c>
      <c r="E3751" s="15">
        <v>3751</v>
      </c>
      <c r="F3751" s="16">
        <v>34969000</v>
      </c>
      <c r="G3751" s="17" t="s">
        <v>3753</v>
      </c>
      <c r="Q3751" t="str">
        <f t="shared" si="58"/>
        <v>34969000-Mostovi i stepenice za ukrcavanje putnika u vazduhoplov</v>
      </c>
    </row>
    <row r="3752" spans="1:17" x14ac:dyDescent="0.25">
      <c r="A3752">
        <v>3751</v>
      </c>
      <c r="B3752">
        <v>34969000</v>
      </c>
      <c r="C3752" t="s">
        <v>3753</v>
      </c>
      <c r="E3752" s="12">
        <v>3752</v>
      </c>
      <c r="F3752" s="13">
        <v>34969100</v>
      </c>
      <c r="G3752" s="14" t="s">
        <v>3754</v>
      </c>
      <c r="Q3752" t="str">
        <f t="shared" si="58"/>
        <v>34969100-Mostovi za ukrcavanje putnika u vazduhoplov</v>
      </c>
    </row>
    <row r="3753" spans="1:17" x14ac:dyDescent="0.25">
      <c r="A3753">
        <v>3752</v>
      </c>
      <c r="B3753">
        <v>34969100</v>
      </c>
      <c r="C3753" t="s">
        <v>3754</v>
      </c>
      <c r="E3753" s="15">
        <v>3753</v>
      </c>
      <c r="F3753" s="16">
        <v>34969200</v>
      </c>
      <c r="G3753" s="17" t="s">
        <v>3755</v>
      </c>
      <c r="Q3753" t="str">
        <f t="shared" si="58"/>
        <v>34969200-Stepenice za ukrcavanje putnika u vazduhoplov</v>
      </c>
    </row>
    <row r="3754" spans="1:17" x14ac:dyDescent="0.25">
      <c r="A3754">
        <v>3753</v>
      </c>
      <c r="B3754">
        <v>34969200</v>
      </c>
      <c r="C3754" t="s">
        <v>3755</v>
      </c>
      <c r="E3754" s="12">
        <v>3754</v>
      </c>
      <c r="F3754" s="13">
        <v>34970000</v>
      </c>
      <c r="G3754" s="14" t="s">
        <v>3756</v>
      </c>
      <c r="Q3754" t="str">
        <f t="shared" si="58"/>
        <v>34970000-Oprema za kontrolu saobraćaja</v>
      </c>
    </row>
    <row r="3755" spans="1:17" x14ac:dyDescent="0.25">
      <c r="A3755">
        <v>3754</v>
      </c>
      <c r="B3755">
        <v>34970000</v>
      </c>
      <c r="C3755" t="s">
        <v>3756</v>
      </c>
      <c r="E3755" s="15">
        <v>3755</v>
      </c>
      <c r="F3755" s="16">
        <v>34971000</v>
      </c>
      <c r="G3755" s="17" t="s">
        <v>3757</v>
      </c>
      <c r="Q3755" t="str">
        <f t="shared" si="58"/>
        <v>34971000-Kamera za kontrolu brzine</v>
      </c>
    </row>
    <row r="3756" spans="1:17" x14ac:dyDescent="0.25">
      <c r="A3756">
        <v>3755</v>
      </c>
      <c r="B3756">
        <v>34971000</v>
      </c>
      <c r="C3756" t="s">
        <v>3757</v>
      </c>
      <c r="E3756" s="12">
        <v>3756</v>
      </c>
      <c r="F3756" s="13">
        <v>34972000</v>
      </c>
      <c r="G3756" s="14" t="s">
        <v>3758</v>
      </c>
      <c r="Q3756" t="str">
        <f t="shared" si="58"/>
        <v>34972000-Sistem merenja protoka saobraćaja</v>
      </c>
    </row>
    <row r="3757" spans="1:17" x14ac:dyDescent="0.25">
      <c r="A3757">
        <v>3756</v>
      </c>
      <c r="B3757">
        <v>34972000</v>
      </c>
      <c r="C3757" t="s">
        <v>3758</v>
      </c>
      <c r="E3757" s="15">
        <v>3757</v>
      </c>
      <c r="F3757" s="16">
        <v>34980000</v>
      </c>
      <c r="G3757" s="17" t="s">
        <v>3759</v>
      </c>
      <c r="Q3757" t="str">
        <f t="shared" si="58"/>
        <v>34980000-Karte za prevoz</v>
      </c>
    </row>
    <row r="3758" spans="1:17" x14ac:dyDescent="0.25">
      <c r="A3758">
        <v>3757</v>
      </c>
      <c r="B3758">
        <v>34980000</v>
      </c>
      <c r="C3758" t="s">
        <v>3759</v>
      </c>
      <c r="E3758" s="12">
        <v>3758</v>
      </c>
      <c r="F3758" s="13">
        <v>34990000</v>
      </c>
      <c r="G3758" s="14" t="s">
        <v>3760</v>
      </c>
      <c r="Q3758" t="str">
        <f t="shared" si="58"/>
        <v>34990000-Oprema za nadzor, sigurnost, signalizaciju i rasvetu</v>
      </c>
    </row>
    <row r="3759" spans="1:17" x14ac:dyDescent="0.25">
      <c r="A3759">
        <v>3758</v>
      </c>
      <c r="B3759">
        <v>34990000</v>
      </c>
      <c r="C3759" t="s">
        <v>3760</v>
      </c>
      <c r="E3759" s="15">
        <v>3759</v>
      </c>
      <c r="F3759" s="16">
        <v>34991000</v>
      </c>
      <c r="G3759" s="17" t="s">
        <v>3761</v>
      </c>
      <c r="Q3759" t="str">
        <f t="shared" si="58"/>
        <v>34991000-Svetla za rad na terenu</v>
      </c>
    </row>
    <row r="3760" spans="1:17" x14ac:dyDescent="0.25">
      <c r="A3760">
        <v>3759</v>
      </c>
      <c r="B3760">
        <v>34991000</v>
      </c>
      <c r="C3760" t="s">
        <v>3761</v>
      </c>
      <c r="E3760" s="12">
        <v>3760</v>
      </c>
      <c r="F3760" s="13">
        <v>34992000</v>
      </c>
      <c r="G3760" s="14" t="s">
        <v>3762</v>
      </c>
      <c r="Q3760" t="str">
        <f t="shared" si="58"/>
        <v>34992000-Znaci i osvetljeni znaci</v>
      </c>
    </row>
    <row r="3761" spans="1:17" x14ac:dyDescent="0.25">
      <c r="A3761">
        <v>3760</v>
      </c>
      <c r="B3761">
        <v>34992000</v>
      </c>
      <c r="C3761" t="s">
        <v>3762</v>
      </c>
      <c r="E3761" s="15">
        <v>3761</v>
      </c>
      <c r="F3761" s="16">
        <v>34992100</v>
      </c>
      <c r="G3761" s="17" t="s">
        <v>3763</v>
      </c>
      <c r="Q3761" t="str">
        <f t="shared" si="58"/>
        <v>34992100-Osvetljeni saobraćajni znaci</v>
      </c>
    </row>
    <row r="3762" spans="1:17" x14ac:dyDescent="0.25">
      <c r="A3762">
        <v>3761</v>
      </c>
      <c r="B3762">
        <v>34992100</v>
      </c>
      <c r="C3762" t="s">
        <v>3763</v>
      </c>
      <c r="E3762" s="12">
        <v>3762</v>
      </c>
      <c r="F3762" s="13">
        <v>34992200</v>
      </c>
      <c r="G3762" s="14" t="s">
        <v>3764</v>
      </c>
      <c r="Q3762" t="str">
        <f t="shared" si="58"/>
        <v>34992200-Putne oznake</v>
      </c>
    </row>
    <row r="3763" spans="1:17" x14ac:dyDescent="0.25">
      <c r="A3763">
        <v>3762</v>
      </c>
      <c r="B3763">
        <v>34992200</v>
      </c>
      <c r="C3763" t="s">
        <v>3764</v>
      </c>
      <c r="E3763" s="15">
        <v>3763</v>
      </c>
      <c r="F3763" s="16">
        <v>34992300</v>
      </c>
      <c r="G3763" s="17" t="s">
        <v>3765</v>
      </c>
      <c r="Q3763" t="str">
        <f t="shared" si="58"/>
        <v>34992300-Ulične oznake</v>
      </c>
    </row>
    <row r="3764" spans="1:17" x14ac:dyDescent="0.25">
      <c r="A3764">
        <v>3763</v>
      </c>
      <c r="B3764">
        <v>34992300</v>
      </c>
      <c r="C3764" t="s">
        <v>3765</v>
      </c>
      <c r="E3764" s="12">
        <v>3764</v>
      </c>
      <c r="F3764" s="13">
        <v>34993000</v>
      </c>
      <c r="G3764" s="14" t="s">
        <v>3766</v>
      </c>
      <c r="Q3764" t="str">
        <f t="shared" si="58"/>
        <v>34993000-Putna rasveta</v>
      </c>
    </row>
    <row r="3765" spans="1:17" x14ac:dyDescent="0.25">
      <c r="A3765">
        <v>3764</v>
      </c>
      <c r="B3765">
        <v>34993000</v>
      </c>
      <c r="C3765" t="s">
        <v>3766</v>
      </c>
      <c r="E3765" s="15">
        <v>3765</v>
      </c>
      <c r="F3765" s="16">
        <v>34993100</v>
      </c>
      <c r="G3765" s="17" t="s">
        <v>3767</v>
      </c>
      <c r="Q3765" t="str">
        <f t="shared" si="58"/>
        <v>34993100-Rasveta u tunelima</v>
      </c>
    </row>
    <row r="3766" spans="1:17" x14ac:dyDescent="0.25">
      <c r="A3766">
        <v>3765</v>
      </c>
      <c r="B3766">
        <v>34993100</v>
      </c>
      <c r="C3766" t="s">
        <v>3767</v>
      </c>
      <c r="E3766" s="12">
        <v>3766</v>
      </c>
      <c r="F3766" s="13">
        <v>34994000</v>
      </c>
      <c r="G3766" s="14" t="s">
        <v>3768</v>
      </c>
      <c r="Q3766" t="str">
        <f t="shared" si="58"/>
        <v>34994000-Svetla za navođenje i rasvetu brodova</v>
      </c>
    </row>
    <row r="3767" spans="1:17" x14ac:dyDescent="0.25">
      <c r="A3767">
        <v>3766</v>
      </c>
      <c r="B3767">
        <v>34994000</v>
      </c>
      <c r="C3767" t="s">
        <v>3768</v>
      </c>
      <c r="E3767" s="15">
        <v>3767</v>
      </c>
      <c r="F3767" s="16">
        <v>34994100</v>
      </c>
      <c r="G3767" s="17" t="s">
        <v>3769</v>
      </c>
      <c r="Q3767" t="str">
        <f t="shared" si="58"/>
        <v>34994100-Svetla za navođenje i rasvetu u rečnoj plovidbi</v>
      </c>
    </row>
    <row r="3768" spans="1:17" x14ac:dyDescent="0.25">
      <c r="A3768">
        <v>3767</v>
      </c>
      <c r="B3768">
        <v>34994100</v>
      </c>
      <c r="C3768" t="s">
        <v>3769</v>
      </c>
      <c r="E3768" s="12">
        <v>3768</v>
      </c>
      <c r="F3768" s="13">
        <v>34995000</v>
      </c>
      <c r="G3768" s="14" t="s">
        <v>3770</v>
      </c>
      <c r="Q3768" t="str">
        <f t="shared" si="58"/>
        <v>34995000-Svetla za vođenje vazduhoplova i osvetljavanje</v>
      </c>
    </row>
    <row r="3769" spans="1:17" x14ac:dyDescent="0.25">
      <c r="A3769">
        <v>3768</v>
      </c>
      <c r="B3769">
        <v>34995000</v>
      </c>
      <c r="C3769" t="s">
        <v>3770</v>
      </c>
      <c r="E3769" s="15">
        <v>3769</v>
      </c>
      <c r="F3769" s="16">
        <v>34996000</v>
      </c>
      <c r="G3769" s="17" t="s">
        <v>3771</v>
      </c>
      <c r="Q3769" t="str">
        <f t="shared" si="58"/>
        <v>34996000-Oprema za nadzor, sigurnost ili signalizaciju u drumskom saobraćaju</v>
      </c>
    </row>
    <row r="3770" spans="1:17" x14ac:dyDescent="0.25">
      <c r="A3770">
        <v>3769</v>
      </c>
      <c r="B3770">
        <v>34996000</v>
      </c>
      <c r="C3770" t="s">
        <v>3771</v>
      </c>
      <c r="E3770" s="12">
        <v>3770</v>
      </c>
      <c r="F3770" s="13">
        <v>34996100</v>
      </c>
      <c r="G3770" s="14" t="s">
        <v>3772</v>
      </c>
      <c r="Q3770" t="str">
        <f t="shared" si="58"/>
        <v>34996100-Semafori</v>
      </c>
    </row>
    <row r="3771" spans="1:17" x14ac:dyDescent="0.25">
      <c r="A3771">
        <v>3770</v>
      </c>
      <c r="B3771">
        <v>34996100</v>
      </c>
      <c r="C3771" t="s">
        <v>3772</v>
      </c>
      <c r="E3771" s="15">
        <v>3771</v>
      </c>
      <c r="F3771" s="16">
        <v>34996200</v>
      </c>
      <c r="G3771" s="17" t="s">
        <v>3773</v>
      </c>
      <c r="Q3771" t="str">
        <f t="shared" si="58"/>
        <v>34996200-Oprema za nadzor, sigurnost ili signalizaciju u rečnom saobraćaju</v>
      </c>
    </row>
    <row r="3772" spans="1:17" x14ac:dyDescent="0.25">
      <c r="A3772">
        <v>3771</v>
      </c>
      <c r="B3772">
        <v>34996200</v>
      </c>
      <c r="C3772" t="s">
        <v>3773</v>
      </c>
      <c r="E3772" s="12">
        <v>3772</v>
      </c>
      <c r="F3772" s="13">
        <v>34996300</v>
      </c>
      <c r="G3772" s="14" t="s">
        <v>3774</v>
      </c>
      <c r="Q3772" t="str">
        <f t="shared" si="58"/>
        <v>34996300-Oprema za nadzor, sigurnost ili signalizaciju na parkiralištima</v>
      </c>
    </row>
    <row r="3773" spans="1:17" x14ac:dyDescent="0.25">
      <c r="A3773">
        <v>3772</v>
      </c>
      <c r="B3773">
        <v>34996300</v>
      </c>
      <c r="C3773" t="s">
        <v>3774</v>
      </c>
      <c r="E3773" s="15">
        <v>3773</v>
      </c>
      <c r="F3773" s="16">
        <v>34997000</v>
      </c>
      <c r="G3773" s="17" t="s">
        <v>3775</v>
      </c>
      <c r="Q3773" t="str">
        <f t="shared" si="58"/>
        <v>34997000-Kontrolna, bezbednosna ili signalna oprema na aerodromima</v>
      </c>
    </row>
    <row r="3774" spans="1:17" x14ac:dyDescent="0.25">
      <c r="A3774">
        <v>3773</v>
      </c>
      <c r="B3774">
        <v>34997000</v>
      </c>
      <c r="C3774" t="s">
        <v>3775</v>
      </c>
      <c r="E3774" s="12">
        <v>3774</v>
      </c>
      <c r="F3774" s="13">
        <v>34997100</v>
      </c>
      <c r="G3774" s="14" t="s">
        <v>3776</v>
      </c>
      <c r="Q3774" t="str">
        <f t="shared" si="58"/>
        <v>34997100-Uređaj za snimanje parametara leta</v>
      </c>
    </row>
    <row r="3775" spans="1:17" x14ac:dyDescent="0.25">
      <c r="A3775">
        <v>3774</v>
      </c>
      <c r="B3775">
        <v>34997100</v>
      </c>
      <c r="C3775" t="s">
        <v>3776</v>
      </c>
      <c r="E3775" s="15">
        <v>3775</v>
      </c>
      <c r="F3775" s="16">
        <v>34997200</v>
      </c>
      <c r="G3775" s="17" t="s">
        <v>3777</v>
      </c>
      <c r="Q3775" t="str">
        <f t="shared" si="58"/>
        <v>34997200-Sistem svetlosnog obeležavanja na aerodromu</v>
      </c>
    </row>
    <row r="3776" spans="1:17" x14ac:dyDescent="0.25">
      <c r="A3776">
        <v>3775</v>
      </c>
      <c r="B3776">
        <v>34997200</v>
      </c>
      <c r="C3776" t="s">
        <v>3777</v>
      </c>
      <c r="E3776" s="12">
        <v>3776</v>
      </c>
      <c r="F3776" s="13">
        <v>34997210</v>
      </c>
      <c r="G3776" s="14" t="s">
        <v>3778</v>
      </c>
      <c r="Q3776" t="str">
        <f t="shared" si="58"/>
        <v>34997210-Svetla na poletno-sletnoj stazi</v>
      </c>
    </row>
    <row r="3777" spans="1:17" x14ac:dyDescent="0.25">
      <c r="A3777">
        <v>3776</v>
      </c>
      <c r="B3777">
        <v>34997210</v>
      </c>
      <c r="C3777" t="s">
        <v>3778</v>
      </c>
      <c r="E3777" s="15">
        <v>3777</v>
      </c>
      <c r="F3777" s="16">
        <v>34998000</v>
      </c>
      <c r="G3777" s="17" t="s">
        <v>3779</v>
      </c>
      <c r="Q3777" t="str">
        <f t="shared" si="58"/>
        <v>34998000-Oprema za nadzor, sigurnost i signalizaciju lučkih objekata</v>
      </c>
    </row>
    <row r="3778" spans="1:17" x14ac:dyDescent="0.25">
      <c r="A3778">
        <v>3777</v>
      </c>
      <c r="B3778">
        <v>34998000</v>
      </c>
      <c r="C3778" t="s">
        <v>3779</v>
      </c>
      <c r="E3778" s="12">
        <v>3778</v>
      </c>
      <c r="F3778" s="13">
        <v>34999000</v>
      </c>
      <c r="G3778" s="14" t="s">
        <v>3780</v>
      </c>
      <c r="Q3778" t="str">
        <f t="shared" ref="Q3778:Q3841" si="59">F3778&amp; "-" &amp;G3778</f>
        <v>34999000-Generatori signala, razdelnici antenskih signala i mašine za galvanotehniku</v>
      </c>
    </row>
    <row r="3779" spans="1:17" x14ac:dyDescent="0.25">
      <c r="A3779">
        <v>3778</v>
      </c>
      <c r="B3779">
        <v>34999000</v>
      </c>
      <c r="C3779" t="s">
        <v>3780</v>
      </c>
      <c r="E3779" s="15">
        <v>3779</v>
      </c>
      <c r="F3779" s="16">
        <v>34999100</v>
      </c>
      <c r="G3779" s="17" t="s">
        <v>3781</v>
      </c>
      <c r="Q3779" t="str">
        <f t="shared" si="59"/>
        <v>34999100-Generatori signala</v>
      </c>
    </row>
    <row r="3780" spans="1:17" x14ac:dyDescent="0.25">
      <c r="A3780">
        <v>3779</v>
      </c>
      <c r="B3780">
        <v>34999100</v>
      </c>
      <c r="C3780" t="s">
        <v>3781</v>
      </c>
      <c r="E3780" s="12">
        <v>3780</v>
      </c>
      <c r="F3780" s="13">
        <v>34999200</v>
      </c>
      <c r="G3780" s="14" t="s">
        <v>3782</v>
      </c>
      <c r="Q3780" t="str">
        <f t="shared" si="59"/>
        <v>34999200-Razdelnici antenskih signala</v>
      </c>
    </row>
    <row r="3781" spans="1:17" x14ac:dyDescent="0.25">
      <c r="A3781">
        <v>3780</v>
      </c>
      <c r="B3781">
        <v>34999200</v>
      </c>
      <c r="C3781" t="s">
        <v>3782</v>
      </c>
      <c r="E3781" s="15">
        <v>3781</v>
      </c>
      <c r="F3781" s="16">
        <v>34999300</v>
      </c>
      <c r="G3781" s="17" t="s">
        <v>3783</v>
      </c>
      <c r="Q3781" t="str">
        <f t="shared" si="59"/>
        <v>34999300-Mašine za galvanotehniku</v>
      </c>
    </row>
    <row r="3782" spans="1:17" x14ac:dyDescent="0.25">
      <c r="A3782">
        <v>3781</v>
      </c>
      <c r="B3782">
        <v>34999300</v>
      </c>
      <c r="C3782" t="s">
        <v>3783</v>
      </c>
      <c r="E3782" s="12">
        <v>3782</v>
      </c>
      <c r="F3782" s="13">
        <v>34999400</v>
      </c>
      <c r="G3782" s="14" t="s">
        <v>3784</v>
      </c>
      <c r="Q3782" t="str">
        <f t="shared" si="59"/>
        <v>34999400-Makete modela</v>
      </c>
    </row>
    <row r="3783" spans="1:17" x14ac:dyDescent="0.25">
      <c r="A3783">
        <v>3782</v>
      </c>
      <c r="B3783">
        <v>34999400</v>
      </c>
      <c r="C3783" t="s">
        <v>3784</v>
      </c>
      <c r="E3783" s="15">
        <v>3783</v>
      </c>
      <c r="F3783" s="16">
        <v>34999410</v>
      </c>
      <c r="G3783" s="17" t="s">
        <v>3785</v>
      </c>
      <c r="Q3783" t="str">
        <f t="shared" si="59"/>
        <v>34999410-Makete aviona</v>
      </c>
    </row>
    <row r="3784" spans="1:17" x14ac:dyDescent="0.25">
      <c r="A3784">
        <v>3783</v>
      </c>
      <c r="B3784">
        <v>34999410</v>
      </c>
      <c r="C3784" t="s">
        <v>3785</v>
      </c>
      <c r="E3784" s="12">
        <v>3784</v>
      </c>
      <c r="F3784" s="13">
        <v>34999420</v>
      </c>
      <c r="G3784" s="14" t="s">
        <v>3786</v>
      </c>
      <c r="Q3784" t="str">
        <f t="shared" si="59"/>
        <v>34999420-Makete brodova</v>
      </c>
    </row>
    <row r="3785" spans="1:17" x14ac:dyDescent="0.25">
      <c r="A3785">
        <v>3784</v>
      </c>
      <c r="B3785">
        <v>34999420</v>
      </c>
      <c r="C3785" t="s">
        <v>3786</v>
      </c>
      <c r="E3785" s="15">
        <v>3785</v>
      </c>
      <c r="F3785" s="16">
        <v>35000000</v>
      </c>
      <c r="G3785" s="17" t="s">
        <v>3787</v>
      </c>
      <c r="Q3785" t="str">
        <f t="shared" si="59"/>
        <v>35000000-Sigurnosna, vatrogasna, policijska i odbrambena oprema</v>
      </c>
    </row>
    <row r="3786" spans="1:17" x14ac:dyDescent="0.25">
      <c r="A3786">
        <v>3785</v>
      </c>
      <c r="B3786">
        <v>35000000</v>
      </c>
      <c r="C3786" t="s">
        <v>3787</v>
      </c>
      <c r="E3786" s="12">
        <v>3786</v>
      </c>
      <c r="F3786" s="13">
        <v>35100000</v>
      </c>
      <c r="G3786" s="14" t="s">
        <v>3788</v>
      </c>
      <c r="Q3786" t="str">
        <f t="shared" si="59"/>
        <v>35100000-Sigurnosna oprema i oprema za vanredne situacije</v>
      </c>
    </row>
    <row r="3787" spans="1:17" x14ac:dyDescent="0.25">
      <c r="A3787">
        <v>3786</v>
      </c>
      <c r="B3787">
        <v>35100000</v>
      </c>
      <c r="C3787" t="s">
        <v>3788</v>
      </c>
      <c r="E3787" s="15">
        <v>3787</v>
      </c>
      <c r="F3787" s="16">
        <v>35110000</v>
      </c>
      <c r="G3787" s="17" t="s">
        <v>3789</v>
      </c>
      <c r="Q3787" t="str">
        <f t="shared" si="59"/>
        <v>35110000-Vatrogasna oprema, oprema za spašavanje i sigurnosna oprema</v>
      </c>
    </row>
    <row r="3788" spans="1:17" x14ac:dyDescent="0.25">
      <c r="A3788">
        <v>3787</v>
      </c>
      <c r="B3788">
        <v>35110000</v>
      </c>
      <c r="C3788" t="s">
        <v>3789</v>
      </c>
      <c r="E3788" s="12">
        <v>3788</v>
      </c>
      <c r="F3788" s="13">
        <v>35111000</v>
      </c>
      <c r="G3788" s="14" t="s">
        <v>3790</v>
      </c>
      <c r="Q3788" t="str">
        <f t="shared" si="59"/>
        <v>35111000-Vatrogasna oprema</v>
      </c>
    </row>
    <row r="3789" spans="1:17" x14ac:dyDescent="0.25">
      <c r="A3789">
        <v>3788</v>
      </c>
      <c r="B3789">
        <v>35111000</v>
      </c>
      <c r="C3789" t="s">
        <v>3790</v>
      </c>
      <c r="E3789" s="15">
        <v>3789</v>
      </c>
      <c r="F3789" s="16">
        <v>35111100</v>
      </c>
      <c r="G3789" s="17" t="s">
        <v>3791</v>
      </c>
      <c r="Q3789" t="str">
        <f t="shared" si="59"/>
        <v>35111100-Aparati za disanje pri gašenju požara</v>
      </c>
    </row>
    <row r="3790" spans="1:17" x14ac:dyDescent="0.25">
      <c r="A3790">
        <v>3789</v>
      </c>
      <c r="B3790">
        <v>35111100</v>
      </c>
      <c r="C3790" t="s">
        <v>3791</v>
      </c>
      <c r="E3790" s="12">
        <v>3790</v>
      </c>
      <c r="F3790" s="13">
        <v>35111200</v>
      </c>
      <c r="G3790" s="14" t="s">
        <v>3792</v>
      </c>
      <c r="Q3790" t="str">
        <f t="shared" si="59"/>
        <v>35111200-Materijal za gašenje požara</v>
      </c>
    </row>
    <row r="3791" spans="1:17" x14ac:dyDescent="0.25">
      <c r="A3791">
        <v>3790</v>
      </c>
      <c r="B3791">
        <v>35111200</v>
      </c>
      <c r="C3791" t="s">
        <v>3792</v>
      </c>
      <c r="E3791" s="15">
        <v>3791</v>
      </c>
      <c r="F3791" s="16">
        <v>35111300</v>
      </c>
      <c r="G3791" s="17" t="s">
        <v>3793</v>
      </c>
      <c r="Q3791" t="str">
        <f t="shared" si="59"/>
        <v>35111300-Aparati za gašenje požara</v>
      </c>
    </row>
    <row r="3792" spans="1:17" x14ac:dyDescent="0.25">
      <c r="A3792">
        <v>3791</v>
      </c>
      <c r="B3792">
        <v>35111300</v>
      </c>
      <c r="C3792" t="s">
        <v>3793</v>
      </c>
      <c r="E3792" s="12">
        <v>3792</v>
      </c>
      <c r="F3792" s="13">
        <v>35111310</v>
      </c>
      <c r="G3792" s="14" t="s">
        <v>3794</v>
      </c>
      <c r="Q3792" t="str">
        <f t="shared" si="59"/>
        <v>35111310-Pena za punjenje aparata za gašenje požara</v>
      </c>
    </row>
    <row r="3793" spans="1:17" x14ac:dyDescent="0.25">
      <c r="A3793">
        <v>3792</v>
      </c>
      <c r="B3793">
        <v>35111310</v>
      </c>
      <c r="C3793" t="s">
        <v>3794</v>
      </c>
      <c r="E3793" s="15">
        <v>3793</v>
      </c>
      <c r="F3793" s="16">
        <v>35111320</v>
      </c>
      <c r="G3793" s="17" t="s">
        <v>3795</v>
      </c>
      <c r="Q3793" t="str">
        <f t="shared" si="59"/>
        <v>35111320-Prenosni aparati za gašenje požara</v>
      </c>
    </row>
    <row r="3794" spans="1:17" x14ac:dyDescent="0.25">
      <c r="A3794">
        <v>3793</v>
      </c>
      <c r="B3794">
        <v>35111320</v>
      </c>
      <c r="C3794" t="s">
        <v>3795</v>
      </c>
      <c r="E3794" s="12">
        <v>3794</v>
      </c>
      <c r="F3794" s="13">
        <v>35111400</v>
      </c>
      <c r="G3794" s="14" t="s">
        <v>3796</v>
      </c>
      <c r="Q3794" t="str">
        <f t="shared" si="59"/>
        <v>35111400-Oprema za evakuaciju od požara</v>
      </c>
    </row>
    <row r="3795" spans="1:17" x14ac:dyDescent="0.25">
      <c r="A3795">
        <v>3794</v>
      </c>
      <c r="B3795">
        <v>35111400</v>
      </c>
      <c r="C3795" t="s">
        <v>3796</v>
      </c>
      <c r="E3795" s="15">
        <v>3795</v>
      </c>
      <c r="F3795" s="16">
        <v>35111500</v>
      </c>
      <c r="G3795" s="17" t="s">
        <v>3797</v>
      </c>
      <c r="Q3795" t="str">
        <f t="shared" si="59"/>
        <v>35111500-Sistem za gašenje plamena</v>
      </c>
    </row>
    <row r="3796" spans="1:17" x14ac:dyDescent="0.25">
      <c r="A3796">
        <v>3795</v>
      </c>
      <c r="B3796">
        <v>35111500</v>
      </c>
      <c r="C3796" t="s">
        <v>3797</v>
      </c>
      <c r="E3796" s="12">
        <v>3796</v>
      </c>
      <c r="F3796" s="13">
        <v>35111510</v>
      </c>
      <c r="G3796" s="14" t="s">
        <v>3798</v>
      </c>
      <c r="Q3796" t="str">
        <f t="shared" si="59"/>
        <v>35111510-Ručno oruđe za gašenje plamena</v>
      </c>
    </row>
    <row r="3797" spans="1:17" x14ac:dyDescent="0.25">
      <c r="A3797">
        <v>3796</v>
      </c>
      <c r="B3797">
        <v>35111510</v>
      </c>
      <c r="C3797" t="s">
        <v>3798</v>
      </c>
      <c r="E3797" s="15">
        <v>3797</v>
      </c>
      <c r="F3797" s="16">
        <v>35111520</v>
      </c>
      <c r="G3797" s="17" t="s">
        <v>3799</v>
      </c>
      <c r="Q3797" t="str">
        <f t="shared" si="59"/>
        <v>35111520-Pena za gašenje plamena ili slična jedinjenja</v>
      </c>
    </row>
    <row r="3798" spans="1:17" x14ac:dyDescent="0.25">
      <c r="A3798">
        <v>3797</v>
      </c>
      <c r="B3798">
        <v>35111520</v>
      </c>
      <c r="C3798" t="s">
        <v>3799</v>
      </c>
      <c r="E3798" s="12">
        <v>3798</v>
      </c>
      <c r="F3798" s="13">
        <v>35112000</v>
      </c>
      <c r="G3798" s="14" t="s">
        <v>3800</v>
      </c>
      <c r="Q3798" t="str">
        <f t="shared" si="59"/>
        <v>35112000-Oprema za spašavanje i vanredne situacije</v>
      </c>
    </row>
    <row r="3799" spans="1:17" x14ac:dyDescent="0.25">
      <c r="A3799">
        <v>3798</v>
      </c>
      <c r="B3799">
        <v>35112000</v>
      </c>
      <c r="C3799" t="s">
        <v>3800</v>
      </c>
      <c r="E3799" s="15">
        <v>3799</v>
      </c>
      <c r="F3799" s="16">
        <v>35112100</v>
      </c>
      <c r="G3799" s="17" t="s">
        <v>3801</v>
      </c>
      <c r="Q3799" t="str">
        <f t="shared" si="59"/>
        <v>35112100-Lutke za obuku za vanredne situacije</v>
      </c>
    </row>
    <row r="3800" spans="1:17" x14ac:dyDescent="0.25">
      <c r="A3800">
        <v>3799</v>
      </c>
      <c r="B3800">
        <v>35112100</v>
      </c>
      <c r="C3800" t="s">
        <v>3801</v>
      </c>
      <c r="E3800" s="12">
        <v>3800</v>
      </c>
      <c r="F3800" s="13">
        <v>35112200</v>
      </c>
      <c r="G3800" s="14" t="s">
        <v>3802</v>
      </c>
      <c r="Q3800" t="str">
        <f t="shared" si="59"/>
        <v>35112200-Tuševi za vanredne situacije</v>
      </c>
    </row>
    <row r="3801" spans="1:17" x14ac:dyDescent="0.25">
      <c r="A3801">
        <v>3800</v>
      </c>
      <c r="B3801">
        <v>35112200</v>
      </c>
      <c r="C3801" t="s">
        <v>3802</v>
      </c>
      <c r="E3801" s="15">
        <v>3801</v>
      </c>
      <c r="F3801" s="16">
        <v>35112300</v>
      </c>
      <c r="G3801" s="17" t="s">
        <v>3803</v>
      </c>
      <c r="Q3801" t="str">
        <f t="shared" si="59"/>
        <v>35112300-Ispirač za oči</v>
      </c>
    </row>
    <row r="3802" spans="1:17" x14ac:dyDescent="0.25">
      <c r="A3802">
        <v>3801</v>
      </c>
      <c r="B3802">
        <v>35112300</v>
      </c>
      <c r="C3802" t="s">
        <v>3803</v>
      </c>
      <c r="E3802" s="12">
        <v>3802</v>
      </c>
      <c r="F3802" s="13">
        <v>35113000</v>
      </c>
      <c r="G3802" s="14" t="s">
        <v>3804</v>
      </c>
      <c r="Q3802" t="str">
        <f t="shared" si="59"/>
        <v>35113000-Sigurnosna oprema</v>
      </c>
    </row>
    <row r="3803" spans="1:17" x14ac:dyDescent="0.25">
      <c r="A3803">
        <v>3802</v>
      </c>
      <c r="B3803">
        <v>35113000</v>
      </c>
      <c r="C3803" t="s">
        <v>3804</v>
      </c>
      <c r="E3803" s="15">
        <v>3803</v>
      </c>
      <c r="F3803" s="16">
        <v>35113100</v>
      </c>
      <c r="G3803" s="17" t="s">
        <v>3805</v>
      </c>
      <c r="Q3803" t="str">
        <f t="shared" si="59"/>
        <v>35113100-Oprema za obezbeđenje lokacije</v>
      </c>
    </row>
    <row r="3804" spans="1:17" x14ac:dyDescent="0.25">
      <c r="A3804">
        <v>3803</v>
      </c>
      <c r="B3804">
        <v>35113100</v>
      </c>
      <c r="C3804" t="s">
        <v>3805</v>
      </c>
      <c r="E3804" s="12">
        <v>3804</v>
      </c>
      <c r="F3804" s="13">
        <v>35113110</v>
      </c>
      <c r="G3804" s="14" t="s">
        <v>3806</v>
      </c>
      <c r="Q3804" t="str">
        <f t="shared" si="59"/>
        <v>35113110-Sistem za zaštitu nuklearnog reaktora</v>
      </c>
    </row>
    <row r="3805" spans="1:17" x14ac:dyDescent="0.25">
      <c r="A3805">
        <v>3804</v>
      </c>
      <c r="B3805">
        <v>35113110</v>
      </c>
      <c r="C3805" t="s">
        <v>3806</v>
      </c>
      <c r="E3805" s="15">
        <v>3805</v>
      </c>
      <c r="F3805" s="16">
        <v>35113200</v>
      </c>
      <c r="G3805" s="17" t="s">
        <v>3807</v>
      </c>
      <c r="Q3805" t="str">
        <f t="shared" si="59"/>
        <v>35113200-Oprema za nuklearnu, biološku, hemijsku i radiološku zaštitu</v>
      </c>
    </row>
    <row r="3806" spans="1:17" x14ac:dyDescent="0.25">
      <c r="A3806">
        <v>3805</v>
      </c>
      <c r="B3806">
        <v>35113200</v>
      </c>
      <c r="C3806" t="s">
        <v>3807</v>
      </c>
      <c r="E3806" s="12">
        <v>3806</v>
      </c>
      <c r="F3806" s="13">
        <v>35113210</v>
      </c>
      <c r="G3806" s="14" t="s">
        <v>3808</v>
      </c>
      <c r="Q3806" t="str">
        <f t="shared" si="59"/>
        <v>35113210-Oprema za nuklearnu zaštitu</v>
      </c>
    </row>
    <row r="3807" spans="1:17" x14ac:dyDescent="0.25">
      <c r="A3807">
        <v>3806</v>
      </c>
      <c r="B3807">
        <v>35113210</v>
      </c>
      <c r="C3807" t="s">
        <v>3808</v>
      </c>
      <c r="E3807" s="15">
        <v>3807</v>
      </c>
      <c r="F3807" s="16">
        <v>35113300</v>
      </c>
      <c r="G3807" s="17" t="s">
        <v>3809</v>
      </c>
      <c r="Q3807" t="str">
        <f t="shared" si="59"/>
        <v>35113300-Sigurnosne instalacije</v>
      </c>
    </row>
    <row r="3808" spans="1:17" x14ac:dyDescent="0.25">
      <c r="A3808">
        <v>3807</v>
      </c>
      <c r="B3808">
        <v>35113300</v>
      </c>
      <c r="C3808" t="s">
        <v>3809</v>
      </c>
      <c r="E3808" s="12">
        <v>3808</v>
      </c>
      <c r="F3808" s="13">
        <v>35113400</v>
      </c>
      <c r="G3808" s="14" t="s">
        <v>3810</v>
      </c>
      <c r="Q3808" t="str">
        <f t="shared" si="59"/>
        <v>35113400-Zaštitna i sigurnosna odeća</v>
      </c>
    </row>
    <row r="3809" spans="1:17" x14ac:dyDescent="0.25">
      <c r="A3809">
        <v>3808</v>
      </c>
      <c r="B3809">
        <v>35113400</v>
      </c>
      <c r="C3809" t="s">
        <v>3810</v>
      </c>
      <c r="E3809" s="15">
        <v>3809</v>
      </c>
      <c r="F3809" s="16">
        <v>35113410</v>
      </c>
      <c r="G3809" s="17" t="s">
        <v>3811</v>
      </c>
      <c r="Q3809" t="str">
        <f t="shared" si="59"/>
        <v>35113410-Odevni predmeti za biološku ili hemijsku zaštitu</v>
      </c>
    </row>
    <row r="3810" spans="1:17" x14ac:dyDescent="0.25">
      <c r="A3810">
        <v>3809</v>
      </c>
      <c r="B3810">
        <v>35113410</v>
      </c>
      <c r="C3810" t="s">
        <v>3811</v>
      </c>
      <c r="E3810" s="12">
        <v>3810</v>
      </c>
      <c r="F3810" s="13">
        <v>35113420</v>
      </c>
      <c r="G3810" s="14" t="s">
        <v>3812</v>
      </c>
      <c r="Q3810" t="str">
        <f t="shared" si="59"/>
        <v>35113420-Odeća za nuklearnu i radiološku zaštitu</v>
      </c>
    </row>
    <row r="3811" spans="1:17" x14ac:dyDescent="0.25">
      <c r="A3811">
        <v>3810</v>
      </c>
      <c r="B3811">
        <v>35113420</v>
      </c>
      <c r="C3811" t="s">
        <v>3812</v>
      </c>
      <c r="E3811" s="15">
        <v>3811</v>
      </c>
      <c r="F3811" s="16">
        <v>35113430</v>
      </c>
      <c r="G3811" s="17" t="s">
        <v>3813</v>
      </c>
      <c r="Q3811" t="str">
        <f t="shared" si="59"/>
        <v>35113430-Zaštitni prsluci</v>
      </c>
    </row>
    <row r="3812" spans="1:17" x14ac:dyDescent="0.25">
      <c r="A3812">
        <v>3811</v>
      </c>
      <c r="B3812">
        <v>35113430</v>
      </c>
      <c r="C3812" t="s">
        <v>3813</v>
      </c>
      <c r="E3812" s="12">
        <v>3812</v>
      </c>
      <c r="F3812" s="13">
        <v>35113440</v>
      </c>
      <c r="G3812" s="14" t="s">
        <v>3814</v>
      </c>
      <c r="Q3812" t="str">
        <f t="shared" si="59"/>
        <v>35113440-Reflektujući  prsluci</v>
      </c>
    </row>
    <row r="3813" spans="1:17" x14ac:dyDescent="0.25">
      <c r="A3813">
        <v>3812</v>
      </c>
      <c r="B3813">
        <v>35113440</v>
      </c>
      <c r="C3813" t="s">
        <v>3814</v>
      </c>
      <c r="E3813" s="15">
        <v>3813</v>
      </c>
      <c r="F3813" s="16">
        <v>35113450</v>
      </c>
      <c r="G3813" s="17" t="s">
        <v>3815</v>
      </c>
      <c r="Q3813" t="str">
        <f t="shared" si="59"/>
        <v>35113450-Zaštitni kaputi ili ponča</v>
      </c>
    </row>
    <row r="3814" spans="1:17" x14ac:dyDescent="0.25">
      <c r="A3814">
        <v>3813</v>
      </c>
      <c r="B3814">
        <v>35113450</v>
      </c>
      <c r="C3814" t="s">
        <v>3815</v>
      </c>
      <c r="E3814" s="12">
        <v>3814</v>
      </c>
      <c r="F3814" s="13">
        <v>35113460</v>
      </c>
      <c r="G3814" s="14" t="s">
        <v>3816</v>
      </c>
      <c r="Q3814" t="str">
        <f t="shared" si="59"/>
        <v>35113460-Zaštitne čarape</v>
      </c>
    </row>
    <row r="3815" spans="1:17" x14ac:dyDescent="0.25">
      <c r="A3815">
        <v>3814</v>
      </c>
      <c r="B3815">
        <v>35113460</v>
      </c>
      <c r="C3815" t="s">
        <v>3816</v>
      </c>
      <c r="E3815" s="15">
        <v>3815</v>
      </c>
      <c r="F3815" s="16">
        <v>35113470</v>
      </c>
      <c r="G3815" s="17" t="s">
        <v>3817</v>
      </c>
      <c r="Q3815" t="str">
        <f t="shared" si="59"/>
        <v>35113470-Zaštitne košulje ili pantalone</v>
      </c>
    </row>
    <row r="3816" spans="1:17" x14ac:dyDescent="0.25">
      <c r="A3816">
        <v>3815</v>
      </c>
      <c r="B3816">
        <v>35113470</v>
      </c>
      <c r="C3816" t="s">
        <v>3817</v>
      </c>
      <c r="E3816" s="12">
        <v>3816</v>
      </c>
      <c r="F3816" s="13">
        <v>35113480</v>
      </c>
      <c r="G3816" s="14" t="s">
        <v>3818</v>
      </c>
      <c r="Q3816" t="str">
        <f t="shared" si="59"/>
        <v>35113480-Zaštitne narukvice</v>
      </c>
    </row>
    <row r="3817" spans="1:17" x14ac:dyDescent="0.25">
      <c r="A3817">
        <v>3816</v>
      </c>
      <c r="B3817">
        <v>35113480</v>
      </c>
      <c r="C3817" t="s">
        <v>3818</v>
      </c>
      <c r="E3817" s="15">
        <v>3817</v>
      </c>
      <c r="F3817" s="16">
        <v>35113490</v>
      </c>
      <c r="G3817" s="17" t="s">
        <v>3819</v>
      </c>
      <c r="Q3817" t="str">
        <f t="shared" si="59"/>
        <v>35113490-Zaštitni mantil</v>
      </c>
    </row>
    <row r="3818" spans="1:17" x14ac:dyDescent="0.25">
      <c r="A3818">
        <v>3817</v>
      </c>
      <c r="B3818">
        <v>35113490</v>
      </c>
      <c r="C3818" t="s">
        <v>3819</v>
      </c>
      <c r="E3818" s="12">
        <v>3818</v>
      </c>
      <c r="F3818" s="13">
        <v>35120000</v>
      </c>
      <c r="G3818" s="14" t="s">
        <v>3820</v>
      </c>
      <c r="Q3818" t="str">
        <f t="shared" si="59"/>
        <v>35120000-Nadzorni i sigurnosni sistemi i uređaji</v>
      </c>
    </row>
    <row r="3819" spans="1:17" x14ac:dyDescent="0.25">
      <c r="A3819">
        <v>3818</v>
      </c>
      <c r="B3819">
        <v>35120000</v>
      </c>
      <c r="C3819" t="s">
        <v>3820</v>
      </c>
      <c r="E3819" s="15">
        <v>3819</v>
      </c>
      <c r="F3819" s="16">
        <v>35121000</v>
      </c>
      <c r="G3819" s="17" t="s">
        <v>3804</v>
      </c>
      <c r="Q3819" t="str">
        <f t="shared" si="59"/>
        <v>35121000-Sigurnosna oprema</v>
      </c>
    </row>
    <row r="3820" spans="1:17" x14ac:dyDescent="0.25">
      <c r="A3820">
        <v>3819</v>
      </c>
      <c r="B3820">
        <v>35121000</v>
      </c>
      <c r="C3820" t="s">
        <v>3804</v>
      </c>
      <c r="E3820" s="12">
        <v>3820</v>
      </c>
      <c r="F3820" s="13">
        <v>35121100</v>
      </c>
      <c r="G3820" s="14" t="s">
        <v>3821</v>
      </c>
      <c r="Q3820" t="str">
        <f t="shared" si="59"/>
        <v>35121100-Zvučni signali</v>
      </c>
    </row>
    <row r="3821" spans="1:17" x14ac:dyDescent="0.25">
      <c r="A3821">
        <v>3820</v>
      </c>
      <c r="B3821">
        <v>35121100</v>
      </c>
      <c r="C3821" t="s">
        <v>3821</v>
      </c>
      <c r="E3821" s="15">
        <v>3821</v>
      </c>
      <c r="F3821" s="16">
        <v>35121200</v>
      </c>
      <c r="G3821" s="17" t="s">
        <v>3822</v>
      </c>
      <c r="Q3821" t="str">
        <f t="shared" si="59"/>
        <v>35121200-Detektor falsifikovanog novca</v>
      </c>
    </row>
    <row r="3822" spans="1:17" x14ac:dyDescent="0.25">
      <c r="A3822">
        <v>3821</v>
      </c>
      <c r="B3822">
        <v>35121200</v>
      </c>
      <c r="C3822" t="s">
        <v>3822</v>
      </c>
      <c r="E3822" s="12">
        <v>3822</v>
      </c>
      <c r="F3822" s="13">
        <v>35121300</v>
      </c>
      <c r="G3822" s="14" t="s">
        <v>3823</v>
      </c>
      <c r="Q3822" t="str">
        <f t="shared" si="59"/>
        <v>35121300-Sigurnosna  oprema</v>
      </c>
    </row>
    <row r="3823" spans="1:17" x14ac:dyDescent="0.25">
      <c r="A3823">
        <v>3822</v>
      </c>
      <c r="B3823">
        <v>35121300</v>
      </c>
      <c r="C3823" t="s">
        <v>3823</v>
      </c>
      <c r="E3823" s="15">
        <v>3823</v>
      </c>
      <c r="F3823" s="16">
        <v>35121400</v>
      </c>
      <c r="G3823" s="17" t="s">
        <v>3824</v>
      </c>
      <c r="Q3823" t="str">
        <f t="shared" si="59"/>
        <v>35121400-Sigurnosne torbe</v>
      </c>
    </row>
    <row r="3824" spans="1:17" x14ac:dyDescent="0.25">
      <c r="A3824">
        <v>3823</v>
      </c>
      <c r="B3824">
        <v>35121400</v>
      </c>
      <c r="C3824" t="s">
        <v>3824</v>
      </c>
      <c r="E3824" s="12">
        <v>3824</v>
      </c>
      <c r="F3824" s="13">
        <v>35121500</v>
      </c>
      <c r="G3824" s="14" t="s">
        <v>3825</v>
      </c>
      <c r="Q3824" t="str">
        <f t="shared" si="59"/>
        <v>35121500-Zatvarači</v>
      </c>
    </row>
    <row r="3825" spans="1:17" x14ac:dyDescent="0.25">
      <c r="A3825">
        <v>3824</v>
      </c>
      <c r="B3825">
        <v>35121500</v>
      </c>
      <c r="C3825" t="s">
        <v>3825</v>
      </c>
      <c r="E3825" s="15">
        <v>3825</v>
      </c>
      <c r="F3825" s="16">
        <v>35121600</v>
      </c>
      <c r="G3825" s="17" t="s">
        <v>3826</v>
      </c>
      <c r="Q3825" t="str">
        <f t="shared" si="59"/>
        <v>35121600-Oznake</v>
      </c>
    </row>
    <row r="3826" spans="1:17" x14ac:dyDescent="0.25">
      <c r="A3826">
        <v>3825</v>
      </c>
      <c r="B3826">
        <v>35121600</v>
      </c>
      <c r="C3826" t="s">
        <v>3826</v>
      </c>
      <c r="E3826" s="12">
        <v>3826</v>
      </c>
      <c r="F3826" s="13">
        <v>35121700</v>
      </c>
      <c r="G3826" s="14" t="s">
        <v>3827</v>
      </c>
      <c r="Q3826" t="str">
        <f t="shared" si="59"/>
        <v>35121700-Alarmni sistemi</v>
      </c>
    </row>
    <row r="3827" spans="1:17" x14ac:dyDescent="0.25">
      <c r="A3827">
        <v>3826</v>
      </c>
      <c r="B3827">
        <v>35121700</v>
      </c>
      <c r="C3827" t="s">
        <v>3827</v>
      </c>
      <c r="E3827" s="15">
        <v>3827</v>
      </c>
      <c r="F3827" s="16">
        <v>35121800</v>
      </c>
      <c r="G3827" s="17" t="s">
        <v>3828</v>
      </c>
      <c r="Q3827" t="str">
        <f t="shared" si="59"/>
        <v>35121800-Konveksna sigurnosna ogledala</v>
      </c>
    </row>
    <row r="3828" spans="1:17" x14ac:dyDescent="0.25">
      <c r="A3828">
        <v>3827</v>
      </c>
      <c r="B3828">
        <v>35121800</v>
      </c>
      <c r="C3828" t="s">
        <v>3828</v>
      </c>
      <c r="E3828" s="12">
        <v>3828</v>
      </c>
      <c r="F3828" s="13">
        <v>35121900</v>
      </c>
      <c r="G3828" s="14" t="s">
        <v>3829</v>
      </c>
      <c r="Q3828" t="str">
        <f t="shared" si="59"/>
        <v>35121900-Detektori radara</v>
      </c>
    </row>
    <row r="3829" spans="1:17" x14ac:dyDescent="0.25">
      <c r="A3829">
        <v>3828</v>
      </c>
      <c r="B3829">
        <v>35121900</v>
      </c>
      <c r="C3829" t="s">
        <v>3829</v>
      </c>
      <c r="E3829" s="15">
        <v>3829</v>
      </c>
      <c r="F3829" s="16">
        <v>35123000</v>
      </c>
      <c r="G3829" s="17" t="s">
        <v>3830</v>
      </c>
      <c r="Q3829" t="str">
        <f t="shared" si="59"/>
        <v>35123000-Oprema za određivanje lokacije</v>
      </c>
    </row>
    <row r="3830" spans="1:17" x14ac:dyDescent="0.25">
      <c r="A3830">
        <v>3829</v>
      </c>
      <c r="B3830">
        <v>35123000</v>
      </c>
      <c r="C3830" t="s">
        <v>3830</v>
      </c>
      <c r="E3830" s="12">
        <v>3830</v>
      </c>
      <c r="F3830" s="13">
        <v>35123100</v>
      </c>
      <c r="G3830" s="14" t="s">
        <v>3831</v>
      </c>
      <c r="Q3830" t="str">
        <f t="shared" si="59"/>
        <v>35123100-Sistem magnetnih kartica</v>
      </c>
    </row>
    <row r="3831" spans="1:17" x14ac:dyDescent="0.25">
      <c r="A3831">
        <v>3830</v>
      </c>
      <c r="B3831">
        <v>35123100</v>
      </c>
      <c r="C3831" t="s">
        <v>3831</v>
      </c>
      <c r="E3831" s="15">
        <v>3831</v>
      </c>
      <c r="F3831" s="16">
        <v>35123200</v>
      </c>
      <c r="G3831" s="17" t="s">
        <v>3832</v>
      </c>
      <c r="Q3831" t="str">
        <f t="shared" si="59"/>
        <v>35123200-Oprema za evidenciju kliznog radnog vremena</v>
      </c>
    </row>
    <row r="3832" spans="1:17" x14ac:dyDescent="0.25">
      <c r="A3832">
        <v>3831</v>
      </c>
      <c r="B3832">
        <v>35123200</v>
      </c>
      <c r="C3832" t="s">
        <v>3832</v>
      </c>
      <c r="E3832" s="12">
        <v>3832</v>
      </c>
      <c r="F3832" s="13">
        <v>35123300</v>
      </c>
      <c r="G3832" s="14" t="s">
        <v>3833</v>
      </c>
      <c r="Q3832" t="str">
        <f t="shared" si="59"/>
        <v>35123300-Sistem evidencije vremena</v>
      </c>
    </row>
    <row r="3833" spans="1:17" x14ac:dyDescent="0.25">
      <c r="A3833">
        <v>3832</v>
      </c>
      <c r="B3833">
        <v>35123300</v>
      </c>
      <c r="C3833" t="s">
        <v>3833</v>
      </c>
      <c r="E3833" s="15">
        <v>3833</v>
      </c>
      <c r="F3833" s="16">
        <v>35123400</v>
      </c>
      <c r="G3833" s="17" t="s">
        <v>3834</v>
      </c>
      <c r="Q3833" t="str">
        <f t="shared" si="59"/>
        <v>35123400-Identifikacione značke</v>
      </c>
    </row>
    <row r="3834" spans="1:17" x14ac:dyDescent="0.25">
      <c r="A3834">
        <v>3833</v>
      </c>
      <c r="B3834">
        <v>35123400</v>
      </c>
      <c r="C3834" t="s">
        <v>3834</v>
      </c>
      <c r="E3834" s="12">
        <v>3834</v>
      </c>
      <c r="F3834" s="13">
        <v>35123500</v>
      </c>
      <c r="G3834" s="14" t="s">
        <v>3835</v>
      </c>
      <c r="Q3834" t="str">
        <f t="shared" si="59"/>
        <v>35123500-Video sistemi za identifikaciju</v>
      </c>
    </row>
    <row r="3835" spans="1:17" x14ac:dyDescent="0.25">
      <c r="A3835">
        <v>3834</v>
      </c>
      <c r="B3835">
        <v>35123500</v>
      </c>
      <c r="C3835" t="s">
        <v>3835</v>
      </c>
      <c r="E3835" s="15">
        <v>3835</v>
      </c>
      <c r="F3835" s="16">
        <v>35124000</v>
      </c>
      <c r="G3835" s="17" t="s">
        <v>3836</v>
      </c>
      <c r="Q3835" t="str">
        <f t="shared" si="59"/>
        <v>35124000-Detektori metala</v>
      </c>
    </row>
    <row r="3836" spans="1:17" x14ac:dyDescent="0.25">
      <c r="A3836">
        <v>3835</v>
      </c>
      <c r="B3836">
        <v>35124000</v>
      </c>
      <c r="C3836" t="s">
        <v>3836</v>
      </c>
      <c r="E3836" s="12">
        <v>3836</v>
      </c>
      <c r="F3836" s="13">
        <v>35125000</v>
      </c>
      <c r="G3836" s="14" t="s">
        <v>3837</v>
      </c>
      <c r="Q3836" t="str">
        <f t="shared" si="59"/>
        <v>35125000-Sistem nadzora</v>
      </c>
    </row>
    <row r="3837" spans="1:17" x14ac:dyDescent="0.25">
      <c r="A3837">
        <v>3836</v>
      </c>
      <c r="B3837">
        <v>35125000</v>
      </c>
      <c r="C3837" t="s">
        <v>3837</v>
      </c>
      <c r="E3837" s="15">
        <v>3837</v>
      </c>
      <c r="F3837" s="16">
        <v>35125100</v>
      </c>
      <c r="G3837" s="17" t="s">
        <v>3838</v>
      </c>
      <c r="Q3837" t="str">
        <f t="shared" si="59"/>
        <v>35125100-Senzori</v>
      </c>
    </row>
    <row r="3838" spans="1:17" x14ac:dyDescent="0.25">
      <c r="A3838">
        <v>3837</v>
      </c>
      <c r="B3838">
        <v>35125100</v>
      </c>
      <c r="C3838" t="s">
        <v>3838</v>
      </c>
      <c r="E3838" s="12">
        <v>3838</v>
      </c>
      <c r="F3838" s="13">
        <v>35125110</v>
      </c>
      <c r="G3838" s="14" t="s">
        <v>3839</v>
      </c>
      <c r="Q3838" t="str">
        <f t="shared" si="59"/>
        <v>35125110-Biometrijski senzori</v>
      </c>
    </row>
    <row r="3839" spans="1:17" x14ac:dyDescent="0.25">
      <c r="A3839">
        <v>3838</v>
      </c>
      <c r="B3839">
        <v>35125110</v>
      </c>
      <c r="C3839" t="s">
        <v>3839</v>
      </c>
      <c r="E3839" s="15">
        <v>3839</v>
      </c>
      <c r="F3839" s="16">
        <v>35125200</v>
      </c>
      <c r="G3839" s="17" t="s">
        <v>3840</v>
      </c>
      <c r="Q3839" t="str">
        <f t="shared" si="59"/>
        <v>35125200-Sistem kontrole vremena ili za beleženje radnog vremena</v>
      </c>
    </row>
    <row r="3840" spans="1:17" x14ac:dyDescent="0.25">
      <c r="A3840">
        <v>3839</v>
      </c>
      <c r="B3840">
        <v>35125200</v>
      </c>
      <c r="C3840" t="s">
        <v>3840</v>
      </c>
      <c r="E3840" s="12">
        <v>3840</v>
      </c>
      <c r="F3840" s="13">
        <v>35125300</v>
      </c>
      <c r="G3840" s="14" t="s">
        <v>3841</v>
      </c>
      <c r="Q3840" t="str">
        <f t="shared" si="59"/>
        <v>35125300-Sigurnosne kamere</v>
      </c>
    </row>
    <row r="3841" spans="1:17" x14ac:dyDescent="0.25">
      <c r="A3841">
        <v>3840</v>
      </c>
      <c r="B3841">
        <v>35125300</v>
      </c>
      <c r="C3841" t="s">
        <v>3841</v>
      </c>
      <c r="E3841" s="15">
        <v>3841</v>
      </c>
      <c r="F3841" s="16">
        <v>35126000</v>
      </c>
      <c r="G3841" s="17" t="s">
        <v>3842</v>
      </c>
      <c r="Q3841" t="str">
        <f t="shared" si="59"/>
        <v>35126000-Oprema za skeniranje linijskog koda (bar-koda)</v>
      </c>
    </row>
    <row r="3842" spans="1:17" x14ac:dyDescent="0.25">
      <c r="A3842">
        <v>3841</v>
      </c>
      <c r="B3842">
        <v>35126000</v>
      </c>
      <c r="C3842" t="s">
        <v>3842</v>
      </c>
      <c r="E3842" s="12">
        <v>3842</v>
      </c>
      <c r="F3842" s="13">
        <v>35200000</v>
      </c>
      <c r="G3842" s="14" t="s">
        <v>3843</v>
      </c>
      <c r="Q3842" t="str">
        <f t="shared" ref="Q3842:Q3905" si="60">F3842&amp; "-" &amp;G3842</f>
        <v>35200000-Policijska oprema</v>
      </c>
    </row>
    <row r="3843" spans="1:17" x14ac:dyDescent="0.25">
      <c r="A3843">
        <v>3842</v>
      </c>
      <c r="B3843">
        <v>35200000</v>
      </c>
      <c r="C3843" t="s">
        <v>3843</v>
      </c>
      <c r="E3843" s="15">
        <v>3843</v>
      </c>
      <c r="F3843" s="16">
        <v>35210000</v>
      </c>
      <c r="G3843" s="17" t="s">
        <v>3844</v>
      </c>
      <c r="Q3843" t="str">
        <f t="shared" si="60"/>
        <v>35210000-Mete za streljane</v>
      </c>
    </row>
    <row r="3844" spans="1:17" x14ac:dyDescent="0.25">
      <c r="A3844">
        <v>3843</v>
      </c>
      <c r="B3844">
        <v>35210000</v>
      </c>
      <c r="C3844" t="s">
        <v>3844</v>
      </c>
      <c r="E3844" s="12">
        <v>3844</v>
      </c>
      <c r="F3844" s="13">
        <v>35220000</v>
      </c>
      <c r="G3844" s="14" t="s">
        <v>3845</v>
      </c>
      <c r="Q3844" t="str">
        <f t="shared" si="60"/>
        <v>35220000-Oprema za smirivanje uličnih nereda</v>
      </c>
    </row>
    <row r="3845" spans="1:17" x14ac:dyDescent="0.25">
      <c r="A3845">
        <v>3844</v>
      </c>
      <c r="B3845">
        <v>35220000</v>
      </c>
      <c r="C3845" t="s">
        <v>3845</v>
      </c>
      <c r="E3845" s="15">
        <v>3845</v>
      </c>
      <c r="F3845" s="16">
        <v>35221000</v>
      </c>
      <c r="G3845" s="17" t="s">
        <v>3846</v>
      </c>
      <c r="Q3845" t="str">
        <f t="shared" si="60"/>
        <v>35221000-Vodeni topovi</v>
      </c>
    </row>
    <row r="3846" spans="1:17" x14ac:dyDescent="0.25">
      <c r="A3846">
        <v>3845</v>
      </c>
      <c r="B3846">
        <v>35221000</v>
      </c>
      <c r="C3846" t="s">
        <v>3846</v>
      </c>
      <c r="E3846" s="12">
        <v>3846</v>
      </c>
      <c r="F3846" s="13">
        <v>35230000</v>
      </c>
      <c r="G3846" s="14" t="s">
        <v>3847</v>
      </c>
      <c r="Q3846" t="str">
        <f t="shared" si="60"/>
        <v>35230000-Policijske lisice</v>
      </c>
    </row>
    <row r="3847" spans="1:17" x14ac:dyDescent="0.25">
      <c r="A3847">
        <v>3846</v>
      </c>
      <c r="B3847">
        <v>35230000</v>
      </c>
      <c r="C3847" t="s">
        <v>3847</v>
      </c>
      <c r="E3847" s="15">
        <v>3847</v>
      </c>
      <c r="F3847" s="16">
        <v>35240000</v>
      </c>
      <c r="G3847" s="17" t="s">
        <v>3848</v>
      </c>
      <c r="Q3847" t="str">
        <f t="shared" si="60"/>
        <v>35240000-Sirene</v>
      </c>
    </row>
    <row r="3848" spans="1:17" x14ac:dyDescent="0.25">
      <c r="A3848">
        <v>3847</v>
      </c>
      <c r="B3848">
        <v>35240000</v>
      </c>
      <c r="C3848" t="s">
        <v>3848</v>
      </c>
      <c r="E3848" s="12">
        <v>3848</v>
      </c>
      <c r="F3848" s="13">
        <v>35250000</v>
      </c>
      <c r="G3848" s="14" t="s">
        <v>3849</v>
      </c>
      <c r="Q3848" t="str">
        <f t="shared" si="60"/>
        <v>35250000-Sredstva za odvraćanje (repelenti) od napada pasa</v>
      </c>
    </row>
    <row r="3849" spans="1:17" x14ac:dyDescent="0.25">
      <c r="A3849">
        <v>3848</v>
      </c>
      <c r="B3849">
        <v>35250000</v>
      </c>
      <c r="C3849" t="s">
        <v>3849</v>
      </c>
      <c r="E3849" s="15">
        <v>3849</v>
      </c>
      <c r="F3849" s="16">
        <v>35260000</v>
      </c>
      <c r="G3849" s="17" t="s">
        <v>3850</v>
      </c>
      <c r="Q3849" t="str">
        <f t="shared" si="60"/>
        <v>35260000-Policijske oznake</v>
      </c>
    </row>
    <row r="3850" spans="1:17" x14ac:dyDescent="0.25">
      <c r="A3850">
        <v>3849</v>
      </c>
      <c r="B3850">
        <v>35260000</v>
      </c>
      <c r="C3850" t="s">
        <v>3850</v>
      </c>
      <c r="E3850" s="12">
        <v>3850</v>
      </c>
      <c r="F3850" s="13">
        <v>35261000</v>
      </c>
      <c r="G3850" s="14" t="s">
        <v>1833</v>
      </c>
      <c r="Q3850" t="str">
        <f t="shared" si="60"/>
        <v>35261000-Oglasne table</v>
      </c>
    </row>
    <row r="3851" spans="1:17" x14ac:dyDescent="0.25">
      <c r="A3851">
        <v>3850</v>
      </c>
      <c r="B3851">
        <v>35261000</v>
      </c>
      <c r="C3851" t="s">
        <v>1833</v>
      </c>
      <c r="E3851" s="15">
        <v>3851</v>
      </c>
      <c r="F3851" s="16">
        <v>35261100</v>
      </c>
      <c r="G3851" s="17" t="s">
        <v>3851</v>
      </c>
      <c r="Q3851" t="str">
        <f t="shared" si="60"/>
        <v>35261100-Signalne table sa smenjujućim porukama</v>
      </c>
    </row>
    <row r="3852" spans="1:17" x14ac:dyDescent="0.25">
      <c r="A3852">
        <v>3851</v>
      </c>
      <c r="B3852">
        <v>35261100</v>
      </c>
      <c r="C3852" t="s">
        <v>3851</v>
      </c>
      <c r="E3852" s="12">
        <v>3852</v>
      </c>
      <c r="F3852" s="13">
        <v>35262000</v>
      </c>
      <c r="G3852" s="14" t="s">
        <v>3852</v>
      </c>
      <c r="Q3852" t="str">
        <f t="shared" si="60"/>
        <v>35262000-Signalna oprema za regulisanje saobraćaja na raskrsnicama</v>
      </c>
    </row>
    <row r="3853" spans="1:17" x14ac:dyDescent="0.25">
      <c r="A3853">
        <v>3852</v>
      </c>
      <c r="B3853">
        <v>35262000</v>
      </c>
      <c r="C3853" t="s">
        <v>3852</v>
      </c>
      <c r="E3853" s="15">
        <v>3853</v>
      </c>
      <c r="F3853" s="16">
        <v>35300000</v>
      </c>
      <c r="G3853" s="17" t="s">
        <v>3853</v>
      </c>
      <c r="Q3853" t="str">
        <f t="shared" si="60"/>
        <v>35300000-Oružje, municija i pripadajući delovi</v>
      </c>
    </row>
    <row r="3854" spans="1:17" x14ac:dyDescent="0.25">
      <c r="A3854">
        <v>3853</v>
      </c>
      <c r="B3854">
        <v>35300000</v>
      </c>
      <c r="C3854" t="s">
        <v>3853</v>
      </c>
      <c r="E3854" s="12">
        <v>3854</v>
      </c>
      <c r="F3854" s="13">
        <v>35310000</v>
      </c>
      <c r="G3854" s="14" t="s">
        <v>3854</v>
      </c>
      <c r="Q3854" t="str">
        <f t="shared" si="60"/>
        <v>35310000-Razno oružje</v>
      </c>
    </row>
    <row r="3855" spans="1:17" x14ac:dyDescent="0.25">
      <c r="A3855">
        <v>3854</v>
      </c>
      <c r="B3855">
        <v>35310000</v>
      </c>
      <c r="C3855" t="s">
        <v>3854</v>
      </c>
      <c r="E3855" s="15">
        <v>3855</v>
      </c>
      <c r="F3855" s="16">
        <v>35311000</v>
      </c>
      <c r="G3855" s="17" t="s">
        <v>3855</v>
      </c>
      <c r="Q3855" t="str">
        <f t="shared" si="60"/>
        <v>35311000-Mačevi, sablje, bajoneti i koplja</v>
      </c>
    </row>
    <row r="3856" spans="1:17" x14ac:dyDescent="0.25">
      <c r="A3856">
        <v>3855</v>
      </c>
      <c r="B3856">
        <v>35311000</v>
      </c>
      <c r="C3856" t="s">
        <v>3855</v>
      </c>
      <c r="E3856" s="12">
        <v>3856</v>
      </c>
      <c r="F3856" s="13">
        <v>35311100</v>
      </c>
      <c r="G3856" s="14" t="s">
        <v>3856</v>
      </c>
      <c r="Q3856" t="str">
        <f t="shared" si="60"/>
        <v>35311100-Mačevi</v>
      </c>
    </row>
    <row r="3857" spans="1:17" x14ac:dyDescent="0.25">
      <c r="A3857">
        <v>3856</v>
      </c>
      <c r="B3857">
        <v>35311100</v>
      </c>
      <c r="C3857" t="s">
        <v>3856</v>
      </c>
      <c r="E3857" s="15">
        <v>3857</v>
      </c>
      <c r="F3857" s="16">
        <v>35311200</v>
      </c>
      <c r="G3857" s="17" t="s">
        <v>3857</v>
      </c>
      <c r="Q3857" t="str">
        <f t="shared" si="60"/>
        <v>35311200-Sablje</v>
      </c>
    </row>
    <row r="3858" spans="1:17" x14ac:dyDescent="0.25">
      <c r="A3858">
        <v>3857</v>
      </c>
      <c r="B3858">
        <v>35311200</v>
      </c>
      <c r="C3858" t="s">
        <v>3857</v>
      </c>
      <c r="E3858" s="12">
        <v>3858</v>
      </c>
      <c r="F3858" s="13">
        <v>35311300</v>
      </c>
      <c r="G3858" s="14" t="s">
        <v>3858</v>
      </c>
      <c r="Q3858" t="str">
        <f t="shared" si="60"/>
        <v>35311300-Bajoneti</v>
      </c>
    </row>
    <row r="3859" spans="1:17" x14ac:dyDescent="0.25">
      <c r="A3859">
        <v>3858</v>
      </c>
      <c r="B3859">
        <v>35311300</v>
      </c>
      <c r="C3859" t="s">
        <v>3858</v>
      </c>
      <c r="E3859" s="15">
        <v>3859</v>
      </c>
      <c r="F3859" s="16">
        <v>35311400</v>
      </c>
      <c r="G3859" s="17" t="s">
        <v>3859</v>
      </c>
      <c r="Q3859" t="str">
        <f t="shared" si="60"/>
        <v>35311400-Koplja</v>
      </c>
    </row>
    <row r="3860" spans="1:17" x14ac:dyDescent="0.25">
      <c r="A3860">
        <v>3859</v>
      </c>
      <c r="B3860">
        <v>35311400</v>
      </c>
      <c r="C3860" t="s">
        <v>3859</v>
      </c>
      <c r="E3860" s="12">
        <v>3860</v>
      </c>
      <c r="F3860" s="13">
        <v>35312000</v>
      </c>
      <c r="G3860" s="14" t="s">
        <v>3860</v>
      </c>
      <c r="Q3860" t="str">
        <f t="shared" si="60"/>
        <v>35312000-Gasne puške</v>
      </c>
    </row>
    <row r="3861" spans="1:17" x14ac:dyDescent="0.25">
      <c r="A3861">
        <v>3860</v>
      </c>
      <c r="B3861">
        <v>35312000</v>
      </c>
      <c r="C3861" t="s">
        <v>3860</v>
      </c>
      <c r="E3861" s="15">
        <v>3861</v>
      </c>
      <c r="F3861" s="16">
        <v>35320000</v>
      </c>
      <c r="G3861" s="17" t="s">
        <v>3861</v>
      </c>
      <c r="Q3861" t="str">
        <f t="shared" si="60"/>
        <v>35320000-Vatreno oružje</v>
      </c>
    </row>
    <row r="3862" spans="1:17" x14ac:dyDescent="0.25">
      <c r="A3862">
        <v>3861</v>
      </c>
      <c r="B3862">
        <v>35320000</v>
      </c>
      <c r="C3862" t="s">
        <v>3861</v>
      </c>
      <c r="E3862" s="12">
        <v>3862</v>
      </c>
      <c r="F3862" s="13">
        <v>35321000</v>
      </c>
      <c r="G3862" s="14" t="s">
        <v>3862</v>
      </c>
      <c r="Q3862" t="str">
        <f t="shared" si="60"/>
        <v>35321000-Lako vatreno oružje</v>
      </c>
    </row>
    <row r="3863" spans="1:17" x14ac:dyDescent="0.25">
      <c r="A3863">
        <v>3862</v>
      </c>
      <c r="B3863">
        <v>35321000</v>
      </c>
      <c r="C3863" t="s">
        <v>3862</v>
      </c>
      <c r="E3863" s="15">
        <v>3863</v>
      </c>
      <c r="F3863" s="16">
        <v>35321100</v>
      </c>
      <c r="G3863" s="17" t="s">
        <v>3863</v>
      </c>
      <c r="Q3863" t="str">
        <f t="shared" si="60"/>
        <v>35321100-Ručno oružje</v>
      </c>
    </row>
    <row r="3864" spans="1:17" x14ac:dyDescent="0.25">
      <c r="A3864">
        <v>3863</v>
      </c>
      <c r="B3864">
        <v>35321100</v>
      </c>
      <c r="C3864" t="s">
        <v>3863</v>
      </c>
      <c r="E3864" s="12">
        <v>3864</v>
      </c>
      <c r="F3864" s="13">
        <v>35321200</v>
      </c>
      <c r="G3864" s="14" t="s">
        <v>3864</v>
      </c>
      <c r="Q3864" t="str">
        <f t="shared" si="60"/>
        <v>35321200-Puške</v>
      </c>
    </row>
    <row r="3865" spans="1:17" x14ac:dyDescent="0.25">
      <c r="A3865">
        <v>3864</v>
      </c>
      <c r="B3865">
        <v>35321200</v>
      </c>
      <c r="C3865" t="s">
        <v>3864</v>
      </c>
      <c r="E3865" s="15">
        <v>3865</v>
      </c>
      <c r="F3865" s="16">
        <v>35321300</v>
      </c>
      <c r="G3865" s="17" t="s">
        <v>3865</v>
      </c>
      <c r="Q3865" t="str">
        <f t="shared" si="60"/>
        <v>35321300-Mitraljezi</v>
      </c>
    </row>
    <row r="3866" spans="1:17" x14ac:dyDescent="0.25">
      <c r="A3866">
        <v>3865</v>
      </c>
      <c r="B3866">
        <v>35321300</v>
      </c>
      <c r="C3866" t="s">
        <v>3865</v>
      </c>
      <c r="E3866" s="12">
        <v>3866</v>
      </c>
      <c r="F3866" s="13">
        <v>35322000</v>
      </c>
      <c r="G3866" s="14" t="s">
        <v>3866</v>
      </c>
      <c r="Q3866" t="str">
        <f t="shared" si="60"/>
        <v>35322000-Artiljerija</v>
      </c>
    </row>
    <row r="3867" spans="1:17" x14ac:dyDescent="0.25">
      <c r="A3867">
        <v>3866</v>
      </c>
      <c r="B3867">
        <v>35322000</v>
      </c>
      <c r="C3867" t="s">
        <v>3866</v>
      </c>
      <c r="E3867" s="15">
        <v>3867</v>
      </c>
      <c r="F3867" s="16">
        <v>35322100</v>
      </c>
      <c r="G3867" s="17" t="s">
        <v>3867</v>
      </c>
      <c r="Q3867" t="str">
        <f t="shared" si="60"/>
        <v>35322100-Protivvazdušna artiljerija</v>
      </c>
    </row>
    <row r="3868" spans="1:17" x14ac:dyDescent="0.25">
      <c r="A3868">
        <v>3867</v>
      </c>
      <c r="B3868">
        <v>35322100</v>
      </c>
      <c r="C3868" t="s">
        <v>3867</v>
      </c>
      <c r="E3868" s="12">
        <v>3868</v>
      </c>
      <c r="F3868" s="13">
        <v>35322200</v>
      </c>
      <c r="G3868" s="14" t="s">
        <v>3868</v>
      </c>
      <c r="Q3868" t="str">
        <f t="shared" si="60"/>
        <v>35322200-Samohodna artiljerija</v>
      </c>
    </row>
    <row r="3869" spans="1:17" x14ac:dyDescent="0.25">
      <c r="A3869">
        <v>3868</v>
      </c>
      <c r="B3869">
        <v>35322200</v>
      </c>
      <c r="C3869" t="s">
        <v>3868</v>
      </c>
      <c r="E3869" s="15">
        <v>3869</v>
      </c>
      <c r="F3869" s="16">
        <v>35322300</v>
      </c>
      <c r="G3869" s="17" t="s">
        <v>3869</v>
      </c>
      <c r="Q3869" t="str">
        <f t="shared" si="60"/>
        <v>35322300-Vučna artiljerija</v>
      </c>
    </row>
    <row r="3870" spans="1:17" x14ac:dyDescent="0.25">
      <c r="A3870">
        <v>3869</v>
      </c>
      <c r="B3870">
        <v>35322300</v>
      </c>
      <c r="C3870" t="s">
        <v>3869</v>
      </c>
      <c r="E3870" s="12">
        <v>3870</v>
      </c>
      <c r="F3870" s="13">
        <v>35322400</v>
      </c>
      <c r="G3870" s="14" t="s">
        <v>3870</v>
      </c>
      <c r="Q3870" t="str">
        <f t="shared" si="60"/>
        <v>35322400-Minobacači</v>
      </c>
    </row>
    <row r="3871" spans="1:17" x14ac:dyDescent="0.25">
      <c r="A3871">
        <v>3870</v>
      </c>
      <c r="B3871">
        <v>35322400</v>
      </c>
      <c r="C3871" t="s">
        <v>3870</v>
      </c>
      <c r="E3871" s="15">
        <v>3871</v>
      </c>
      <c r="F3871" s="16">
        <v>35322500</v>
      </c>
      <c r="G3871" s="17" t="s">
        <v>3871</v>
      </c>
      <c r="Q3871" t="str">
        <f t="shared" si="60"/>
        <v>35322500-Haubice</v>
      </c>
    </row>
    <row r="3872" spans="1:17" x14ac:dyDescent="0.25">
      <c r="A3872">
        <v>3871</v>
      </c>
      <c r="B3872">
        <v>35322500</v>
      </c>
      <c r="C3872" t="s">
        <v>3871</v>
      </c>
      <c r="E3872" s="12">
        <v>3872</v>
      </c>
      <c r="F3872" s="13">
        <v>35330000</v>
      </c>
      <c r="G3872" s="14" t="s">
        <v>3872</v>
      </c>
      <c r="Q3872" t="str">
        <f t="shared" si="60"/>
        <v>35330000-Municija</v>
      </c>
    </row>
    <row r="3873" spans="1:17" x14ac:dyDescent="0.25">
      <c r="A3873">
        <v>3872</v>
      </c>
      <c r="B3873">
        <v>35330000</v>
      </c>
      <c r="C3873" t="s">
        <v>3872</v>
      </c>
      <c r="E3873" s="15">
        <v>3873</v>
      </c>
      <c r="F3873" s="16">
        <v>35331000</v>
      </c>
      <c r="G3873" s="17" t="s">
        <v>3873</v>
      </c>
      <c r="Q3873" t="str">
        <f t="shared" si="60"/>
        <v>35331000-Municija za vatreno oružje i borbu</v>
      </c>
    </row>
    <row r="3874" spans="1:17" x14ac:dyDescent="0.25">
      <c r="A3874">
        <v>3873</v>
      </c>
      <c r="B3874">
        <v>35331000</v>
      </c>
      <c r="C3874" t="s">
        <v>3873</v>
      </c>
      <c r="E3874" s="12">
        <v>3874</v>
      </c>
      <c r="F3874" s="13">
        <v>35331100</v>
      </c>
      <c r="G3874" s="14" t="s">
        <v>3874</v>
      </c>
      <c r="Q3874" t="str">
        <f t="shared" si="60"/>
        <v>35331100-Meci</v>
      </c>
    </row>
    <row r="3875" spans="1:17" x14ac:dyDescent="0.25">
      <c r="A3875">
        <v>3874</v>
      </c>
      <c r="B3875">
        <v>35331100</v>
      </c>
      <c r="C3875" t="s">
        <v>3874</v>
      </c>
      <c r="E3875" s="15">
        <v>3875</v>
      </c>
      <c r="F3875" s="16">
        <v>35331200</v>
      </c>
      <c r="G3875" s="17" t="s">
        <v>3875</v>
      </c>
      <c r="Q3875" t="str">
        <f t="shared" si="60"/>
        <v>35331200-Topovske granate</v>
      </c>
    </row>
    <row r="3876" spans="1:17" x14ac:dyDescent="0.25">
      <c r="A3876">
        <v>3875</v>
      </c>
      <c r="B3876">
        <v>35331200</v>
      </c>
      <c r="C3876" t="s">
        <v>3875</v>
      </c>
      <c r="E3876" s="12">
        <v>3876</v>
      </c>
      <c r="F3876" s="13">
        <v>35331300</v>
      </c>
      <c r="G3876" s="14" t="s">
        <v>3876</v>
      </c>
      <c r="Q3876" t="str">
        <f t="shared" si="60"/>
        <v>35331300-Granate</v>
      </c>
    </row>
    <row r="3877" spans="1:17" x14ac:dyDescent="0.25">
      <c r="A3877">
        <v>3876</v>
      </c>
      <c r="B3877">
        <v>35331300</v>
      </c>
      <c r="C3877" t="s">
        <v>3876</v>
      </c>
      <c r="E3877" s="15">
        <v>3877</v>
      </c>
      <c r="F3877" s="16">
        <v>35331400</v>
      </c>
      <c r="G3877" s="17" t="s">
        <v>3877</v>
      </c>
      <c r="Q3877" t="str">
        <f t="shared" si="60"/>
        <v>35331400-Nagazne mine</v>
      </c>
    </row>
    <row r="3878" spans="1:17" x14ac:dyDescent="0.25">
      <c r="A3878">
        <v>3877</v>
      </c>
      <c r="B3878">
        <v>35331400</v>
      </c>
      <c r="C3878" t="s">
        <v>3877</v>
      </c>
      <c r="E3878" s="12">
        <v>3878</v>
      </c>
      <c r="F3878" s="13">
        <v>35331500</v>
      </c>
      <c r="G3878" s="14" t="s">
        <v>3878</v>
      </c>
      <c r="Q3878" t="str">
        <f t="shared" si="60"/>
        <v>35331500-Čaure</v>
      </c>
    </row>
    <row r="3879" spans="1:17" x14ac:dyDescent="0.25">
      <c r="A3879">
        <v>3878</v>
      </c>
      <c r="B3879">
        <v>35331500</v>
      </c>
      <c r="C3879" t="s">
        <v>3878</v>
      </c>
      <c r="E3879" s="15">
        <v>3879</v>
      </c>
      <c r="F3879" s="16">
        <v>35332000</v>
      </c>
      <c r="G3879" s="17" t="s">
        <v>3879</v>
      </c>
      <c r="Q3879" t="str">
        <f t="shared" si="60"/>
        <v>35332000-Municija za pomorsko ratovanje</v>
      </c>
    </row>
    <row r="3880" spans="1:17" x14ac:dyDescent="0.25">
      <c r="A3880">
        <v>3879</v>
      </c>
      <c r="B3880">
        <v>35332000</v>
      </c>
      <c r="C3880" t="s">
        <v>3879</v>
      </c>
      <c r="E3880" s="12">
        <v>3880</v>
      </c>
      <c r="F3880" s="13">
        <v>35332100</v>
      </c>
      <c r="G3880" s="14" t="s">
        <v>3880</v>
      </c>
      <c r="Q3880" t="str">
        <f t="shared" si="60"/>
        <v>35332100-Torpeda</v>
      </c>
    </row>
    <row r="3881" spans="1:17" x14ac:dyDescent="0.25">
      <c r="A3881">
        <v>3880</v>
      </c>
      <c r="B3881">
        <v>35332100</v>
      </c>
      <c r="C3881" t="s">
        <v>3880</v>
      </c>
      <c r="E3881" s="15">
        <v>3881</v>
      </c>
      <c r="F3881" s="16">
        <v>35332200</v>
      </c>
      <c r="G3881" s="17" t="s">
        <v>3881</v>
      </c>
      <c r="Q3881" t="str">
        <f t="shared" si="60"/>
        <v>35332200-Morske mine</v>
      </c>
    </row>
    <row r="3882" spans="1:17" x14ac:dyDescent="0.25">
      <c r="A3882">
        <v>3881</v>
      </c>
      <c r="B3882">
        <v>35332200</v>
      </c>
      <c r="C3882" t="s">
        <v>3881</v>
      </c>
      <c r="E3882" s="12">
        <v>3882</v>
      </c>
      <c r="F3882" s="13">
        <v>35333000</v>
      </c>
      <c r="G3882" s="14" t="s">
        <v>3882</v>
      </c>
      <c r="Q3882" t="str">
        <f t="shared" si="60"/>
        <v>35333000-Municija za vazdušno ratovanje</v>
      </c>
    </row>
    <row r="3883" spans="1:17" x14ac:dyDescent="0.25">
      <c r="A3883">
        <v>3882</v>
      </c>
      <c r="B3883">
        <v>35333000</v>
      </c>
      <c r="C3883" t="s">
        <v>3882</v>
      </c>
      <c r="E3883" s="15">
        <v>3883</v>
      </c>
      <c r="F3883" s="16">
        <v>35333100</v>
      </c>
      <c r="G3883" s="17" t="s">
        <v>3883</v>
      </c>
      <c r="Q3883" t="str">
        <f t="shared" si="60"/>
        <v>35333100-Bombe</v>
      </c>
    </row>
    <row r="3884" spans="1:17" x14ac:dyDescent="0.25">
      <c r="A3884">
        <v>3883</v>
      </c>
      <c r="B3884">
        <v>35333100</v>
      </c>
      <c r="C3884" t="s">
        <v>3883</v>
      </c>
      <c r="E3884" s="12">
        <v>3884</v>
      </c>
      <c r="F3884" s="13">
        <v>35333200</v>
      </c>
      <c r="G3884" s="14" t="s">
        <v>3884</v>
      </c>
      <c r="Q3884" t="str">
        <f t="shared" si="60"/>
        <v>35333200-Rakete</v>
      </c>
    </row>
    <row r="3885" spans="1:17" x14ac:dyDescent="0.25">
      <c r="A3885">
        <v>3884</v>
      </c>
      <c r="B3885">
        <v>35333200</v>
      </c>
      <c r="C3885" t="s">
        <v>3884</v>
      </c>
      <c r="E3885" s="15">
        <v>3885</v>
      </c>
      <c r="F3885" s="16">
        <v>35340000</v>
      </c>
      <c r="G3885" s="17" t="s">
        <v>3885</v>
      </c>
      <c r="Q3885" t="str">
        <f t="shared" si="60"/>
        <v>35340000-Delovi vatrenog oružja i municije</v>
      </c>
    </row>
    <row r="3886" spans="1:17" x14ac:dyDescent="0.25">
      <c r="A3886">
        <v>3885</v>
      </c>
      <c r="B3886">
        <v>35340000</v>
      </c>
      <c r="C3886" t="s">
        <v>3885</v>
      </c>
      <c r="E3886" s="12">
        <v>3886</v>
      </c>
      <c r="F3886" s="13">
        <v>35341000</v>
      </c>
      <c r="G3886" s="14" t="s">
        <v>3886</v>
      </c>
      <c r="Q3886" t="str">
        <f t="shared" si="60"/>
        <v>35341000-Delovi lakog vatrenog oružja</v>
      </c>
    </row>
    <row r="3887" spans="1:17" x14ac:dyDescent="0.25">
      <c r="A3887">
        <v>3886</v>
      </c>
      <c r="B3887">
        <v>35341000</v>
      </c>
      <c r="C3887" t="s">
        <v>3886</v>
      </c>
      <c r="E3887" s="15">
        <v>3887</v>
      </c>
      <c r="F3887" s="16">
        <v>35341100</v>
      </c>
      <c r="G3887" s="17" t="s">
        <v>3887</v>
      </c>
      <c r="Q3887" t="str">
        <f t="shared" si="60"/>
        <v>35341100-Pribor za cevi vatrenog oružja</v>
      </c>
    </row>
    <row r="3888" spans="1:17" x14ac:dyDescent="0.25">
      <c r="A3888">
        <v>3887</v>
      </c>
      <c r="B3888">
        <v>35341100</v>
      </c>
      <c r="C3888" t="s">
        <v>3887</v>
      </c>
      <c r="E3888" s="12">
        <v>3888</v>
      </c>
      <c r="F3888" s="13">
        <v>35342000</v>
      </c>
      <c r="G3888" s="14" t="s">
        <v>3888</v>
      </c>
      <c r="Q3888" t="str">
        <f t="shared" si="60"/>
        <v>35342000-Delovi raketnih lansera</v>
      </c>
    </row>
    <row r="3889" spans="1:17" x14ac:dyDescent="0.25">
      <c r="A3889">
        <v>3888</v>
      </c>
      <c r="B3889">
        <v>35342000</v>
      </c>
      <c r="C3889" t="s">
        <v>3888</v>
      </c>
      <c r="E3889" s="15">
        <v>3889</v>
      </c>
      <c r="F3889" s="16">
        <v>35343000</v>
      </c>
      <c r="G3889" s="17" t="s">
        <v>3889</v>
      </c>
      <c r="Q3889" t="str">
        <f t="shared" si="60"/>
        <v>35343000-Delovi minobacača</v>
      </c>
    </row>
    <row r="3890" spans="1:17" x14ac:dyDescent="0.25">
      <c r="A3890">
        <v>3889</v>
      </c>
      <c r="B3890">
        <v>35343000</v>
      </c>
      <c r="C3890" t="s">
        <v>3889</v>
      </c>
      <c r="E3890" s="12">
        <v>3890</v>
      </c>
      <c r="F3890" s="13">
        <v>35400000</v>
      </c>
      <c r="G3890" s="14" t="s">
        <v>3890</v>
      </c>
      <c r="Q3890" t="str">
        <f t="shared" si="60"/>
        <v>35400000-Vojna vozila i pripadajući delovi</v>
      </c>
    </row>
    <row r="3891" spans="1:17" x14ac:dyDescent="0.25">
      <c r="A3891">
        <v>3890</v>
      </c>
      <c r="B3891">
        <v>35400000</v>
      </c>
      <c r="C3891" t="s">
        <v>3890</v>
      </c>
      <c r="E3891" s="15">
        <v>3891</v>
      </c>
      <c r="F3891" s="16">
        <v>35410000</v>
      </c>
      <c r="G3891" s="17" t="s">
        <v>3891</v>
      </c>
      <c r="Q3891" t="str">
        <f t="shared" si="60"/>
        <v>35410000-Oklopna vojna vozila</v>
      </c>
    </row>
    <row r="3892" spans="1:17" x14ac:dyDescent="0.25">
      <c r="A3892">
        <v>3891</v>
      </c>
      <c r="B3892">
        <v>35410000</v>
      </c>
      <c r="C3892" t="s">
        <v>3891</v>
      </c>
      <c r="E3892" s="12">
        <v>3892</v>
      </c>
      <c r="F3892" s="13">
        <v>35411000</v>
      </c>
      <c r="G3892" s="14" t="s">
        <v>3892</v>
      </c>
      <c r="Q3892" t="str">
        <f t="shared" si="60"/>
        <v>35411000-Borbeni  tenkovi</v>
      </c>
    </row>
    <row r="3893" spans="1:17" x14ac:dyDescent="0.25">
      <c r="A3893">
        <v>3892</v>
      </c>
      <c r="B3893">
        <v>35411000</v>
      </c>
      <c r="C3893" t="s">
        <v>3892</v>
      </c>
      <c r="E3893" s="15">
        <v>3893</v>
      </c>
      <c r="F3893" s="16">
        <v>35411100</v>
      </c>
      <c r="G3893" s="17" t="s">
        <v>3893</v>
      </c>
      <c r="Q3893" t="str">
        <f t="shared" si="60"/>
        <v>35411100-Glavni borbeni  tenkovi</v>
      </c>
    </row>
    <row r="3894" spans="1:17" x14ac:dyDescent="0.25">
      <c r="A3894">
        <v>3893</v>
      </c>
      <c r="B3894">
        <v>35411100</v>
      </c>
      <c r="C3894" t="s">
        <v>3893</v>
      </c>
      <c r="E3894" s="12">
        <v>3894</v>
      </c>
      <c r="F3894" s="13">
        <v>35411200</v>
      </c>
      <c r="G3894" s="14" t="s">
        <v>3894</v>
      </c>
      <c r="Q3894" t="str">
        <f t="shared" si="60"/>
        <v>35411200-Laki borbeni  tenkovi</v>
      </c>
    </row>
    <row r="3895" spans="1:17" x14ac:dyDescent="0.25">
      <c r="A3895">
        <v>3894</v>
      </c>
      <c r="B3895">
        <v>35411200</v>
      </c>
      <c r="C3895" t="s">
        <v>3894</v>
      </c>
      <c r="E3895" s="15">
        <v>3895</v>
      </c>
      <c r="F3895" s="16">
        <v>35412000</v>
      </c>
      <c r="G3895" s="17" t="s">
        <v>3895</v>
      </c>
      <c r="Q3895" t="str">
        <f t="shared" si="60"/>
        <v>35412000-Oklopna borbena  vozila</v>
      </c>
    </row>
    <row r="3896" spans="1:17" x14ac:dyDescent="0.25">
      <c r="A3896">
        <v>3895</v>
      </c>
      <c r="B3896">
        <v>35412000</v>
      </c>
      <c r="C3896" t="s">
        <v>3895</v>
      </c>
      <c r="E3896" s="12">
        <v>3896</v>
      </c>
      <c r="F3896" s="13">
        <v>35412100</v>
      </c>
      <c r="G3896" s="14" t="s">
        <v>3896</v>
      </c>
      <c r="Q3896" t="str">
        <f t="shared" si="60"/>
        <v>35412100-Pešadijska borbena  vozila</v>
      </c>
    </row>
    <row r="3897" spans="1:17" x14ac:dyDescent="0.25">
      <c r="A3897">
        <v>3896</v>
      </c>
      <c r="B3897">
        <v>35412100</v>
      </c>
      <c r="C3897" t="s">
        <v>3896</v>
      </c>
      <c r="E3897" s="15">
        <v>3897</v>
      </c>
      <c r="F3897" s="16">
        <v>35412200</v>
      </c>
      <c r="G3897" s="17" t="s">
        <v>3897</v>
      </c>
      <c r="Q3897" t="str">
        <f t="shared" si="60"/>
        <v>35412200-Oklopni transporteri za prevoz vojnika</v>
      </c>
    </row>
    <row r="3898" spans="1:17" x14ac:dyDescent="0.25">
      <c r="A3898">
        <v>3897</v>
      </c>
      <c r="B3898">
        <v>35412200</v>
      </c>
      <c r="C3898" t="s">
        <v>3897</v>
      </c>
      <c r="E3898" s="12">
        <v>3898</v>
      </c>
      <c r="F3898" s="13">
        <v>35412300</v>
      </c>
      <c r="G3898" s="14" t="s">
        <v>3898</v>
      </c>
      <c r="Q3898" t="str">
        <f t="shared" si="60"/>
        <v>35412300-Oklopni transporteri za oružje</v>
      </c>
    </row>
    <row r="3899" spans="1:17" x14ac:dyDescent="0.25">
      <c r="A3899">
        <v>3898</v>
      </c>
      <c r="B3899">
        <v>35412300</v>
      </c>
      <c r="C3899" t="s">
        <v>3898</v>
      </c>
      <c r="E3899" s="15">
        <v>3899</v>
      </c>
      <c r="F3899" s="16">
        <v>35412400</v>
      </c>
      <c r="G3899" s="17" t="s">
        <v>3899</v>
      </c>
      <c r="Q3899" t="str">
        <f t="shared" si="60"/>
        <v>35412400-Izviđačka i patrolna vozila</v>
      </c>
    </row>
    <row r="3900" spans="1:17" x14ac:dyDescent="0.25">
      <c r="A3900">
        <v>3899</v>
      </c>
      <c r="B3900">
        <v>35412400</v>
      </c>
      <c r="C3900" t="s">
        <v>3899</v>
      </c>
      <c r="E3900" s="12">
        <v>3900</v>
      </c>
      <c r="F3900" s="13">
        <v>35412500</v>
      </c>
      <c r="G3900" s="14" t="s">
        <v>3900</v>
      </c>
      <c r="Q3900" t="str">
        <f t="shared" si="60"/>
        <v>35412500-Komandna vozila i vozila za vezu</v>
      </c>
    </row>
    <row r="3901" spans="1:17" x14ac:dyDescent="0.25">
      <c r="A3901">
        <v>3900</v>
      </c>
      <c r="B3901">
        <v>35412500</v>
      </c>
      <c r="C3901" t="s">
        <v>3900</v>
      </c>
      <c r="E3901" s="15">
        <v>3901</v>
      </c>
      <c r="F3901" s="16">
        <v>35420000</v>
      </c>
      <c r="G3901" s="17" t="s">
        <v>3901</v>
      </c>
      <c r="Q3901" t="str">
        <f t="shared" si="60"/>
        <v>35420000-Delovi vojnih vozila</v>
      </c>
    </row>
    <row r="3902" spans="1:17" x14ac:dyDescent="0.25">
      <c r="A3902">
        <v>3901</v>
      </c>
      <c r="B3902">
        <v>35420000</v>
      </c>
      <c r="C3902" t="s">
        <v>3901</v>
      </c>
      <c r="E3902" s="12">
        <v>3902</v>
      </c>
      <c r="F3902" s="13">
        <v>35421000</v>
      </c>
      <c r="G3902" s="14" t="s">
        <v>3902</v>
      </c>
      <c r="Q3902" t="str">
        <f t="shared" si="60"/>
        <v>35421000-Mehanički rezervni delovi za vojna vozila</v>
      </c>
    </row>
    <row r="3903" spans="1:17" x14ac:dyDescent="0.25">
      <c r="A3903">
        <v>3902</v>
      </c>
      <c r="B3903">
        <v>35421000</v>
      </c>
      <c r="C3903" t="s">
        <v>3902</v>
      </c>
      <c r="E3903" s="15">
        <v>3903</v>
      </c>
      <c r="F3903" s="16">
        <v>35421100</v>
      </c>
      <c r="G3903" s="17" t="s">
        <v>3903</v>
      </c>
      <c r="Q3903" t="str">
        <f t="shared" si="60"/>
        <v>35421100-Motori i delovi motora za vojna vozila</v>
      </c>
    </row>
    <row r="3904" spans="1:17" x14ac:dyDescent="0.25">
      <c r="A3904">
        <v>3903</v>
      </c>
      <c r="B3904">
        <v>35421100</v>
      </c>
      <c r="C3904" t="s">
        <v>3903</v>
      </c>
      <c r="E3904" s="12">
        <v>3904</v>
      </c>
      <c r="F3904" s="13">
        <v>35422000</v>
      </c>
      <c r="G3904" s="14" t="s">
        <v>3904</v>
      </c>
      <c r="Q3904" t="str">
        <f t="shared" si="60"/>
        <v>35422000-Električni i elektronski rezervni delovi za vojna vozila</v>
      </c>
    </row>
    <row r="3905" spans="1:17" x14ac:dyDescent="0.25">
      <c r="A3905">
        <v>3904</v>
      </c>
      <c r="B3905">
        <v>35422000</v>
      </c>
      <c r="C3905" t="s">
        <v>3904</v>
      </c>
      <c r="E3905" s="15">
        <v>3905</v>
      </c>
      <c r="F3905" s="16">
        <v>35500000</v>
      </c>
      <c r="G3905" s="17" t="s">
        <v>3905</v>
      </c>
      <c r="Q3905" t="str">
        <f t="shared" si="60"/>
        <v>35500000-Ratni brodovi i pripadajući delovi</v>
      </c>
    </row>
    <row r="3906" spans="1:17" x14ac:dyDescent="0.25">
      <c r="A3906">
        <v>3905</v>
      </c>
      <c r="B3906">
        <v>35500000</v>
      </c>
      <c r="C3906" t="s">
        <v>3905</v>
      </c>
      <c r="E3906" s="12">
        <v>3906</v>
      </c>
      <c r="F3906" s="13">
        <v>35510000</v>
      </c>
      <c r="G3906" s="14" t="s">
        <v>3906</v>
      </c>
      <c r="Q3906" t="str">
        <f t="shared" ref="Q3906:Q3969" si="61">F3906&amp; "-" &amp;G3906</f>
        <v>35510000-Ratni brodovi</v>
      </c>
    </row>
    <row r="3907" spans="1:17" x14ac:dyDescent="0.25">
      <c r="A3907">
        <v>3906</v>
      </c>
      <c r="B3907">
        <v>35510000</v>
      </c>
      <c r="C3907" t="s">
        <v>3906</v>
      </c>
      <c r="E3907" s="15">
        <v>3907</v>
      </c>
      <c r="F3907" s="16">
        <v>35511000</v>
      </c>
      <c r="G3907" s="17" t="s">
        <v>3907</v>
      </c>
      <c r="Q3907" t="str">
        <f t="shared" si="61"/>
        <v>35511000-Sredstva za površinsku borbu</v>
      </c>
    </row>
    <row r="3908" spans="1:17" x14ac:dyDescent="0.25">
      <c r="A3908">
        <v>3907</v>
      </c>
      <c r="B3908">
        <v>35511000</v>
      </c>
      <c r="C3908" t="s">
        <v>3907</v>
      </c>
      <c r="E3908" s="12">
        <v>3908</v>
      </c>
      <c r="F3908" s="13">
        <v>35511100</v>
      </c>
      <c r="G3908" s="14" t="s">
        <v>3908</v>
      </c>
      <c r="Q3908" t="str">
        <f t="shared" si="61"/>
        <v>35511100-Nosači aviona</v>
      </c>
    </row>
    <row r="3909" spans="1:17" x14ac:dyDescent="0.25">
      <c r="A3909">
        <v>3908</v>
      </c>
      <c r="B3909">
        <v>35511100</v>
      </c>
      <c r="C3909" t="s">
        <v>3908</v>
      </c>
      <c r="E3909" s="15">
        <v>3909</v>
      </c>
      <c r="F3909" s="16">
        <v>35511200</v>
      </c>
      <c r="G3909" s="17" t="s">
        <v>3909</v>
      </c>
      <c r="Q3909" t="str">
        <f t="shared" si="61"/>
        <v>35511200-Razarači i fregate</v>
      </c>
    </row>
    <row r="3910" spans="1:17" x14ac:dyDescent="0.25">
      <c r="A3910">
        <v>3909</v>
      </c>
      <c r="B3910">
        <v>35511200</v>
      </c>
      <c r="C3910" t="s">
        <v>3909</v>
      </c>
      <c r="E3910" s="12">
        <v>3910</v>
      </c>
      <c r="F3910" s="13">
        <v>35511300</v>
      </c>
      <c r="G3910" s="14" t="s">
        <v>3910</v>
      </c>
      <c r="Q3910" t="str">
        <f t="shared" si="61"/>
        <v>35511300-Korvete i patrolni čamci</v>
      </c>
    </row>
    <row r="3911" spans="1:17" x14ac:dyDescent="0.25">
      <c r="A3911">
        <v>3910</v>
      </c>
      <c r="B3911">
        <v>35511300</v>
      </c>
      <c r="C3911" t="s">
        <v>3910</v>
      </c>
      <c r="E3911" s="15">
        <v>3911</v>
      </c>
      <c r="F3911" s="16">
        <v>35511400</v>
      </c>
      <c r="G3911" s="17" t="s">
        <v>3911</v>
      </c>
      <c r="Q3911" t="str">
        <f t="shared" si="61"/>
        <v>35511400-Amfibijska plovila i brodovi</v>
      </c>
    </row>
    <row r="3912" spans="1:17" x14ac:dyDescent="0.25">
      <c r="A3912">
        <v>3911</v>
      </c>
      <c r="B3912">
        <v>35511400</v>
      </c>
      <c r="C3912" t="s">
        <v>3911</v>
      </c>
      <c r="E3912" s="12">
        <v>3912</v>
      </c>
      <c r="F3912" s="13">
        <v>35512000</v>
      </c>
      <c r="G3912" s="14" t="s">
        <v>3912</v>
      </c>
      <c r="Q3912" t="str">
        <f t="shared" si="61"/>
        <v>35512000-Podmornice</v>
      </c>
    </row>
    <row r="3913" spans="1:17" x14ac:dyDescent="0.25">
      <c r="A3913">
        <v>3912</v>
      </c>
      <c r="B3913">
        <v>35512000</v>
      </c>
      <c r="C3913" t="s">
        <v>3912</v>
      </c>
      <c r="E3913" s="15">
        <v>3913</v>
      </c>
      <c r="F3913" s="16">
        <v>35512100</v>
      </c>
      <c r="G3913" s="17" t="s">
        <v>3913</v>
      </c>
      <c r="Q3913" t="str">
        <f t="shared" si="61"/>
        <v>35512100-Strateške podmornice na nuklearni pogon</v>
      </c>
    </row>
    <row r="3914" spans="1:17" x14ac:dyDescent="0.25">
      <c r="A3914">
        <v>3913</v>
      </c>
      <c r="B3914">
        <v>35512100</v>
      </c>
      <c r="C3914" t="s">
        <v>3913</v>
      </c>
      <c r="E3914" s="12">
        <v>3914</v>
      </c>
      <c r="F3914" s="13">
        <v>35512200</v>
      </c>
      <c r="G3914" s="14" t="s">
        <v>3914</v>
      </c>
      <c r="Q3914" t="str">
        <f t="shared" si="61"/>
        <v>35512200-Ofanzivne podmornice na nuklearni pogon</v>
      </c>
    </row>
    <row r="3915" spans="1:17" x14ac:dyDescent="0.25">
      <c r="A3915">
        <v>3914</v>
      </c>
      <c r="B3915">
        <v>35512200</v>
      </c>
      <c r="C3915" t="s">
        <v>3914</v>
      </c>
      <c r="E3915" s="15">
        <v>3915</v>
      </c>
      <c r="F3915" s="16">
        <v>35512300</v>
      </c>
      <c r="G3915" s="17" t="s">
        <v>3915</v>
      </c>
      <c r="Q3915" t="str">
        <f t="shared" si="61"/>
        <v>35512300-Ofanzivne podmornice na dizel pogon</v>
      </c>
    </row>
    <row r="3916" spans="1:17" x14ac:dyDescent="0.25">
      <c r="A3916">
        <v>3915</v>
      </c>
      <c r="B3916">
        <v>35512300</v>
      </c>
      <c r="C3916" t="s">
        <v>3915</v>
      </c>
      <c r="E3916" s="12">
        <v>3916</v>
      </c>
      <c r="F3916" s="13">
        <v>35512400</v>
      </c>
      <c r="G3916" s="14" t="s">
        <v>3916</v>
      </c>
      <c r="Q3916" t="str">
        <f t="shared" si="61"/>
        <v>35512400-Podvodna plovila bez posade</v>
      </c>
    </row>
    <row r="3917" spans="1:17" x14ac:dyDescent="0.25">
      <c r="A3917">
        <v>3916</v>
      </c>
      <c r="B3917">
        <v>35512400</v>
      </c>
      <c r="C3917" t="s">
        <v>3916</v>
      </c>
      <c r="E3917" s="15">
        <v>3917</v>
      </c>
      <c r="F3917" s="16">
        <v>35513000</v>
      </c>
      <c r="G3917" s="17" t="s">
        <v>3917</v>
      </c>
      <c r="Q3917" t="str">
        <f t="shared" si="61"/>
        <v>35513000-Brodovi za minsku borbu i pomoćni brodovi</v>
      </c>
    </row>
    <row r="3918" spans="1:17" x14ac:dyDescent="0.25">
      <c r="A3918">
        <v>3917</v>
      </c>
      <c r="B3918">
        <v>35513000</v>
      </c>
      <c r="C3918" t="s">
        <v>3917</v>
      </c>
      <c r="E3918" s="12">
        <v>3918</v>
      </c>
      <c r="F3918" s="13">
        <v>35513100</v>
      </c>
      <c r="G3918" s="14" t="s">
        <v>3918</v>
      </c>
      <c r="Q3918" t="str">
        <f t="shared" si="61"/>
        <v>35513100-Minolovac i čistač mina</v>
      </c>
    </row>
    <row r="3919" spans="1:17" x14ac:dyDescent="0.25">
      <c r="A3919">
        <v>3918</v>
      </c>
      <c r="B3919">
        <v>35513100</v>
      </c>
      <c r="C3919" t="s">
        <v>3918</v>
      </c>
      <c r="E3919" s="15">
        <v>3919</v>
      </c>
      <c r="F3919" s="16">
        <v>35513200</v>
      </c>
      <c r="G3919" s="17" t="s">
        <v>3919</v>
      </c>
      <c r="Q3919" t="str">
        <f t="shared" si="61"/>
        <v>35513200-Pomoćno istraživačko plovilo</v>
      </c>
    </row>
    <row r="3920" spans="1:17" x14ac:dyDescent="0.25">
      <c r="A3920">
        <v>3919</v>
      </c>
      <c r="B3920">
        <v>35513200</v>
      </c>
      <c r="C3920" t="s">
        <v>3919</v>
      </c>
      <c r="E3920" s="12">
        <v>3920</v>
      </c>
      <c r="F3920" s="13">
        <v>35513300</v>
      </c>
      <c r="G3920" s="14" t="s">
        <v>3920</v>
      </c>
      <c r="Q3920" t="str">
        <f t="shared" si="61"/>
        <v>35513300-Pomoćno obaveštajno plovilo</v>
      </c>
    </row>
    <row r="3921" spans="1:17" x14ac:dyDescent="0.25">
      <c r="A3921">
        <v>3920</v>
      </c>
      <c r="B3921">
        <v>35513300</v>
      </c>
      <c r="C3921" t="s">
        <v>3920</v>
      </c>
      <c r="E3921" s="15">
        <v>3921</v>
      </c>
      <c r="F3921" s="16">
        <v>35513400</v>
      </c>
      <c r="G3921" s="17" t="s">
        <v>3921</v>
      </c>
      <c r="Q3921" t="str">
        <f t="shared" si="61"/>
        <v>35513400-Pomoćna bolnica; teretno; tankersko; plovilo za prevoz vozila</v>
      </c>
    </row>
    <row r="3922" spans="1:17" x14ac:dyDescent="0.25">
      <c r="A3922">
        <v>3921</v>
      </c>
      <c r="B3922">
        <v>35513400</v>
      </c>
      <c r="C3922" t="s">
        <v>3921</v>
      </c>
      <c r="E3922" s="12">
        <v>3922</v>
      </c>
      <c r="F3922" s="13">
        <v>35520000</v>
      </c>
      <c r="G3922" s="14" t="s">
        <v>3922</v>
      </c>
      <c r="Q3922" t="str">
        <f t="shared" si="61"/>
        <v>35520000-Delovi za ratne brodove</v>
      </c>
    </row>
    <row r="3923" spans="1:17" x14ac:dyDescent="0.25">
      <c r="A3923">
        <v>3922</v>
      </c>
      <c r="B3923">
        <v>35520000</v>
      </c>
      <c r="C3923" t="s">
        <v>3922</v>
      </c>
      <c r="E3923" s="15">
        <v>3923</v>
      </c>
      <c r="F3923" s="16">
        <v>35521000</v>
      </c>
      <c r="G3923" s="17" t="s">
        <v>3923</v>
      </c>
      <c r="Q3923" t="str">
        <f t="shared" si="61"/>
        <v>35521000-Trup i mehanički rezervni delovi za ratne brodove</v>
      </c>
    </row>
    <row r="3924" spans="1:17" x14ac:dyDescent="0.25">
      <c r="A3924">
        <v>3923</v>
      </c>
      <c r="B3924">
        <v>35521000</v>
      </c>
      <c r="C3924" t="s">
        <v>3923</v>
      </c>
      <c r="E3924" s="12">
        <v>3924</v>
      </c>
      <c r="F3924" s="13">
        <v>35521100</v>
      </c>
      <c r="G3924" s="14" t="s">
        <v>3924</v>
      </c>
      <c r="Q3924" t="str">
        <f t="shared" si="61"/>
        <v>35521100-Motori i delovi motora za ratne brodove</v>
      </c>
    </row>
    <row r="3925" spans="1:17" x14ac:dyDescent="0.25">
      <c r="A3925">
        <v>3924</v>
      </c>
      <c r="B3925">
        <v>35521100</v>
      </c>
      <c r="C3925" t="s">
        <v>3924</v>
      </c>
      <c r="E3925" s="15">
        <v>3925</v>
      </c>
      <c r="F3925" s="16">
        <v>35522000</v>
      </c>
      <c r="G3925" s="17" t="s">
        <v>3925</v>
      </c>
      <c r="Q3925" t="str">
        <f t="shared" si="61"/>
        <v>35522000-Elektronski i električni rezervni delovi za ratne brodove</v>
      </c>
    </row>
    <row r="3926" spans="1:17" x14ac:dyDescent="0.25">
      <c r="A3926">
        <v>3925</v>
      </c>
      <c r="B3926">
        <v>35522000</v>
      </c>
      <c r="C3926" t="s">
        <v>3925</v>
      </c>
      <c r="E3926" s="12">
        <v>3926</v>
      </c>
      <c r="F3926" s="13">
        <v>35600000</v>
      </c>
      <c r="G3926" s="14" t="s">
        <v>3926</v>
      </c>
      <c r="Q3926" t="str">
        <f t="shared" si="61"/>
        <v>35600000-Vojni avioni, rakete i svemirske letelice</v>
      </c>
    </row>
    <row r="3927" spans="1:17" x14ac:dyDescent="0.25">
      <c r="A3927">
        <v>3926</v>
      </c>
      <c r="B3927">
        <v>35600000</v>
      </c>
      <c r="C3927" t="s">
        <v>3926</v>
      </c>
      <c r="E3927" s="15">
        <v>3927</v>
      </c>
      <c r="F3927" s="16">
        <v>35610000</v>
      </c>
      <c r="G3927" s="17" t="s">
        <v>3927</v>
      </c>
      <c r="Q3927" t="str">
        <f t="shared" si="61"/>
        <v>35610000-Vojni avioni</v>
      </c>
    </row>
    <row r="3928" spans="1:17" x14ac:dyDescent="0.25">
      <c r="A3928">
        <v>3927</v>
      </c>
      <c r="B3928">
        <v>35610000</v>
      </c>
      <c r="C3928" t="s">
        <v>3927</v>
      </c>
      <c r="E3928" s="12">
        <v>3928</v>
      </c>
      <c r="F3928" s="13">
        <v>35611100</v>
      </c>
      <c r="G3928" s="14" t="s">
        <v>3928</v>
      </c>
      <c r="Q3928" t="str">
        <f t="shared" si="61"/>
        <v>35611100-Avion lovac</v>
      </c>
    </row>
    <row r="3929" spans="1:17" x14ac:dyDescent="0.25">
      <c r="A3929">
        <v>3928</v>
      </c>
      <c r="B3929">
        <v>35611100</v>
      </c>
      <c r="C3929" t="s">
        <v>3928</v>
      </c>
      <c r="E3929" s="15">
        <v>3929</v>
      </c>
      <c r="F3929" s="16">
        <v>35611200</v>
      </c>
      <c r="G3929" s="17" t="s">
        <v>3929</v>
      </c>
      <c r="Q3929" t="str">
        <f t="shared" si="61"/>
        <v>35611200-Lovci - bombarderi i letelice za napad ciljeva na zemlji</v>
      </c>
    </row>
    <row r="3930" spans="1:17" x14ac:dyDescent="0.25">
      <c r="A3930">
        <v>3929</v>
      </c>
      <c r="B3930">
        <v>35611200</v>
      </c>
      <c r="C3930" t="s">
        <v>3929</v>
      </c>
      <c r="E3930" s="12">
        <v>3930</v>
      </c>
      <c r="F3930" s="13">
        <v>35611300</v>
      </c>
      <c r="G3930" s="14" t="s">
        <v>3930</v>
      </c>
      <c r="Q3930" t="str">
        <f t="shared" si="61"/>
        <v>35611300-Avioni- bombarderi</v>
      </c>
    </row>
    <row r="3931" spans="1:17" x14ac:dyDescent="0.25">
      <c r="A3931">
        <v>3930</v>
      </c>
      <c r="B3931">
        <v>35611300</v>
      </c>
      <c r="C3931" t="s">
        <v>3930</v>
      </c>
      <c r="E3931" s="15">
        <v>3931</v>
      </c>
      <c r="F3931" s="16">
        <v>35611400</v>
      </c>
      <c r="G3931" s="17" t="s">
        <v>3931</v>
      </c>
      <c r="Q3931" t="str">
        <f t="shared" si="61"/>
        <v>35611400-Vojni transportni avioni</v>
      </c>
    </row>
    <row r="3932" spans="1:17" x14ac:dyDescent="0.25">
      <c r="A3932">
        <v>3931</v>
      </c>
      <c r="B3932">
        <v>35611400</v>
      </c>
      <c r="C3932" t="s">
        <v>3931</v>
      </c>
      <c r="E3932" s="12">
        <v>3932</v>
      </c>
      <c r="F3932" s="13">
        <v>35611500</v>
      </c>
      <c r="G3932" s="14" t="s">
        <v>3932</v>
      </c>
      <c r="Q3932" t="str">
        <f t="shared" si="61"/>
        <v>35611500-Trenažni avioni</v>
      </c>
    </row>
    <row r="3933" spans="1:17" x14ac:dyDescent="0.25">
      <c r="A3933">
        <v>3932</v>
      </c>
      <c r="B3933">
        <v>35611500</v>
      </c>
      <c r="C3933" t="s">
        <v>3932</v>
      </c>
      <c r="E3933" s="15">
        <v>3933</v>
      </c>
      <c r="F3933" s="16">
        <v>35611600</v>
      </c>
      <c r="G3933" s="17" t="s">
        <v>3933</v>
      </c>
      <c r="Q3933" t="str">
        <f t="shared" si="61"/>
        <v>35611600-Mornarički patrolni avioni</v>
      </c>
    </row>
    <row r="3934" spans="1:17" x14ac:dyDescent="0.25">
      <c r="A3934">
        <v>3933</v>
      </c>
      <c r="B3934">
        <v>35611600</v>
      </c>
      <c r="C3934" t="s">
        <v>3933</v>
      </c>
      <c r="E3934" s="12">
        <v>3934</v>
      </c>
      <c r="F3934" s="13">
        <v>35611700</v>
      </c>
      <c r="G3934" s="14" t="s">
        <v>3934</v>
      </c>
      <c r="Q3934" t="str">
        <f t="shared" si="61"/>
        <v>35611700-Avioni - cisterne</v>
      </c>
    </row>
    <row r="3935" spans="1:17" x14ac:dyDescent="0.25">
      <c r="A3935">
        <v>3934</v>
      </c>
      <c r="B3935">
        <v>35611700</v>
      </c>
      <c r="C3935" t="s">
        <v>3934</v>
      </c>
      <c r="E3935" s="15">
        <v>3935</v>
      </c>
      <c r="F3935" s="16">
        <v>35611800</v>
      </c>
      <c r="G3935" s="17" t="s">
        <v>3935</v>
      </c>
      <c r="Q3935" t="str">
        <f t="shared" si="61"/>
        <v>35611800-Izviđački avioni</v>
      </c>
    </row>
    <row r="3936" spans="1:17" x14ac:dyDescent="0.25">
      <c r="A3936">
        <v>3935</v>
      </c>
      <c r="B3936">
        <v>35611800</v>
      </c>
      <c r="C3936" t="s">
        <v>3935</v>
      </c>
      <c r="E3936" s="12">
        <v>3936</v>
      </c>
      <c r="F3936" s="13">
        <v>35612100</v>
      </c>
      <c r="G3936" s="14" t="s">
        <v>3936</v>
      </c>
      <c r="Q3936" t="str">
        <f t="shared" si="61"/>
        <v>35612100-Borbeni helikopteri</v>
      </c>
    </row>
    <row r="3937" spans="1:17" x14ac:dyDescent="0.25">
      <c r="A3937">
        <v>3936</v>
      </c>
      <c r="B3937">
        <v>35612100</v>
      </c>
      <c r="C3937" t="s">
        <v>3936</v>
      </c>
      <c r="E3937" s="15">
        <v>3937</v>
      </c>
      <c r="F3937" s="16">
        <v>35612200</v>
      </c>
      <c r="G3937" s="17" t="s">
        <v>3937</v>
      </c>
      <c r="Q3937" t="str">
        <f t="shared" si="61"/>
        <v>35612200-Helikopteri za protiv podmorničku borbu</v>
      </c>
    </row>
    <row r="3938" spans="1:17" x14ac:dyDescent="0.25">
      <c r="A3938">
        <v>3937</v>
      </c>
      <c r="B3938">
        <v>35612200</v>
      </c>
      <c r="C3938" t="s">
        <v>3937</v>
      </c>
      <c r="E3938" s="12">
        <v>3938</v>
      </c>
      <c r="F3938" s="13">
        <v>35612300</v>
      </c>
      <c r="G3938" s="14" t="s">
        <v>3938</v>
      </c>
      <c r="Q3938" t="str">
        <f t="shared" si="61"/>
        <v>35612300-Helikopteri za podršku</v>
      </c>
    </row>
    <row r="3939" spans="1:17" x14ac:dyDescent="0.25">
      <c r="A3939">
        <v>3938</v>
      </c>
      <c r="B3939">
        <v>35612300</v>
      </c>
      <c r="C3939" t="s">
        <v>3938</v>
      </c>
      <c r="E3939" s="15">
        <v>3939</v>
      </c>
      <c r="F3939" s="16">
        <v>35612400</v>
      </c>
      <c r="G3939" s="17" t="s">
        <v>3939</v>
      </c>
      <c r="Q3939" t="str">
        <f t="shared" si="61"/>
        <v>35612400-Vojni transportni helikopteri</v>
      </c>
    </row>
    <row r="3940" spans="1:17" x14ac:dyDescent="0.25">
      <c r="A3940">
        <v>3939</v>
      </c>
      <c r="B3940">
        <v>35612400</v>
      </c>
      <c r="C3940" t="s">
        <v>3939</v>
      </c>
      <c r="E3940" s="12">
        <v>3940</v>
      </c>
      <c r="F3940" s="13">
        <v>35612500</v>
      </c>
      <c r="G3940" s="14" t="s">
        <v>3940</v>
      </c>
      <c r="Q3940" t="str">
        <f t="shared" si="61"/>
        <v>35612500-Helikopteri za traženje i spašavanje</v>
      </c>
    </row>
    <row r="3941" spans="1:17" x14ac:dyDescent="0.25">
      <c r="A3941">
        <v>3940</v>
      </c>
      <c r="B3941">
        <v>35612500</v>
      </c>
      <c r="C3941" t="s">
        <v>3940</v>
      </c>
      <c r="E3941" s="15">
        <v>3941</v>
      </c>
      <c r="F3941" s="16">
        <v>35613000</v>
      </c>
      <c r="G3941" s="17" t="s">
        <v>3593</v>
      </c>
      <c r="Q3941" t="str">
        <f t="shared" si="61"/>
        <v>35613000-Bespilotne letelice</v>
      </c>
    </row>
    <row r="3942" spans="1:17" x14ac:dyDescent="0.25">
      <c r="A3942">
        <v>3941</v>
      </c>
      <c r="B3942">
        <v>35613000</v>
      </c>
      <c r="C3942" t="s">
        <v>3593</v>
      </c>
      <c r="E3942" s="12">
        <v>3942</v>
      </c>
      <c r="F3942" s="13">
        <v>35613100</v>
      </c>
      <c r="G3942" s="14" t="s">
        <v>3941</v>
      </c>
      <c r="Q3942" t="str">
        <f t="shared" si="61"/>
        <v>35613100-Bespilotne borbene letetelice</v>
      </c>
    </row>
    <row r="3943" spans="1:17" x14ac:dyDescent="0.25">
      <c r="A3943">
        <v>3942</v>
      </c>
      <c r="B3943">
        <v>35613100</v>
      </c>
      <c r="C3943" t="s">
        <v>3941</v>
      </c>
      <c r="E3943" s="15">
        <v>3943</v>
      </c>
      <c r="F3943" s="16">
        <v>35620000</v>
      </c>
      <c r="G3943" s="17" t="s">
        <v>3884</v>
      </c>
      <c r="Q3943" t="str">
        <f t="shared" si="61"/>
        <v>35620000-Rakete</v>
      </c>
    </row>
    <row r="3944" spans="1:17" x14ac:dyDescent="0.25">
      <c r="A3944">
        <v>3943</v>
      </c>
      <c r="B3944">
        <v>35620000</v>
      </c>
      <c r="C3944" t="s">
        <v>3884</v>
      </c>
      <c r="E3944" s="12">
        <v>3944</v>
      </c>
      <c r="F3944" s="13">
        <v>35621000</v>
      </c>
      <c r="G3944" s="14" t="s">
        <v>3942</v>
      </c>
      <c r="Q3944" t="str">
        <f t="shared" si="61"/>
        <v>35621000-Strateške rakete</v>
      </c>
    </row>
    <row r="3945" spans="1:17" x14ac:dyDescent="0.25">
      <c r="A3945">
        <v>3944</v>
      </c>
      <c r="B3945">
        <v>35621000</v>
      </c>
      <c r="C3945" t="s">
        <v>3942</v>
      </c>
      <c r="E3945" s="15">
        <v>3945</v>
      </c>
      <c r="F3945" s="16">
        <v>35621100</v>
      </c>
      <c r="G3945" s="17" t="s">
        <v>3943</v>
      </c>
      <c r="Q3945" t="str">
        <f t="shared" si="61"/>
        <v>35621100-Strateške protiv-balističke rakete</v>
      </c>
    </row>
    <row r="3946" spans="1:17" x14ac:dyDescent="0.25">
      <c r="A3946">
        <v>3945</v>
      </c>
      <c r="B3946">
        <v>35621100</v>
      </c>
      <c r="C3946" t="s">
        <v>3943</v>
      </c>
      <c r="E3946" s="12">
        <v>3946</v>
      </c>
      <c r="F3946" s="13">
        <v>35621200</v>
      </c>
      <c r="G3946" s="14" t="s">
        <v>3944</v>
      </c>
      <c r="Q3946" t="str">
        <f t="shared" si="61"/>
        <v>35621200-Interkontinentalne balističke rakete</v>
      </c>
    </row>
    <row r="3947" spans="1:17" x14ac:dyDescent="0.25">
      <c r="A3947">
        <v>3946</v>
      </c>
      <c r="B3947">
        <v>35621200</v>
      </c>
      <c r="C3947" t="s">
        <v>3944</v>
      </c>
      <c r="E3947" s="15">
        <v>3947</v>
      </c>
      <c r="F3947" s="16">
        <v>35621300</v>
      </c>
      <c r="G3947" s="17" t="s">
        <v>3945</v>
      </c>
      <c r="Q3947" t="str">
        <f t="shared" si="61"/>
        <v>35621300-Balističke rakete koje se ispaljuju sa podmornica</v>
      </c>
    </row>
    <row r="3948" spans="1:17" x14ac:dyDescent="0.25">
      <c r="A3948">
        <v>3947</v>
      </c>
      <c r="B3948">
        <v>35621300</v>
      </c>
      <c r="C3948" t="s">
        <v>3945</v>
      </c>
      <c r="E3948" s="12">
        <v>3948</v>
      </c>
      <c r="F3948" s="13">
        <v>35621400</v>
      </c>
      <c r="G3948" s="14" t="s">
        <v>3946</v>
      </c>
      <c r="Q3948" t="str">
        <f t="shared" si="61"/>
        <v>35621400-Balističke rakete srednjeg dometa</v>
      </c>
    </row>
    <row r="3949" spans="1:17" x14ac:dyDescent="0.25">
      <c r="A3949">
        <v>3948</v>
      </c>
      <c r="B3949">
        <v>35621400</v>
      </c>
      <c r="C3949" t="s">
        <v>3946</v>
      </c>
      <c r="E3949" s="15">
        <v>3949</v>
      </c>
      <c r="F3949" s="16">
        <v>35622000</v>
      </c>
      <c r="G3949" s="17" t="s">
        <v>3947</v>
      </c>
      <c r="Q3949" t="str">
        <f t="shared" si="61"/>
        <v>35622000-Taktičke rakete</v>
      </c>
    </row>
    <row r="3950" spans="1:17" x14ac:dyDescent="0.25">
      <c r="A3950">
        <v>3949</v>
      </c>
      <c r="B3950">
        <v>35622000</v>
      </c>
      <c r="C3950" t="s">
        <v>3947</v>
      </c>
      <c r="E3950" s="12">
        <v>3950</v>
      </c>
      <c r="F3950" s="13">
        <v>35622100</v>
      </c>
      <c r="G3950" s="14" t="s">
        <v>3948</v>
      </c>
      <c r="Q3950" t="str">
        <f t="shared" si="61"/>
        <v>35622100-Rakete vazduh - vazduh</v>
      </c>
    </row>
    <row r="3951" spans="1:17" x14ac:dyDescent="0.25">
      <c r="A3951">
        <v>3950</v>
      </c>
      <c r="B3951">
        <v>35622100</v>
      </c>
      <c r="C3951" t="s">
        <v>3948</v>
      </c>
      <c r="E3951" s="15">
        <v>3951</v>
      </c>
      <c r="F3951" s="16">
        <v>35622200</v>
      </c>
      <c r="G3951" s="17" t="s">
        <v>3949</v>
      </c>
      <c r="Q3951" t="str">
        <f t="shared" si="61"/>
        <v>35622200-Rakete vazduh - zemlja</v>
      </c>
    </row>
    <row r="3952" spans="1:17" x14ac:dyDescent="0.25">
      <c r="A3952">
        <v>3951</v>
      </c>
      <c r="B3952">
        <v>35622200</v>
      </c>
      <c r="C3952" t="s">
        <v>3949</v>
      </c>
      <c r="E3952" s="12">
        <v>3952</v>
      </c>
      <c r="F3952" s="13">
        <v>35622300</v>
      </c>
      <c r="G3952" s="14" t="s">
        <v>3950</v>
      </c>
      <c r="Q3952" t="str">
        <f t="shared" si="61"/>
        <v>35622300-Protiv-mornaričke rakete</v>
      </c>
    </row>
    <row r="3953" spans="1:17" x14ac:dyDescent="0.25">
      <c r="A3953">
        <v>3952</v>
      </c>
      <c r="B3953">
        <v>35622300</v>
      </c>
      <c r="C3953" t="s">
        <v>3950</v>
      </c>
      <c r="E3953" s="15">
        <v>3953</v>
      </c>
      <c r="F3953" s="16">
        <v>35622400</v>
      </c>
      <c r="G3953" s="17" t="s">
        <v>3951</v>
      </c>
      <c r="Q3953" t="str">
        <f t="shared" si="61"/>
        <v>35622400-Protivpodmorničke rakete</v>
      </c>
    </row>
    <row r="3954" spans="1:17" x14ac:dyDescent="0.25">
      <c r="A3954">
        <v>3953</v>
      </c>
      <c r="B3954">
        <v>35622400</v>
      </c>
      <c r="C3954" t="s">
        <v>3951</v>
      </c>
      <c r="E3954" s="12">
        <v>3954</v>
      </c>
      <c r="F3954" s="13">
        <v>35622500</v>
      </c>
      <c r="G3954" s="14" t="s">
        <v>3952</v>
      </c>
      <c r="Q3954" t="str">
        <f t="shared" si="61"/>
        <v>35622500-Taktičke protiv-balističke rakete</v>
      </c>
    </row>
    <row r="3955" spans="1:17" x14ac:dyDescent="0.25">
      <c r="A3955">
        <v>3954</v>
      </c>
      <c r="B3955">
        <v>35622500</v>
      </c>
      <c r="C3955" t="s">
        <v>3952</v>
      </c>
      <c r="E3955" s="15">
        <v>3955</v>
      </c>
      <c r="F3955" s="16">
        <v>35622600</v>
      </c>
      <c r="G3955" s="17" t="s">
        <v>3953</v>
      </c>
      <c r="Q3955" t="str">
        <f t="shared" si="61"/>
        <v>35622600-Protivtenkovske navođene rakete</v>
      </c>
    </row>
    <row r="3956" spans="1:17" x14ac:dyDescent="0.25">
      <c r="A3956">
        <v>3955</v>
      </c>
      <c r="B3956">
        <v>35622600</v>
      </c>
      <c r="C3956" t="s">
        <v>3953</v>
      </c>
      <c r="E3956" s="12">
        <v>3956</v>
      </c>
      <c r="F3956" s="13">
        <v>35622700</v>
      </c>
      <c r="G3956" s="14" t="s">
        <v>3954</v>
      </c>
      <c r="Q3956" t="str">
        <f t="shared" si="61"/>
        <v>35622700-Rakete zemlja - vazduh</v>
      </c>
    </row>
    <row r="3957" spans="1:17" x14ac:dyDescent="0.25">
      <c r="A3957">
        <v>3956</v>
      </c>
      <c r="B3957">
        <v>35622700</v>
      </c>
      <c r="C3957" t="s">
        <v>3954</v>
      </c>
      <c r="E3957" s="15">
        <v>3957</v>
      </c>
      <c r="F3957" s="16">
        <v>35623000</v>
      </c>
      <c r="G3957" s="17" t="s">
        <v>3955</v>
      </c>
      <c r="Q3957" t="str">
        <f t="shared" si="61"/>
        <v>35623000-Krstareće rakete</v>
      </c>
    </row>
    <row r="3958" spans="1:17" x14ac:dyDescent="0.25">
      <c r="A3958">
        <v>3957</v>
      </c>
      <c r="B3958">
        <v>35623000</v>
      </c>
      <c r="C3958" t="s">
        <v>3955</v>
      </c>
      <c r="E3958" s="12">
        <v>3958</v>
      </c>
      <c r="F3958" s="13">
        <v>35623100</v>
      </c>
      <c r="G3958" s="14" t="s">
        <v>3956</v>
      </c>
      <c r="Q3958" t="str">
        <f t="shared" si="61"/>
        <v>35623100-Krstareće rakete lansirane iz vazduha, sa zemlje ili sa mora</v>
      </c>
    </row>
    <row r="3959" spans="1:17" x14ac:dyDescent="0.25">
      <c r="A3959">
        <v>3958</v>
      </c>
      <c r="B3959">
        <v>35623100</v>
      </c>
      <c r="C3959" t="s">
        <v>3956</v>
      </c>
      <c r="E3959" s="15">
        <v>3959</v>
      </c>
      <c r="F3959" s="16">
        <v>35630000</v>
      </c>
      <c r="G3959" s="17" t="s">
        <v>3957</v>
      </c>
      <c r="Q3959" t="str">
        <f t="shared" si="61"/>
        <v>35630000-Vojne svemirske letelice</v>
      </c>
    </row>
    <row r="3960" spans="1:17" x14ac:dyDescent="0.25">
      <c r="A3960">
        <v>3959</v>
      </c>
      <c r="B3960">
        <v>35630000</v>
      </c>
      <c r="C3960" t="s">
        <v>3957</v>
      </c>
      <c r="E3960" s="12">
        <v>3960</v>
      </c>
      <c r="F3960" s="13">
        <v>35631000</v>
      </c>
      <c r="G3960" s="14" t="s">
        <v>3958</v>
      </c>
      <c r="Q3960" t="str">
        <f t="shared" si="61"/>
        <v>35631000-Vojni sateliti</v>
      </c>
    </row>
    <row r="3961" spans="1:17" x14ac:dyDescent="0.25">
      <c r="A3961">
        <v>3960</v>
      </c>
      <c r="B3961">
        <v>35631000</v>
      </c>
      <c r="C3961" t="s">
        <v>3958</v>
      </c>
      <c r="E3961" s="15">
        <v>3961</v>
      </c>
      <c r="F3961" s="16">
        <v>35631100</v>
      </c>
      <c r="G3961" s="17" t="s">
        <v>3959</v>
      </c>
      <c r="Q3961" t="str">
        <f t="shared" si="61"/>
        <v>35631100-Sateliti za komunikaciju</v>
      </c>
    </row>
    <row r="3962" spans="1:17" x14ac:dyDescent="0.25">
      <c r="A3962">
        <v>3961</v>
      </c>
      <c r="B3962">
        <v>35631100</v>
      </c>
      <c r="C3962" t="s">
        <v>3959</v>
      </c>
      <c r="E3962" s="12">
        <v>3962</v>
      </c>
      <c r="F3962" s="13">
        <v>35631200</v>
      </c>
      <c r="G3962" s="14" t="s">
        <v>3960</v>
      </c>
      <c r="Q3962" t="str">
        <f t="shared" si="61"/>
        <v>35631200-Sateliti za posmatranje</v>
      </c>
    </row>
    <row r="3963" spans="1:17" x14ac:dyDescent="0.25">
      <c r="A3963">
        <v>3962</v>
      </c>
      <c r="B3963">
        <v>35631200</v>
      </c>
      <c r="C3963" t="s">
        <v>3960</v>
      </c>
      <c r="E3963" s="15">
        <v>3963</v>
      </c>
      <c r="F3963" s="16">
        <v>35631300</v>
      </c>
      <c r="G3963" s="17" t="s">
        <v>3961</v>
      </c>
      <c r="Q3963" t="str">
        <f t="shared" si="61"/>
        <v>35631300-Sateliti za navigaciju</v>
      </c>
    </row>
    <row r="3964" spans="1:17" x14ac:dyDescent="0.25">
      <c r="A3964">
        <v>3963</v>
      </c>
      <c r="B3964">
        <v>35631300</v>
      </c>
      <c r="C3964" t="s">
        <v>3961</v>
      </c>
      <c r="E3964" s="12">
        <v>3964</v>
      </c>
      <c r="F3964" s="13">
        <v>35640000</v>
      </c>
      <c r="G3964" s="14" t="s">
        <v>3962</v>
      </c>
      <c r="Q3964" t="str">
        <f t="shared" si="61"/>
        <v>35640000-Delovi vojne avio opreme</v>
      </c>
    </row>
    <row r="3965" spans="1:17" x14ac:dyDescent="0.25">
      <c r="A3965">
        <v>3964</v>
      </c>
      <c r="B3965">
        <v>35640000</v>
      </c>
      <c r="C3965" t="s">
        <v>3962</v>
      </c>
      <c r="E3965" s="15">
        <v>3965</v>
      </c>
      <c r="F3965" s="16">
        <v>35641000</v>
      </c>
      <c r="G3965" s="17" t="s">
        <v>3963</v>
      </c>
      <c r="Q3965" t="str">
        <f t="shared" si="61"/>
        <v>35641000-Konstrukcijski i mehanički rezervni delovi za vojnu avio opremu</v>
      </c>
    </row>
    <row r="3966" spans="1:17" x14ac:dyDescent="0.25">
      <c r="A3966">
        <v>3965</v>
      </c>
      <c r="B3966">
        <v>35641000</v>
      </c>
      <c r="C3966" t="s">
        <v>3963</v>
      </c>
      <c r="E3966" s="12">
        <v>3966</v>
      </c>
      <c r="F3966" s="13">
        <v>35641100</v>
      </c>
      <c r="G3966" s="14" t="s">
        <v>3964</v>
      </c>
      <c r="Q3966" t="str">
        <f t="shared" si="61"/>
        <v>35641100-Motori i delovi motora za vojnu avio opremu</v>
      </c>
    </row>
    <row r="3967" spans="1:17" x14ac:dyDescent="0.25">
      <c r="A3967">
        <v>3966</v>
      </c>
      <c r="B3967">
        <v>35641100</v>
      </c>
      <c r="C3967" t="s">
        <v>3964</v>
      </c>
      <c r="E3967" s="15">
        <v>3967</v>
      </c>
      <c r="F3967" s="16">
        <v>35642000</v>
      </c>
      <c r="G3967" s="17" t="s">
        <v>3965</v>
      </c>
      <c r="Q3967" t="str">
        <f t="shared" si="61"/>
        <v>35642000-Elektronski i električni rezervni delovi za vojnu avio opremu</v>
      </c>
    </row>
    <row r="3968" spans="1:17" x14ac:dyDescent="0.25">
      <c r="A3968">
        <v>3967</v>
      </c>
      <c r="B3968">
        <v>35642000</v>
      </c>
      <c r="C3968" t="s">
        <v>3965</v>
      </c>
      <c r="E3968" s="12">
        <v>3968</v>
      </c>
      <c r="F3968" s="13">
        <v>35700000</v>
      </c>
      <c r="G3968" s="14" t="s">
        <v>3966</v>
      </c>
      <c r="Q3968" t="str">
        <f t="shared" si="61"/>
        <v>35700000-Vojni elektronski sistemi</v>
      </c>
    </row>
    <row r="3969" spans="1:17" x14ac:dyDescent="0.25">
      <c r="A3969">
        <v>3968</v>
      </c>
      <c r="B3969">
        <v>35700000</v>
      </c>
      <c r="C3969" t="s">
        <v>3966</v>
      </c>
      <c r="E3969" s="15">
        <v>3969</v>
      </c>
      <c r="F3969" s="16">
        <v>35710000</v>
      </c>
      <c r="G3969" s="17" t="s">
        <v>3967</v>
      </c>
      <c r="Q3969" t="str">
        <f t="shared" si="61"/>
        <v>35710000-Sistemi za komandu, upravljanje, komunikaciju i računare</v>
      </c>
    </row>
    <row r="3970" spans="1:17" x14ac:dyDescent="0.25">
      <c r="A3970">
        <v>3969</v>
      </c>
      <c r="B3970">
        <v>35710000</v>
      </c>
      <c r="C3970" t="s">
        <v>3967</v>
      </c>
      <c r="E3970" s="12">
        <v>3970</v>
      </c>
      <c r="F3970" s="13">
        <v>35711000</v>
      </c>
      <c r="G3970" s="14" t="s">
        <v>3968</v>
      </c>
      <c r="Q3970" t="str">
        <f t="shared" ref="Q3970:Q4033" si="62">F3970&amp; "-" &amp;G3970</f>
        <v>35711000-Sistemi za komandu, upravljanje i komunikaciju</v>
      </c>
    </row>
    <row r="3971" spans="1:17" x14ac:dyDescent="0.25">
      <c r="A3971">
        <v>3970</v>
      </c>
      <c r="B3971">
        <v>35711000</v>
      </c>
      <c r="C3971" t="s">
        <v>3968</v>
      </c>
      <c r="E3971" s="15">
        <v>3971</v>
      </c>
      <c r="F3971" s="16">
        <v>35712000</v>
      </c>
      <c r="G3971" s="17" t="s">
        <v>3969</v>
      </c>
      <c r="Q3971" t="str">
        <f t="shared" si="62"/>
        <v>35712000-Taktički sistemi za komandu, upravljanje i komunikaciju</v>
      </c>
    </row>
    <row r="3972" spans="1:17" x14ac:dyDescent="0.25">
      <c r="A3972">
        <v>3971</v>
      </c>
      <c r="B3972">
        <v>35712000</v>
      </c>
      <c r="C3972" t="s">
        <v>3969</v>
      </c>
      <c r="E3972" s="12">
        <v>3972</v>
      </c>
      <c r="F3972" s="13">
        <v>35720000</v>
      </c>
      <c r="G3972" s="14" t="s">
        <v>3970</v>
      </c>
      <c r="Q3972" t="str">
        <f t="shared" si="62"/>
        <v>35720000-Obaveštajni rad, nadzor, otkrivanje ciljeva i izviđanje</v>
      </c>
    </row>
    <row r="3973" spans="1:17" x14ac:dyDescent="0.25">
      <c r="A3973">
        <v>3972</v>
      </c>
      <c r="B3973">
        <v>35720000</v>
      </c>
      <c r="C3973" t="s">
        <v>3970</v>
      </c>
      <c r="E3973" s="15">
        <v>3973</v>
      </c>
      <c r="F3973" s="16">
        <v>35721000</v>
      </c>
      <c r="G3973" s="17" t="s">
        <v>3971</v>
      </c>
      <c r="Q3973" t="str">
        <f t="shared" si="62"/>
        <v>35721000-Elektronski obaveštajni sistem</v>
      </c>
    </row>
    <row r="3974" spans="1:17" x14ac:dyDescent="0.25">
      <c r="A3974">
        <v>3973</v>
      </c>
      <c r="B3974">
        <v>35721000</v>
      </c>
      <c r="C3974" t="s">
        <v>3971</v>
      </c>
      <c r="E3974" s="12">
        <v>3974</v>
      </c>
      <c r="F3974" s="13">
        <v>35722000</v>
      </c>
      <c r="G3974" s="14" t="s">
        <v>3972</v>
      </c>
      <c r="Q3974" t="str">
        <f t="shared" si="62"/>
        <v>35722000-Radar</v>
      </c>
    </row>
    <row r="3975" spans="1:17" x14ac:dyDescent="0.25">
      <c r="A3975">
        <v>3974</v>
      </c>
      <c r="B3975">
        <v>35722000</v>
      </c>
      <c r="C3975" t="s">
        <v>3972</v>
      </c>
      <c r="E3975" s="15">
        <v>3975</v>
      </c>
      <c r="F3975" s="16">
        <v>35723000</v>
      </c>
      <c r="G3975" s="17" t="s">
        <v>3973</v>
      </c>
      <c r="Q3975" t="str">
        <f t="shared" si="62"/>
        <v>35723000-Radar vazdušne obrane</v>
      </c>
    </row>
    <row r="3976" spans="1:17" x14ac:dyDescent="0.25">
      <c r="A3976">
        <v>3975</v>
      </c>
      <c r="B3976">
        <v>35723000</v>
      </c>
      <c r="C3976" t="s">
        <v>3973</v>
      </c>
      <c r="E3976" s="12">
        <v>3976</v>
      </c>
      <c r="F3976" s="13">
        <v>35730000</v>
      </c>
      <c r="G3976" s="14" t="s">
        <v>3974</v>
      </c>
      <c r="Q3976" t="str">
        <f t="shared" si="62"/>
        <v>35730000-Sistemi za elektronsko ratovanje i protivmere</v>
      </c>
    </row>
    <row r="3977" spans="1:17" x14ac:dyDescent="0.25">
      <c r="A3977">
        <v>3976</v>
      </c>
      <c r="B3977">
        <v>35730000</v>
      </c>
      <c r="C3977" t="s">
        <v>3974</v>
      </c>
      <c r="E3977" s="15">
        <v>3977</v>
      </c>
      <c r="F3977" s="16">
        <v>35740000</v>
      </c>
      <c r="G3977" s="17" t="s">
        <v>3975</v>
      </c>
      <c r="Q3977" t="str">
        <f t="shared" si="62"/>
        <v>35740000-Borbeni simulatori</v>
      </c>
    </row>
    <row r="3978" spans="1:17" x14ac:dyDescent="0.25">
      <c r="A3978">
        <v>3977</v>
      </c>
      <c r="B3978">
        <v>35740000</v>
      </c>
      <c r="C3978" t="s">
        <v>3975</v>
      </c>
      <c r="E3978" s="12">
        <v>3978</v>
      </c>
      <c r="F3978" s="13">
        <v>35800000</v>
      </c>
      <c r="G3978" s="14" t="s">
        <v>3976</v>
      </c>
      <c r="Q3978" t="str">
        <f t="shared" si="62"/>
        <v>35800000-Individualna oprema i oprema za podršku</v>
      </c>
    </row>
    <row r="3979" spans="1:17" x14ac:dyDescent="0.25">
      <c r="A3979">
        <v>3978</v>
      </c>
      <c r="B3979">
        <v>35800000</v>
      </c>
      <c r="C3979" t="s">
        <v>3976</v>
      </c>
      <c r="E3979" s="15">
        <v>3979</v>
      </c>
      <c r="F3979" s="16">
        <v>35810000</v>
      </c>
      <c r="G3979" s="17" t="s">
        <v>3977</v>
      </c>
      <c r="Q3979" t="str">
        <f t="shared" si="62"/>
        <v>35810000-Individualna oprema</v>
      </c>
    </row>
    <row r="3980" spans="1:17" x14ac:dyDescent="0.25">
      <c r="A3980">
        <v>3979</v>
      </c>
      <c r="B3980">
        <v>35810000</v>
      </c>
      <c r="C3980" t="s">
        <v>3977</v>
      </c>
      <c r="E3980" s="12">
        <v>3980</v>
      </c>
      <c r="F3980" s="13">
        <v>35811100</v>
      </c>
      <c r="G3980" s="14" t="s">
        <v>3978</v>
      </c>
      <c r="Q3980" t="str">
        <f t="shared" si="62"/>
        <v>35811100-Vatrogasne uniforme</v>
      </c>
    </row>
    <row r="3981" spans="1:17" x14ac:dyDescent="0.25">
      <c r="A3981">
        <v>3980</v>
      </c>
      <c r="B3981">
        <v>35811100</v>
      </c>
      <c r="C3981" t="s">
        <v>3978</v>
      </c>
      <c r="E3981" s="15">
        <v>3981</v>
      </c>
      <c r="F3981" s="16">
        <v>35811200</v>
      </c>
      <c r="G3981" s="17" t="s">
        <v>3979</v>
      </c>
      <c r="Q3981" t="str">
        <f t="shared" si="62"/>
        <v>35811200-Policijske uniforme</v>
      </c>
    </row>
    <row r="3982" spans="1:17" x14ac:dyDescent="0.25">
      <c r="A3982">
        <v>3981</v>
      </c>
      <c r="B3982">
        <v>35811200</v>
      </c>
      <c r="C3982" t="s">
        <v>3979</v>
      </c>
      <c r="E3982" s="12">
        <v>3982</v>
      </c>
      <c r="F3982" s="13">
        <v>35811300</v>
      </c>
      <c r="G3982" s="14" t="s">
        <v>3980</v>
      </c>
      <c r="Q3982" t="str">
        <f t="shared" si="62"/>
        <v>35811300-Vojne uniforme</v>
      </c>
    </row>
    <row r="3983" spans="1:17" x14ac:dyDescent="0.25">
      <c r="A3983">
        <v>3982</v>
      </c>
      <c r="B3983">
        <v>35811300</v>
      </c>
      <c r="C3983" t="s">
        <v>3980</v>
      </c>
      <c r="E3983" s="15">
        <v>3983</v>
      </c>
      <c r="F3983" s="16">
        <v>35812000</v>
      </c>
      <c r="G3983" s="17" t="s">
        <v>3981</v>
      </c>
      <c r="Q3983" t="str">
        <f t="shared" si="62"/>
        <v>35812000-Borbene uniforme</v>
      </c>
    </row>
    <row r="3984" spans="1:17" x14ac:dyDescent="0.25">
      <c r="A3984">
        <v>3983</v>
      </c>
      <c r="B3984">
        <v>35812000</v>
      </c>
      <c r="C3984" t="s">
        <v>3981</v>
      </c>
      <c r="E3984" s="12">
        <v>3984</v>
      </c>
      <c r="F3984" s="13">
        <v>35812100</v>
      </c>
      <c r="G3984" s="14" t="s">
        <v>3982</v>
      </c>
      <c r="Q3984" t="str">
        <f t="shared" si="62"/>
        <v>35812100-Maskirne jakne</v>
      </c>
    </row>
    <row r="3985" spans="1:17" x14ac:dyDescent="0.25">
      <c r="A3985">
        <v>3984</v>
      </c>
      <c r="B3985">
        <v>35812100</v>
      </c>
      <c r="C3985" t="s">
        <v>3982</v>
      </c>
      <c r="E3985" s="15">
        <v>3985</v>
      </c>
      <c r="F3985" s="16">
        <v>35812200</v>
      </c>
      <c r="G3985" s="17" t="s">
        <v>3983</v>
      </c>
      <c r="Q3985" t="str">
        <f t="shared" si="62"/>
        <v>35812200-Borbena odela</v>
      </c>
    </row>
    <row r="3986" spans="1:17" x14ac:dyDescent="0.25">
      <c r="A3986">
        <v>3985</v>
      </c>
      <c r="B3986">
        <v>35812200</v>
      </c>
      <c r="C3986" t="s">
        <v>3983</v>
      </c>
      <c r="E3986" s="12">
        <v>3986</v>
      </c>
      <c r="F3986" s="13">
        <v>35812300</v>
      </c>
      <c r="G3986" s="14" t="s">
        <v>3984</v>
      </c>
      <c r="Q3986" t="str">
        <f t="shared" si="62"/>
        <v>35812300-Borbena oprema</v>
      </c>
    </row>
    <row r="3987" spans="1:17" x14ac:dyDescent="0.25">
      <c r="A3987">
        <v>3986</v>
      </c>
      <c r="B3987">
        <v>35812300</v>
      </c>
      <c r="C3987" t="s">
        <v>3984</v>
      </c>
      <c r="E3987" s="15">
        <v>3987</v>
      </c>
      <c r="F3987" s="16">
        <v>35813000</v>
      </c>
      <c r="G3987" s="17" t="s">
        <v>3985</v>
      </c>
      <c r="Q3987" t="str">
        <f t="shared" si="62"/>
        <v>35813000-Vojni šlemovi</v>
      </c>
    </row>
    <row r="3988" spans="1:17" x14ac:dyDescent="0.25">
      <c r="A3988">
        <v>3987</v>
      </c>
      <c r="B3988">
        <v>35813000</v>
      </c>
      <c r="C3988" t="s">
        <v>3985</v>
      </c>
      <c r="E3988" s="12">
        <v>3988</v>
      </c>
      <c r="F3988" s="13">
        <v>35813100</v>
      </c>
      <c r="G3988" s="14" t="s">
        <v>3986</v>
      </c>
      <c r="Q3988" t="str">
        <f t="shared" si="62"/>
        <v>35813100-Navlake za šlemove</v>
      </c>
    </row>
    <row r="3989" spans="1:17" x14ac:dyDescent="0.25">
      <c r="A3989">
        <v>3988</v>
      </c>
      <c r="B3989">
        <v>35813100</v>
      </c>
      <c r="C3989" t="s">
        <v>3986</v>
      </c>
      <c r="E3989" s="15">
        <v>3989</v>
      </c>
      <c r="F3989" s="16">
        <v>35814000</v>
      </c>
      <c r="G3989" s="17" t="s">
        <v>3987</v>
      </c>
      <c r="Q3989" t="str">
        <f t="shared" si="62"/>
        <v>35814000-Gas maske</v>
      </c>
    </row>
    <row r="3990" spans="1:17" x14ac:dyDescent="0.25">
      <c r="A3990">
        <v>3989</v>
      </c>
      <c r="B3990">
        <v>35814000</v>
      </c>
      <c r="C3990" t="s">
        <v>3987</v>
      </c>
      <c r="E3990" s="12">
        <v>3990</v>
      </c>
      <c r="F3990" s="13">
        <v>35815000</v>
      </c>
      <c r="G3990" s="14" t="s">
        <v>3988</v>
      </c>
      <c r="Q3990" t="str">
        <f t="shared" si="62"/>
        <v>35815000-Odeća za antibalističku zaštitu</v>
      </c>
    </row>
    <row r="3991" spans="1:17" x14ac:dyDescent="0.25">
      <c r="A3991">
        <v>3990</v>
      </c>
      <c r="B3991">
        <v>35815000</v>
      </c>
      <c r="C3991" t="s">
        <v>3988</v>
      </c>
      <c r="E3991" s="15">
        <v>3991</v>
      </c>
      <c r="F3991" s="16">
        <v>35815100</v>
      </c>
      <c r="G3991" s="17" t="s">
        <v>3989</v>
      </c>
      <c r="Q3991" t="str">
        <f t="shared" si="62"/>
        <v>35815100-Neprobojni prsluci</v>
      </c>
    </row>
    <row r="3992" spans="1:17" x14ac:dyDescent="0.25">
      <c r="A3992">
        <v>3991</v>
      </c>
      <c r="B3992">
        <v>35815100</v>
      </c>
      <c r="C3992" t="s">
        <v>3989</v>
      </c>
      <c r="E3992" s="12">
        <v>3992</v>
      </c>
      <c r="F3992" s="13">
        <v>35820000</v>
      </c>
      <c r="G3992" s="14" t="s">
        <v>3990</v>
      </c>
      <c r="Q3992" t="str">
        <f t="shared" si="62"/>
        <v>35820000-Oprema za podršku</v>
      </c>
    </row>
    <row r="3993" spans="1:17" x14ac:dyDescent="0.25">
      <c r="A3993">
        <v>3992</v>
      </c>
      <c r="B3993">
        <v>35820000</v>
      </c>
      <c r="C3993" t="s">
        <v>3990</v>
      </c>
      <c r="E3993" s="15">
        <v>3993</v>
      </c>
      <c r="F3993" s="16">
        <v>35821000</v>
      </c>
      <c r="G3993" s="17" t="s">
        <v>3991</v>
      </c>
      <c r="Q3993" t="str">
        <f t="shared" si="62"/>
        <v>35821000-Zastave</v>
      </c>
    </row>
    <row r="3994" spans="1:17" x14ac:dyDescent="0.25">
      <c r="A3994">
        <v>3993</v>
      </c>
      <c r="B3994">
        <v>35821000</v>
      </c>
      <c r="C3994" t="s">
        <v>3991</v>
      </c>
      <c r="E3994" s="12">
        <v>3994</v>
      </c>
      <c r="F3994" s="13">
        <v>35821100</v>
      </c>
      <c r="G3994" s="14" t="s">
        <v>3992</v>
      </c>
      <c r="Q3994" t="str">
        <f t="shared" si="62"/>
        <v>35821100-Jarbol za zastavu</v>
      </c>
    </row>
    <row r="3995" spans="1:17" x14ac:dyDescent="0.25">
      <c r="A3995">
        <v>3994</v>
      </c>
      <c r="B3995">
        <v>35821100</v>
      </c>
      <c r="C3995" t="s">
        <v>3992</v>
      </c>
      <c r="E3995" s="15">
        <v>3995</v>
      </c>
      <c r="F3995" s="16">
        <v>37000000</v>
      </c>
      <c r="G3995" s="17" t="s">
        <v>3993</v>
      </c>
      <c r="Q3995" t="str">
        <f t="shared" si="62"/>
        <v>37000000-Muzički instrumenti, sportska roba, igre, igračke, proizvodi ručnog rada, umetnički materijali i pribor</v>
      </c>
    </row>
    <row r="3996" spans="1:17" x14ac:dyDescent="0.25">
      <c r="A3996">
        <v>3995</v>
      </c>
      <c r="B3996">
        <v>37000000</v>
      </c>
      <c r="C3996" t="s">
        <v>3993</v>
      </c>
      <c r="E3996" s="12">
        <v>3996</v>
      </c>
      <c r="F3996" s="13">
        <v>37300000</v>
      </c>
      <c r="G3996" s="14" t="s">
        <v>3994</v>
      </c>
      <c r="Q3996" t="str">
        <f t="shared" si="62"/>
        <v>37300000-Muzički instrumenti i delovi</v>
      </c>
    </row>
    <row r="3997" spans="1:17" x14ac:dyDescent="0.25">
      <c r="A3997">
        <v>3996</v>
      </c>
      <c r="B3997">
        <v>37300000</v>
      </c>
      <c r="C3997" t="s">
        <v>3994</v>
      </c>
      <c r="E3997" s="15">
        <v>3997</v>
      </c>
      <c r="F3997" s="16">
        <v>37310000</v>
      </c>
      <c r="G3997" s="17" t="s">
        <v>3995</v>
      </c>
      <c r="Q3997" t="str">
        <f t="shared" si="62"/>
        <v>37310000-Muzički instrumenti</v>
      </c>
    </row>
    <row r="3998" spans="1:17" x14ac:dyDescent="0.25">
      <c r="A3998">
        <v>3997</v>
      </c>
      <c r="B3998">
        <v>37310000</v>
      </c>
      <c r="C3998" t="s">
        <v>3995</v>
      </c>
      <c r="E3998" s="12">
        <v>3998</v>
      </c>
      <c r="F3998" s="13">
        <v>37311000</v>
      </c>
      <c r="G3998" s="14" t="s">
        <v>3996</v>
      </c>
      <c r="Q3998" t="str">
        <f t="shared" si="62"/>
        <v>37311000-Instrumenti sa klavijaturom</v>
      </c>
    </row>
    <row r="3999" spans="1:17" x14ac:dyDescent="0.25">
      <c r="A3999">
        <v>3998</v>
      </c>
      <c r="B3999">
        <v>37311000</v>
      </c>
      <c r="C3999" t="s">
        <v>3996</v>
      </c>
      <c r="E3999" s="15">
        <v>3999</v>
      </c>
      <c r="F3999" s="16">
        <v>37311100</v>
      </c>
      <c r="G3999" s="17" t="s">
        <v>3997</v>
      </c>
      <c r="Q3999" t="str">
        <f t="shared" si="62"/>
        <v>37311100-Klaviri</v>
      </c>
    </row>
    <row r="4000" spans="1:17" x14ac:dyDescent="0.25">
      <c r="A4000">
        <v>3999</v>
      </c>
      <c r="B4000">
        <v>37311100</v>
      </c>
      <c r="C4000" t="s">
        <v>3997</v>
      </c>
      <c r="E4000" s="12">
        <v>4000</v>
      </c>
      <c r="F4000" s="13">
        <v>37311200</v>
      </c>
      <c r="G4000" s="14" t="s">
        <v>3998</v>
      </c>
      <c r="Q4000" t="str">
        <f t="shared" si="62"/>
        <v>37311200-Harmonike</v>
      </c>
    </row>
    <row r="4001" spans="1:17" x14ac:dyDescent="0.25">
      <c r="A4001">
        <v>4000</v>
      </c>
      <c r="B4001">
        <v>37311200</v>
      </c>
      <c r="C4001" t="s">
        <v>3998</v>
      </c>
      <c r="E4001" s="15">
        <v>4001</v>
      </c>
      <c r="F4001" s="16">
        <v>37311300</v>
      </c>
      <c r="G4001" s="17" t="s">
        <v>3999</v>
      </c>
      <c r="Q4001" t="str">
        <f t="shared" si="62"/>
        <v>37311300-Orgulje</v>
      </c>
    </row>
    <row r="4002" spans="1:17" x14ac:dyDescent="0.25">
      <c r="A4002">
        <v>4001</v>
      </c>
      <c r="B4002">
        <v>37311300</v>
      </c>
      <c r="C4002" t="s">
        <v>3999</v>
      </c>
      <c r="E4002" s="12">
        <v>4002</v>
      </c>
      <c r="F4002" s="13">
        <v>37311400</v>
      </c>
      <c r="G4002" s="14" t="s">
        <v>4000</v>
      </c>
      <c r="Q4002" t="str">
        <f t="shared" si="62"/>
        <v>37311400-Čelesta</v>
      </c>
    </row>
    <row r="4003" spans="1:17" x14ac:dyDescent="0.25">
      <c r="A4003">
        <v>4002</v>
      </c>
      <c r="B4003">
        <v>37311400</v>
      </c>
      <c r="C4003" t="s">
        <v>4000</v>
      </c>
      <c r="E4003" s="15">
        <v>4003</v>
      </c>
      <c r="F4003" s="16">
        <v>37312000</v>
      </c>
      <c r="G4003" s="17" t="s">
        <v>4001</v>
      </c>
      <c r="Q4003" t="str">
        <f t="shared" si="62"/>
        <v>37312000-Limeni duvački instrumenti</v>
      </c>
    </row>
    <row r="4004" spans="1:17" x14ac:dyDescent="0.25">
      <c r="A4004">
        <v>4003</v>
      </c>
      <c r="B4004">
        <v>37312000</v>
      </c>
      <c r="C4004" t="s">
        <v>4001</v>
      </c>
      <c r="E4004" s="12">
        <v>4004</v>
      </c>
      <c r="F4004" s="13">
        <v>37312100</v>
      </c>
      <c r="G4004" s="14" t="s">
        <v>4002</v>
      </c>
      <c r="Q4004" t="str">
        <f t="shared" si="62"/>
        <v>37312100-Trube</v>
      </c>
    </row>
    <row r="4005" spans="1:17" x14ac:dyDescent="0.25">
      <c r="A4005">
        <v>4004</v>
      </c>
      <c r="B4005">
        <v>37312100</v>
      </c>
      <c r="C4005" t="s">
        <v>4002</v>
      </c>
      <c r="E4005" s="15">
        <v>4005</v>
      </c>
      <c r="F4005" s="16">
        <v>37312200</v>
      </c>
      <c r="G4005" s="17" t="s">
        <v>4003</v>
      </c>
      <c r="Q4005" t="str">
        <f t="shared" si="62"/>
        <v>37312200-Tromboni</v>
      </c>
    </row>
    <row r="4006" spans="1:17" x14ac:dyDescent="0.25">
      <c r="A4006">
        <v>4005</v>
      </c>
      <c r="B4006">
        <v>37312200</v>
      </c>
      <c r="C4006" t="s">
        <v>4003</v>
      </c>
      <c r="E4006" s="12">
        <v>4006</v>
      </c>
      <c r="F4006" s="13">
        <v>37312300</v>
      </c>
      <c r="G4006" s="14" t="s">
        <v>4004</v>
      </c>
      <c r="Q4006" t="str">
        <f t="shared" si="62"/>
        <v>37312300-Suzafoni</v>
      </c>
    </row>
    <row r="4007" spans="1:17" x14ac:dyDescent="0.25">
      <c r="A4007">
        <v>4006</v>
      </c>
      <c r="B4007">
        <v>37312300</v>
      </c>
      <c r="C4007" t="s">
        <v>4004</v>
      </c>
      <c r="E4007" s="15">
        <v>4007</v>
      </c>
      <c r="F4007" s="16">
        <v>37312400</v>
      </c>
      <c r="G4007" s="17" t="s">
        <v>4005</v>
      </c>
      <c r="Q4007" t="str">
        <f t="shared" si="62"/>
        <v>37312400-Saksofoni</v>
      </c>
    </row>
    <row r="4008" spans="1:17" x14ac:dyDescent="0.25">
      <c r="A4008">
        <v>4007</v>
      </c>
      <c r="B4008">
        <v>37312400</v>
      </c>
      <c r="C4008" t="s">
        <v>4005</v>
      </c>
      <c r="E4008" s="12">
        <v>4008</v>
      </c>
      <c r="F4008" s="13">
        <v>37312500</v>
      </c>
      <c r="G4008" s="14" t="s">
        <v>4006</v>
      </c>
      <c r="Q4008" t="str">
        <f t="shared" si="62"/>
        <v>37312500-Zviždaljka</v>
      </c>
    </row>
    <row r="4009" spans="1:17" x14ac:dyDescent="0.25">
      <c r="A4009">
        <v>4008</v>
      </c>
      <c r="B4009">
        <v>37312500</v>
      </c>
      <c r="C4009" t="s">
        <v>4006</v>
      </c>
      <c r="E4009" s="15">
        <v>4009</v>
      </c>
      <c r="F4009" s="16">
        <v>37312600</v>
      </c>
      <c r="G4009" s="17" t="s">
        <v>4007</v>
      </c>
      <c r="Q4009" t="str">
        <f t="shared" si="62"/>
        <v>37312600-Rog</v>
      </c>
    </row>
    <row r="4010" spans="1:17" x14ac:dyDescent="0.25">
      <c r="A4010">
        <v>4009</v>
      </c>
      <c r="B4010">
        <v>37312600</v>
      </c>
      <c r="C4010" t="s">
        <v>4007</v>
      </c>
      <c r="E4010" s="12">
        <v>4010</v>
      </c>
      <c r="F4010" s="13">
        <v>37312700</v>
      </c>
      <c r="G4010" s="14" t="s">
        <v>4008</v>
      </c>
      <c r="Q4010" t="str">
        <f t="shared" si="62"/>
        <v>37312700-Saksov rog</v>
      </c>
    </row>
    <row r="4011" spans="1:17" x14ac:dyDescent="0.25">
      <c r="A4011">
        <v>4010</v>
      </c>
      <c r="B4011">
        <v>37312700</v>
      </c>
      <c r="C4011" t="s">
        <v>4008</v>
      </c>
      <c r="E4011" s="15">
        <v>4011</v>
      </c>
      <c r="F4011" s="16">
        <v>37312800</v>
      </c>
      <c r="G4011" s="17" t="s">
        <v>4009</v>
      </c>
      <c r="Q4011" t="str">
        <f t="shared" si="62"/>
        <v>37312800-Male trube</v>
      </c>
    </row>
    <row r="4012" spans="1:17" x14ac:dyDescent="0.25">
      <c r="A4012">
        <v>4011</v>
      </c>
      <c r="B4012">
        <v>37312800</v>
      </c>
      <c r="C4012" t="s">
        <v>4009</v>
      </c>
      <c r="E4012" s="12">
        <v>4012</v>
      </c>
      <c r="F4012" s="13">
        <v>37312900</v>
      </c>
      <c r="G4012" s="14" t="s">
        <v>4010</v>
      </c>
      <c r="Q4012" t="str">
        <f t="shared" si="62"/>
        <v>37312900-Alt, bariton, krilnica (flighorna) i francuske trube</v>
      </c>
    </row>
    <row r="4013" spans="1:17" x14ac:dyDescent="0.25">
      <c r="A4013">
        <v>4012</v>
      </c>
      <c r="B4013">
        <v>37312900</v>
      </c>
      <c r="C4013" t="s">
        <v>4010</v>
      </c>
      <c r="E4013" s="15">
        <v>4013</v>
      </c>
      <c r="F4013" s="16">
        <v>37312910</v>
      </c>
      <c r="G4013" s="17" t="s">
        <v>4011</v>
      </c>
      <c r="Q4013" t="str">
        <f t="shared" si="62"/>
        <v>37312910-Alt trube</v>
      </c>
    </row>
    <row r="4014" spans="1:17" x14ac:dyDescent="0.25">
      <c r="A4014">
        <v>4013</v>
      </c>
      <c r="B4014">
        <v>37312910</v>
      </c>
      <c r="C4014" t="s">
        <v>4011</v>
      </c>
      <c r="E4014" s="12">
        <v>4014</v>
      </c>
      <c r="F4014" s="13">
        <v>37312920</v>
      </c>
      <c r="G4014" s="14" t="s">
        <v>4012</v>
      </c>
      <c r="Q4014" t="str">
        <f t="shared" si="62"/>
        <v>37312920-Bariton trube</v>
      </c>
    </row>
    <row r="4015" spans="1:17" x14ac:dyDescent="0.25">
      <c r="A4015">
        <v>4014</v>
      </c>
      <c r="B4015">
        <v>37312920</v>
      </c>
      <c r="C4015" t="s">
        <v>4012</v>
      </c>
      <c r="E4015" s="15">
        <v>4015</v>
      </c>
      <c r="F4015" s="16">
        <v>37312930</v>
      </c>
      <c r="G4015" s="17" t="s">
        <v>4013</v>
      </c>
      <c r="Q4015" t="str">
        <f t="shared" si="62"/>
        <v>37312930-Krilnica</v>
      </c>
    </row>
    <row r="4016" spans="1:17" x14ac:dyDescent="0.25">
      <c r="A4016">
        <v>4015</v>
      </c>
      <c r="B4016">
        <v>37312930</v>
      </c>
      <c r="C4016" t="s">
        <v>4013</v>
      </c>
      <c r="E4016" s="12">
        <v>4016</v>
      </c>
      <c r="F4016" s="13">
        <v>37312940</v>
      </c>
      <c r="G4016" s="14" t="s">
        <v>4014</v>
      </c>
      <c r="Q4016" t="str">
        <f t="shared" si="62"/>
        <v>37312940-Francuske trube</v>
      </c>
    </row>
    <row r="4017" spans="1:17" x14ac:dyDescent="0.25">
      <c r="A4017">
        <v>4016</v>
      </c>
      <c r="B4017">
        <v>37312940</v>
      </c>
      <c r="C4017" t="s">
        <v>4014</v>
      </c>
      <c r="E4017" s="15">
        <v>4017</v>
      </c>
      <c r="F4017" s="16">
        <v>37313000</v>
      </c>
      <c r="G4017" s="17" t="s">
        <v>4015</v>
      </c>
      <c r="Q4017" t="str">
        <f t="shared" si="62"/>
        <v>37313000-Žičani instrumenti</v>
      </c>
    </row>
    <row r="4018" spans="1:17" x14ac:dyDescent="0.25">
      <c r="A4018">
        <v>4017</v>
      </c>
      <c r="B4018">
        <v>37313000</v>
      </c>
      <c r="C4018" t="s">
        <v>4015</v>
      </c>
      <c r="E4018" s="12">
        <v>4018</v>
      </c>
      <c r="F4018" s="13">
        <v>37313100</v>
      </c>
      <c r="G4018" s="14" t="s">
        <v>4016</v>
      </c>
      <c r="Q4018" t="str">
        <f t="shared" si="62"/>
        <v>37313100-Klavseni</v>
      </c>
    </row>
    <row r="4019" spans="1:17" x14ac:dyDescent="0.25">
      <c r="A4019">
        <v>4018</v>
      </c>
      <c r="B4019">
        <v>37313100</v>
      </c>
      <c r="C4019" t="s">
        <v>4016</v>
      </c>
      <c r="E4019" s="15">
        <v>4019</v>
      </c>
      <c r="F4019" s="16">
        <v>37313200</v>
      </c>
      <c r="G4019" s="17" t="s">
        <v>4017</v>
      </c>
      <c r="Q4019" t="str">
        <f t="shared" si="62"/>
        <v>37313200-Klavikordi</v>
      </c>
    </row>
    <row r="4020" spans="1:17" x14ac:dyDescent="0.25">
      <c r="A4020">
        <v>4019</v>
      </c>
      <c r="B4020">
        <v>37313200</v>
      </c>
      <c r="C4020" t="s">
        <v>4017</v>
      </c>
      <c r="E4020" s="12">
        <v>4020</v>
      </c>
      <c r="F4020" s="13">
        <v>37313300</v>
      </c>
      <c r="G4020" s="14" t="s">
        <v>4018</v>
      </c>
      <c r="Q4020" t="str">
        <f t="shared" si="62"/>
        <v>37313300-Gitare</v>
      </c>
    </row>
    <row r="4021" spans="1:17" x14ac:dyDescent="0.25">
      <c r="A4021">
        <v>4020</v>
      </c>
      <c r="B4021">
        <v>37313300</v>
      </c>
      <c r="C4021" t="s">
        <v>4018</v>
      </c>
      <c r="E4021" s="15">
        <v>4021</v>
      </c>
      <c r="F4021" s="16">
        <v>37313400</v>
      </c>
      <c r="G4021" s="17" t="s">
        <v>4019</v>
      </c>
      <c r="Q4021" t="str">
        <f t="shared" si="62"/>
        <v>37313400-Violine</v>
      </c>
    </row>
    <row r="4022" spans="1:17" x14ac:dyDescent="0.25">
      <c r="A4022">
        <v>4021</v>
      </c>
      <c r="B4022">
        <v>37313400</v>
      </c>
      <c r="C4022" t="s">
        <v>4019</v>
      </c>
      <c r="E4022" s="12">
        <v>4022</v>
      </c>
      <c r="F4022" s="13">
        <v>37313500</v>
      </c>
      <c r="G4022" s="14" t="s">
        <v>4020</v>
      </c>
      <c r="Q4022" t="str">
        <f t="shared" si="62"/>
        <v>37313500-Harfe</v>
      </c>
    </row>
    <row r="4023" spans="1:17" x14ac:dyDescent="0.25">
      <c r="A4023">
        <v>4022</v>
      </c>
      <c r="B4023">
        <v>37313500</v>
      </c>
      <c r="C4023" t="s">
        <v>4020</v>
      </c>
      <c r="E4023" s="15">
        <v>4023</v>
      </c>
      <c r="F4023" s="16">
        <v>37313600</v>
      </c>
      <c r="G4023" s="17" t="s">
        <v>4021</v>
      </c>
      <c r="Q4023" t="str">
        <f t="shared" si="62"/>
        <v>37313600-Bendžo</v>
      </c>
    </row>
    <row r="4024" spans="1:17" x14ac:dyDescent="0.25">
      <c r="A4024">
        <v>4023</v>
      </c>
      <c r="B4024">
        <v>37313600</v>
      </c>
      <c r="C4024" t="s">
        <v>4021</v>
      </c>
      <c r="E4024" s="12">
        <v>4024</v>
      </c>
      <c r="F4024" s="13">
        <v>37313700</v>
      </c>
      <c r="G4024" s="14" t="s">
        <v>4022</v>
      </c>
      <c r="Q4024" t="str">
        <f t="shared" si="62"/>
        <v>37313700-Mandoline</v>
      </c>
    </row>
    <row r="4025" spans="1:17" x14ac:dyDescent="0.25">
      <c r="A4025">
        <v>4024</v>
      </c>
      <c r="B4025">
        <v>37313700</v>
      </c>
      <c r="C4025" t="s">
        <v>4022</v>
      </c>
      <c r="E4025" s="15">
        <v>4025</v>
      </c>
      <c r="F4025" s="16">
        <v>37313800</v>
      </c>
      <c r="G4025" s="17" t="s">
        <v>4023</v>
      </c>
      <c r="Q4025" t="str">
        <f t="shared" si="62"/>
        <v>37313800-Violončelo</v>
      </c>
    </row>
    <row r="4026" spans="1:17" x14ac:dyDescent="0.25">
      <c r="A4026">
        <v>4025</v>
      </c>
      <c r="B4026">
        <v>37313800</v>
      </c>
      <c r="C4026" t="s">
        <v>4023</v>
      </c>
      <c r="E4026" s="12">
        <v>4026</v>
      </c>
      <c r="F4026" s="13">
        <v>37313900</v>
      </c>
      <c r="G4026" s="14" t="s">
        <v>4024</v>
      </c>
      <c r="Q4026" t="str">
        <f t="shared" si="62"/>
        <v>37313900-Kontrabas</v>
      </c>
    </row>
    <row r="4027" spans="1:17" x14ac:dyDescent="0.25">
      <c r="A4027">
        <v>4026</v>
      </c>
      <c r="B4027">
        <v>37313900</v>
      </c>
      <c r="C4027" t="s">
        <v>4024</v>
      </c>
      <c r="E4027" s="15">
        <v>4027</v>
      </c>
      <c r="F4027" s="16">
        <v>37314000</v>
      </c>
      <c r="G4027" s="17" t="s">
        <v>4025</v>
      </c>
      <c r="Q4027" t="str">
        <f t="shared" si="62"/>
        <v>37314000-Drveni duvački instrumenti</v>
      </c>
    </row>
    <row r="4028" spans="1:17" x14ac:dyDescent="0.25">
      <c r="A4028">
        <v>4027</v>
      </c>
      <c r="B4028">
        <v>37314000</v>
      </c>
      <c r="C4028" t="s">
        <v>4025</v>
      </c>
      <c r="E4028" s="12">
        <v>4028</v>
      </c>
      <c r="F4028" s="13">
        <v>37314100</v>
      </c>
      <c r="G4028" s="14" t="s">
        <v>4026</v>
      </c>
      <c r="Q4028" t="str">
        <f t="shared" si="62"/>
        <v>37314100-Klarineti</v>
      </c>
    </row>
    <row r="4029" spans="1:17" x14ac:dyDescent="0.25">
      <c r="A4029">
        <v>4028</v>
      </c>
      <c r="B4029">
        <v>37314100</v>
      </c>
      <c r="C4029" t="s">
        <v>4026</v>
      </c>
      <c r="E4029" s="15">
        <v>4029</v>
      </c>
      <c r="F4029" s="16">
        <v>37314200</v>
      </c>
      <c r="G4029" s="17" t="s">
        <v>4027</v>
      </c>
      <c r="Q4029" t="str">
        <f t="shared" si="62"/>
        <v>37314200-Oboe</v>
      </c>
    </row>
    <row r="4030" spans="1:17" x14ac:dyDescent="0.25">
      <c r="A4030">
        <v>4029</v>
      </c>
      <c r="B4030">
        <v>37314200</v>
      </c>
      <c r="C4030" t="s">
        <v>4027</v>
      </c>
      <c r="E4030" s="12">
        <v>4030</v>
      </c>
      <c r="F4030" s="13">
        <v>37314300</v>
      </c>
      <c r="G4030" s="14" t="s">
        <v>4028</v>
      </c>
      <c r="Q4030" t="str">
        <f t="shared" si="62"/>
        <v>37314300-Кorneti i flaute</v>
      </c>
    </row>
    <row r="4031" spans="1:17" x14ac:dyDescent="0.25">
      <c r="A4031">
        <v>4030</v>
      </c>
      <c r="B4031">
        <v>37314300</v>
      </c>
      <c r="C4031" t="s">
        <v>4028</v>
      </c>
      <c r="E4031" s="15">
        <v>4031</v>
      </c>
      <c r="F4031" s="16">
        <v>37314310</v>
      </c>
      <c r="G4031" s="17" t="s">
        <v>4029</v>
      </c>
      <c r="Q4031" t="str">
        <f t="shared" si="62"/>
        <v>37314310-Korneti</v>
      </c>
    </row>
    <row r="4032" spans="1:17" x14ac:dyDescent="0.25">
      <c r="A4032">
        <v>4031</v>
      </c>
      <c r="B4032">
        <v>37314310</v>
      </c>
      <c r="C4032" t="s">
        <v>4029</v>
      </c>
      <c r="E4032" s="12">
        <v>4032</v>
      </c>
      <c r="F4032" s="13">
        <v>37314320</v>
      </c>
      <c r="G4032" s="14" t="s">
        <v>4030</v>
      </c>
      <c r="Q4032" t="str">
        <f t="shared" si="62"/>
        <v>37314320-Flaute</v>
      </c>
    </row>
    <row r="4033" spans="1:17" x14ac:dyDescent="0.25">
      <c r="A4033">
        <v>4032</v>
      </c>
      <c r="B4033">
        <v>37314320</v>
      </c>
      <c r="C4033" t="s">
        <v>4030</v>
      </c>
      <c r="E4033" s="15">
        <v>4033</v>
      </c>
      <c r="F4033" s="16">
        <v>37314400</v>
      </c>
      <c r="G4033" s="17" t="s">
        <v>4031</v>
      </c>
      <c r="Q4033" t="str">
        <f t="shared" si="62"/>
        <v>37314400-Pikolo flauta</v>
      </c>
    </row>
    <row r="4034" spans="1:17" x14ac:dyDescent="0.25">
      <c r="A4034">
        <v>4033</v>
      </c>
      <c r="B4034">
        <v>37314400</v>
      </c>
      <c r="C4034" t="s">
        <v>4031</v>
      </c>
      <c r="E4034" s="12">
        <v>4034</v>
      </c>
      <c r="F4034" s="13">
        <v>37314500</v>
      </c>
      <c r="G4034" s="14" t="s">
        <v>4032</v>
      </c>
      <c r="Q4034" t="str">
        <f t="shared" ref="Q4034:Q4097" si="63">F4034&amp; "-" &amp;G4034</f>
        <v>37314500-Gajde</v>
      </c>
    </row>
    <row r="4035" spans="1:17" x14ac:dyDescent="0.25">
      <c r="A4035">
        <v>4034</v>
      </c>
      <c r="B4035">
        <v>37314500</v>
      </c>
      <c r="C4035" t="s">
        <v>4032</v>
      </c>
      <c r="E4035" s="15">
        <v>4035</v>
      </c>
      <c r="F4035" s="16">
        <v>37314600</v>
      </c>
      <c r="G4035" s="17" t="s">
        <v>4033</v>
      </c>
      <c r="Q4035" t="str">
        <f t="shared" si="63"/>
        <v>37314600-Usna harmonika</v>
      </c>
    </row>
    <row r="4036" spans="1:17" x14ac:dyDescent="0.25">
      <c r="A4036">
        <v>4035</v>
      </c>
      <c r="B4036">
        <v>37314600</v>
      </c>
      <c r="C4036" t="s">
        <v>4033</v>
      </c>
      <c r="E4036" s="12">
        <v>4036</v>
      </c>
      <c r="F4036" s="13">
        <v>37314700</v>
      </c>
      <c r="G4036" s="14" t="s">
        <v>4034</v>
      </c>
      <c r="Q4036" t="str">
        <f t="shared" si="63"/>
        <v>37314700-Kazu (vrsta muzičkog instrumenta igračke)</v>
      </c>
    </row>
    <row r="4037" spans="1:17" x14ac:dyDescent="0.25">
      <c r="A4037">
        <v>4036</v>
      </c>
      <c r="B4037">
        <v>37314700</v>
      </c>
      <c r="C4037" t="s">
        <v>4034</v>
      </c>
      <c r="E4037" s="15">
        <v>4037</v>
      </c>
      <c r="F4037" s="16">
        <v>37314800</v>
      </c>
      <c r="G4037" s="17" t="s">
        <v>4035</v>
      </c>
      <c r="Q4037" t="str">
        <f t="shared" si="63"/>
        <v>37314800-Engleski rog</v>
      </c>
    </row>
    <row r="4038" spans="1:17" x14ac:dyDescent="0.25">
      <c r="A4038">
        <v>4037</v>
      </c>
      <c r="B4038">
        <v>37314800</v>
      </c>
      <c r="C4038" t="s">
        <v>4035</v>
      </c>
      <c r="E4038" s="12">
        <v>4038</v>
      </c>
      <c r="F4038" s="13">
        <v>37314900</v>
      </c>
      <c r="G4038" s="14" t="s">
        <v>4036</v>
      </c>
      <c r="Q4038" t="str">
        <f t="shared" si="63"/>
        <v>37314900-Okarine</v>
      </c>
    </row>
    <row r="4039" spans="1:17" x14ac:dyDescent="0.25">
      <c r="A4039">
        <v>4038</v>
      </c>
      <c r="B4039">
        <v>37314900</v>
      </c>
      <c r="C4039" t="s">
        <v>4036</v>
      </c>
      <c r="E4039" s="15">
        <v>4039</v>
      </c>
      <c r="F4039" s="16">
        <v>37315000</v>
      </c>
      <c r="G4039" s="17" t="s">
        <v>4037</v>
      </c>
      <c r="Q4039" t="str">
        <f t="shared" si="63"/>
        <v>37315000-Muzički instrumenti sa električnim pojačalom</v>
      </c>
    </row>
    <row r="4040" spans="1:17" x14ac:dyDescent="0.25">
      <c r="A4040">
        <v>4039</v>
      </c>
      <c r="B4040">
        <v>37315000</v>
      </c>
      <c r="C4040" t="s">
        <v>4037</v>
      </c>
      <c r="E4040" s="12">
        <v>4040</v>
      </c>
      <c r="F4040" s="13">
        <v>37315100</v>
      </c>
      <c r="G4040" s="14" t="s">
        <v>4038</v>
      </c>
      <c r="Q4040" t="str">
        <f t="shared" si="63"/>
        <v>37315100-Sintisajzeri</v>
      </c>
    </row>
    <row r="4041" spans="1:17" x14ac:dyDescent="0.25">
      <c r="A4041">
        <v>4040</v>
      </c>
      <c r="B4041">
        <v>37315100</v>
      </c>
      <c r="C4041" t="s">
        <v>4038</v>
      </c>
      <c r="E4041" s="15">
        <v>4041</v>
      </c>
      <c r="F4041" s="16">
        <v>37316000</v>
      </c>
      <c r="G4041" s="17" t="s">
        <v>4039</v>
      </c>
      <c r="Q4041" t="str">
        <f t="shared" si="63"/>
        <v>37316000-Udaraljke</v>
      </c>
    </row>
    <row r="4042" spans="1:17" x14ac:dyDescent="0.25">
      <c r="A4042">
        <v>4041</v>
      </c>
      <c r="B4042">
        <v>37316000</v>
      </c>
      <c r="C4042" t="s">
        <v>4039</v>
      </c>
      <c r="E4042" s="12">
        <v>4042</v>
      </c>
      <c r="F4042" s="13">
        <v>37316100</v>
      </c>
      <c r="G4042" s="14" t="s">
        <v>4040</v>
      </c>
      <c r="Q4042" t="str">
        <f t="shared" si="63"/>
        <v>37316100-Cimbala</v>
      </c>
    </row>
    <row r="4043" spans="1:17" x14ac:dyDescent="0.25">
      <c r="A4043">
        <v>4042</v>
      </c>
      <c r="B4043">
        <v>37316100</v>
      </c>
      <c r="C4043" t="s">
        <v>4040</v>
      </c>
      <c r="E4043" s="15">
        <v>4043</v>
      </c>
      <c r="F4043" s="16">
        <v>37316200</v>
      </c>
      <c r="G4043" s="17" t="s">
        <v>4041</v>
      </c>
      <c r="Q4043" t="str">
        <f t="shared" si="63"/>
        <v>37316200-Zvončići (instrument)</v>
      </c>
    </row>
    <row r="4044" spans="1:17" x14ac:dyDescent="0.25">
      <c r="A4044">
        <v>4043</v>
      </c>
      <c r="B4044">
        <v>37316200</v>
      </c>
      <c r="C4044" t="s">
        <v>4041</v>
      </c>
      <c r="E4044" s="12">
        <v>4044</v>
      </c>
      <c r="F4044" s="13">
        <v>37316300</v>
      </c>
      <c r="G4044" s="14" t="s">
        <v>4042</v>
      </c>
      <c r="Q4044" t="str">
        <f t="shared" si="63"/>
        <v>37316300-Daire</v>
      </c>
    </row>
    <row r="4045" spans="1:17" x14ac:dyDescent="0.25">
      <c r="A4045">
        <v>4044</v>
      </c>
      <c r="B4045">
        <v>37316300</v>
      </c>
      <c r="C4045" t="s">
        <v>4042</v>
      </c>
      <c r="E4045" s="15">
        <v>4045</v>
      </c>
      <c r="F4045" s="16">
        <v>37316400</v>
      </c>
      <c r="G4045" s="17" t="s">
        <v>4043</v>
      </c>
      <c r="Q4045" t="str">
        <f t="shared" si="63"/>
        <v>37316400-Kastanjete</v>
      </c>
    </row>
    <row r="4046" spans="1:17" x14ac:dyDescent="0.25">
      <c r="A4046">
        <v>4045</v>
      </c>
      <c r="B4046">
        <v>37316400</v>
      </c>
      <c r="C4046" t="s">
        <v>4043</v>
      </c>
      <c r="E4046" s="12">
        <v>4046</v>
      </c>
      <c r="F4046" s="13">
        <v>37316500</v>
      </c>
      <c r="G4046" s="14" t="s">
        <v>4044</v>
      </c>
      <c r="Q4046" t="str">
        <f t="shared" si="63"/>
        <v>37316500-Bubnjevi (instrument)</v>
      </c>
    </row>
    <row r="4047" spans="1:17" x14ac:dyDescent="0.25">
      <c r="A4047">
        <v>4046</v>
      </c>
      <c r="B4047">
        <v>37316500</v>
      </c>
      <c r="C4047" t="s">
        <v>4044</v>
      </c>
      <c r="E4047" s="15">
        <v>4047</v>
      </c>
      <c r="F4047" s="16">
        <v>37316600</v>
      </c>
      <c r="G4047" s="17" t="s">
        <v>4045</v>
      </c>
      <c r="Q4047" t="str">
        <f t="shared" si="63"/>
        <v>37316600-Ksilofoni</v>
      </c>
    </row>
    <row r="4048" spans="1:17" x14ac:dyDescent="0.25">
      <c r="A4048">
        <v>4047</v>
      </c>
      <c r="B4048">
        <v>37316600</v>
      </c>
      <c r="C4048" t="s">
        <v>4045</v>
      </c>
      <c r="E4048" s="12">
        <v>4048</v>
      </c>
      <c r="F4048" s="13">
        <v>37316700</v>
      </c>
      <c r="G4048" s="14" t="s">
        <v>4046</v>
      </c>
      <c r="Q4048" t="str">
        <f t="shared" si="63"/>
        <v>37316700-Vibrafoni</v>
      </c>
    </row>
    <row r="4049" spans="1:17" x14ac:dyDescent="0.25">
      <c r="A4049">
        <v>4048</v>
      </c>
      <c r="B4049">
        <v>37316700</v>
      </c>
      <c r="C4049" t="s">
        <v>4046</v>
      </c>
      <c r="E4049" s="15">
        <v>4049</v>
      </c>
      <c r="F4049" s="16">
        <v>37320000</v>
      </c>
      <c r="G4049" s="17" t="s">
        <v>4047</v>
      </c>
      <c r="Q4049" t="str">
        <f t="shared" si="63"/>
        <v>37320000-Delovi i pribor za muzičke instrumente</v>
      </c>
    </row>
    <row r="4050" spans="1:17" x14ac:dyDescent="0.25">
      <c r="A4050">
        <v>4049</v>
      </c>
      <c r="B4050">
        <v>37320000</v>
      </c>
      <c r="C4050" t="s">
        <v>4047</v>
      </c>
      <c r="E4050" s="12">
        <v>4050</v>
      </c>
      <c r="F4050" s="13">
        <v>37321000</v>
      </c>
      <c r="G4050" s="14" t="s">
        <v>4048</v>
      </c>
      <c r="Q4050" t="str">
        <f t="shared" si="63"/>
        <v>37321000-Pribor za muzičke instrumente</v>
      </c>
    </row>
    <row r="4051" spans="1:17" x14ac:dyDescent="0.25">
      <c r="A4051">
        <v>4050</v>
      </c>
      <c r="B4051">
        <v>37321000</v>
      </c>
      <c r="C4051" t="s">
        <v>4048</v>
      </c>
      <c r="E4051" s="15">
        <v>4051</v>
      </c>
      <c r="F4051" s="16">
        <v>37321100</v>
      </c>
      <c r="G4051" s="17" t="s">
        <v>4049</v>
      </c>
      <c r="Q4051" t="str">
        <f t="shared" si="63"/>
        <v>37321100-Metronomi</v>
      </c>
    </row>
    <row r="4052" spans="1:17" x14ac:dyDescent="0.25">
      <c r="A4052">
        <v>4051</v>
      </c>
      <c r="B4052">
        <v>37321100</v>
      </c>
      <c r="C4052" t="s">
        <v>4049</v>
      </c>
      <c r="E4052" s="12">
        <v>4052</v>
      </c>
      <c r="F4052" s="13">
        <v>37321200</v>
      </c>
      <c r="G4052" s="14" t="s">
        <v>4050</v>
      </c>
      <c r="Q4052" t="str">
        <f t="shared" si="63"/>
        <v>37321200-Pisak</v>
      </c>
    </row>
    <row r="4053" spans="1:17" x14ac:dyDescent="0.25">
      <c r="A4053">
        <v>4052</v>
      </c>
      <c r="B4053">
        <v>37321200</v>
      </c>
      <c r="C4053" t="s">
        <v>4050</v>
      </c>
      <c r="E4053" s="15">
        <v>4053</v>
      </c>
      <c r="F4053" s="16">
        <v>37321300</v>
      </c>
      <c r="G4053" s="17" t="s">
        <v>4051</v>
      </c>
      <c r="Q4053" t="str">
        <f t="shared" si="63"/>
        <v>37321300-Pribor za gudačke muzičke instrumente</v>
      </c>
    </row>
    <row r="4054" spans="1:17" x14ac:dyDescent="0.25">
      <c r="A4054">
        <v>4053</v>
      </c>
      <c r="B4054">
        <v>37321300</v>
      </c>
      <c r="C4054" t="s">
        <v>4051</v>
      </c>
      <c r="E4054" s="12">
        <v>4054</v>
      </c>
      <c r="F4054" s="13">
        <v>37321400</v>
      </c>
      <c r="G4054" s="14" t="s">
        <v>4052</v>
      </c>
      <c r="Q4054" t="str">
        <f t="shared" si="63"/>
        <v>37321400-Strune ili trzalice za muzičke instrumente</v>
      </c>
    </row>
    <row r="4055" spans="1:17" x14ac:dyDescent="0.25">
      <c r="A4055">
        <v>4054</v>
      </c>
      <c r="B4055">
        <v>37321400</v>
      </c>
      <c r="C4055" t="s">
        <v>4052</v>
      </c>
      <c r="E4055" s="15">
        <v>4055</v>
      </c>
      <c r="F4055" s="16">
        <v>37321500</v>
      </c>
      <c r="G4055" s="17" t="s">
        <v>4053</v>
      </c>
      <c r="Q4055" t="str">
        <f t="shared" si="63"/>
        <v>37321500-Pribor za perkusione instrumente</v>
      </c>
    </row>
    <row r="4056" spans="1:17" x14ac:dyDescent="0.25">
      <c r="A4056">
        <v>4055</v>
      </c>
      <c r="B4056">
        <v>37321500</v>
      </c>
      <c r="C4056" t="s">
        <v>4053</v>
      </c>
      <c r="E4056" s="12">
        <v>4056</v>
      </c>
      <c r="F4056" s="13">
        <v>37321600</v>
      </c>
      <c r="G4056" s="14" t="s">
        <v>4054</v>
      </c>
      <c r="Q4056" t="str">
        <f t="shared" si="63"/>
        <v>37321600-Koferi i kutije za muzičke instrumente ili pribor</v>
      </c>
    </row>
    <row r="4057" spans="1:17" x14ac:dyDescent="0.25">
      <c r="A4057">
        <v>4056</v>
      </c>
      <c r="B4057">
        <v>37321600</v>
      </c>
      <c r="C4057" t="s">
        <v>4054</v>
      </c>
      <c r="E4057" s="15">
        <v>4057</v>
      </c>
      <c r="F4057" s="16">
        <v>37321700</v>
      </c>
      <c r="G4057" s="17" t="s">
        <v>4055</v>
      </c>
      <c r="Q4057" t="str">
        <f t="shared" si="63"/>
        <v>37321700-Stalci za muzičke instrumente ili držači za note</v>
      </c>
    </row>
    <row r="4058" spans="1:17" x14ac:dyDescent="0.25">
      <c r="A4058">
        <v>4057</v>
      </c>
      <c r="B4058">
        <v>37321700</v>
      </c>
      <c r="C4058" t="s">
        <v>4055</v>
      </c>
      <c r="E4058" s="12">
        <v>4058</v>
      </c>
      <c r="F4058" s="13">
        <v>37322000</v>
      </c>
      <c r="G4058" s="14" t="s">
        <v>4056</v>
      </c>
      <c r="Q4058" t="str">
        <f t="shared" si="63"/>
        <v>37322000-Delovi muzičkih instrumenata</v>
      </c>
    </row>
    <row r="4059" spans="1:17" x14ac:dyDescent="0.25">
      <c r="A4059">
        <v>4058</v>
      </c>
      <c r="B4059">
        <v>37322000</v>
      </c>
      <c r="C4059" t="s">
        <v>4056</v>
      </c>
      <c r="E4059" s="15">
        <v>4059</v>
      </c>
      <c r="F4059" s="16">
        <v>37322100</v>
      </c>
      <c r="G4059" s="17" t="s">
        <v>4057</v>
      </c>
      <c r="Q4059" t="str">
        <f t="shared" si="63"/>
        <v>37322100-Ključevi za štimovanje instrumenta</v>
      </c>
    </row>
    <row r="4060" spans="1:17" x14ac:dyDescent="0.25">
      <c r="A4060">
        <v>4059</v>
      </c>
      <c r="B4060">
        <v>37322100</v>
      </c>
      <c r="C4060" t="s">
        <v>4057</v>
      </c>
      <c r="E4060" s="12">
        <v>4060</v>
      </c>
      <c r="F4060" s="13">
        <v>37322200</v>
      </c>
      <c r="G4060" s="14" t="s">
        <v>4058</v>
      </c>
      <c r="Q4060" t="str">
        <f t="shared" si="63"/>
        <v>37322200-Muzičke kutije ili mehanizmi</v>
      </c>
    </row>
    <row r="4061" spans="1:17" x14ac:dyDescent="0.25">
      <c r="A4061">
        <v>4060</v>
      </c>
      <c r="B4061">
        <v>37322200</v>
      </c>
      <c r="C4061" t="s">
        <v>4058</v>
      </c>
      <c r="E4061" s="15">
        <v>4061</v>
      </c>
      <c r="F4061" s="16">
        <v>37322300</v>
      </c>
      <c r="G4061" s="17" t="s">
        <v>4059</v>
      </c>
      <c r="Q4061" t="str">
        <f t="shared" si="63"/>
        <v>37322300-Usnik</v>
      </c>
    </row>
    <row r="4062" spans="1:17" x14ac:dyDescent="0.25">
      <c r="A4062">
        <v>4061</v>
      </c>
      <c r="B4062">
        <v>37322300</v>
      </c>
      <c r="C4062" t="s">
        <v>4059</v>
      </c>
      <c r="E4062" s="12">
        <v>4062</v>
      </c>
      <c r="F4062" s="13">
        <v>37322400</v>
      </c>
      <c r="G4062" s="14" t="s">
        <v>4060</v>
      </c>
      <c r="Q4062" t="str">
        <f t="shared" si="63"/>
        <v>37322400-Prigušivač</v>
      </c>
    </row>
    <row r="4063" spans="1:17" x14ac:dyDescent="0.25">
      <c r="A4063">
        <v>4062</v>
      </c>
      <c r="B4063">
        <v>37322400</v>
      </c>
      <c r="C4063" t="s">
        <v>4060</v>
      </c>
      <c r="E4063" s="15">
        <v>4063</v>
      </c>
      <c r="F4063" s="16">
        <v>37322500</v>
      </c>
      <c r="G4063" s="17" t="s">
        <v>4061</v>
      </c>
      <c r="Q4063" t="str">
        <f t="shared" si="63"/>
        <v>37322500-Rezonantne ploče</v>
      </c>
    </row>
    <row r="4064" spans="1:17" x14ac:dyDescent="0.25">
      <c r="A4064">
        <v>4063</v>
      </c>
      <c r="B4064">
        <v>37322500</v>
      </c>
      <c r="C4064" t="s">
        <v>4061</v>
      </c>
      <c r="E4064" s="12">
        <v>4064</v>
      </c>
      <c r="F4064" s="13">
        <v>37322600</v>
      </c>
      <c r="G4064" s="14" t="s">
        <v>4062</v>
      </c>
      <c r="Q4064" t="str">
        <f t="shared" si="63"/>
        <v>37322600-Dirigentske palice</v>
      </c>
    </row>
    <row r="4065" spans="1:17" x14ac:dyDescent="0.25">
      <c r="A4065">
        <v>4064</v>
      </c>
      <c r="B4065">
        <v>37322600</v>
      </c>
      <c r="C4065" t="s">
        <v>4062</v>
      </c>
      <c r="E4065" s="15">
        <v>4065</v>
      </c>
      <c r="F4065" s="16">
        <v>37322700</v>
      </c>
      <c r="G4065" s="17" t="s">
        <v>4063</v>
      </c>
      <c r="Q4065" t="str">
        <f t="shared" si="63"/>
        <v>37322700-Jastučići za male flaute</v>
      </c>
    </row>
    <row r="4066" spans="1:17" x14ac:dyDescent="0.25">
      <c r="A4066">
        <v>4065</v>
      </c>
      <c r="B4066">
        <v>37322700</v>
      </c>
      <c r="C4066" t="s">
        <v>4063</v>
      </c>
      <c r="E4066" s="12">
        <v>4066</v>
      </c>
      <c r="F4066" s="13">
        <v>37400000</v>
      </c>
      <c r="G4066" s="14" t="s">
        <v>4064</v>
      </c>
      <c r="Q4066" t="str">
        <f t="shared" si="63"/>
        <v>37400000-Sportska roba i oprema</v>
      </c>
    </row>
    <row r="4067" spans="1:17" x14ac:dyDescent="0.25">
      <c r="A4067">
        <v>4066</v>
      </c>
      <c r="B4067">
        <v>37400000</v>
      </c>
      <c r="C4067" t="s">
        <v>4064</v>
      </c>
      <c r="E4067" s="15">
        <v>4067</v>
      </c>
      <c r="F4067" s="16">
        <v>37410000</v>
      </c>
      <c r="G4067" s="17" t="s">
        <v>4065</v>
      </c>
      <c r="Q4067" t="str">
        <f t="shared" si="63"/>
        <v>37410000-Oprema za sportove na otvorenom</v>
      </c>
    </row>
    <row r="4068" spans="1:17" x14ac:dyDescent="0.25">
      <c r="A4068">
        <v>4067</v>
      </c>
      <c r="B4068">
        <v>37410000</v>
      </c>
      <c r="C4068" t="s">
        <v>4065</v>
      </c>
      <c r="E4068" s="12">
        <v>4068</v>
      </c>
      <c r="F4068" s="13">
        <v>37411000</v>
      </c>
      <c r="G4068" s="14" t="s">
        <v>4066</v>
      </c>
      <c r="Q4068" t="str">
        <f t="shared" si="63"/>
        <v>37411000-Zimska oprema</v>
      </c>
    </row>
    <row r="4069" spans="1:17" x14ac:dyDescent="0.25">
      <c r="A4069">
        <v>4068</v>
      </c>
      <c r="B4069">
        <v>37411000</v>
      </c>
      <c r="C4069" t="s">
        <v>4066</v>
      </c>
      <c r="E4069" s="15">
        <v>4069</v>
      </c>
      <c r="F4069" s="16">
        <v>37411100</v>
      </c>
      <c r="G4069" s="17" t="s">
        <v>4067</v>
      </c>
      <c r="Q4069" t="str">
        <f t="shared" si="63"/>
        <v>37411100-Oprema za skijanje i spuštanje na dasci</v>
      </c>
    </row>
    <row r="4070" spans="1:17" x14ac:dyDescent="0.25">
      <c r="A4070">
        <v>4069</v>
      </c>
      <c r="B4070">
        <v>37411100</v>
      </c>
      <c r="C4070" t="s">
        <v>4067</v>
      </c>
      <c r="E4070" s="12">
        <v>4070</v>
      </c>
      <c r="F4070" s="13">
        <v>37411110</v>
      </c>
      <c r="G4070" s="14" t="s">
        <v>4068</v>
      </c>
      <c r="Q4070" t="str">
        <f t="shared" si="63"/>
        <v>37411110-Skijaške čizme</v>
      </c>
    </row>
    <row r="4071" spans="1:17" x14ac:dyDescent="0.25">
      <c r="A4071">
        <v>4070</v>
      </c>
      <c r="B4071">
        <v>37411110</v>
      </c>
      <c r="C4071" t="s">
        <v>4068</v>
      </c>
      <c r="E4071" s="15">
        <v>4071</v>
      </c>
      <c r="F4071" s="16">
        <v>37411120</v>
      </c>
      <c r="G4071" s="17" t="s">
        <v>4069</v>
      </c>
      <c r="Q4071" t="str">
        <f t="shared" si="63"/>
        <v>37411120-Skije</v>
      </c>
    </row>
    <row r="4072" spans="1:17" x14ac:dyDescent="0.25">
      <c r="A4072">
        <v>4071</v>
      </c>
      <c r="B4072">
        <v>37411120</v>
      </c>
      <c r="C4072" t="s">
        <v>4069</v>
      </c>
      <c r="E4072" s="12">
        <v>4072</v>
      </c>
      <c r="F4072" s="13">
        <v>37411130</v>
      </c>
      <c r="G4072" s="14" t="s">
        <v>4070</v>
      </c>
      <c r="Q4072" t="str">
        <f t="shared" si="63"/>
        <v>37411130-Skijaški štapovi</v>
      </c>
    </row>
    <row r="4073" spans="1:17" x14ac:dyDescent="0.25">
      <c r="A4073">
        <v>4072</v>
      </c>
      <c r="B4073">
        <v>37411130</v>
      </c>
      <c r="C4073" t="s">
        <v>4070</v>
      </c>
      <c r="E4073" s="15">
        <v>4073</v>
      </c>
      <c r="F4073" s="16">
        <v>37411140</v>
      </c>
      <c r="G4073" s="17" t="s">
        <v>4071</v>
      </c>
      <c r="Q4073" t="str">
        <f t="shared" si="63"/>
        <v>37411140-Vezovi</v>
      </c>
    </row>
    <row r="4074" spans="1:17" x14ac:dyDescent="0.25">
      <c r="A4074">
        <v>4073</v>
      </c>
      <c r="B4074">
        <v>37411140</v>
      </c>
      <c r="C4074" t="s">
        <v>4071</v>
      </c>
      <c r="E4074" s="12">
        <v>4074</v>
      </c>
      <c r="F4074" s="13">
        <v>37411150</v>
      </c>
      <c r="G4074" s="14" t="s">
        <v>4072</v>
      </c>
      <c r="Q4074" t="str">
        <f t="shared" si="63"/>
        <v>37411150-Daska za skijanje</v>
      </c>
    </row>
    <row r="4075" spans="1:17" x14ac:dyDescent="0.25">
      <c r="A4075">
        <v>4074</v>
      </c>
      <c r="B4075">
        <v>37411150</v>
      </c>
      <c r="C4075" t="s">
        <v>4072</v>
      </c>
      <c r="E4075" s="15">
        <v>4075</v>
      </c>
      <c r="F4075" s="16">
        <v>37411160</v>
      </c>
      <c r="G4075" s="17" t="s">
        <v>4073</v>
      </c>
      <c r="Q4075" t="str">
        <f t="shared" si="63"/>
        <v>37411160-Skijaška odeća</v>
      </c>
    </row>
    <row r="4076" spans="1:17" x14ac:dyDescent="0.25">
      <c r="A4076">
        <v>4075</v>
      </c>
      <c r="B4076">
        <v>37411160</v>
      </c>
      <c r="C4076" t="s">
        <v>4073</v>
      </c>
      <c r="E4076" s="12">
        <v>4076</v>
      </c>
      <c r="F4076" s="13">
        <v>37411200</v>
      </c>
      <c r="G4076" s="14" t="s">
        <v>4074</v>
      </c>
      <c r="Q4076" t="str">
        <f t="shared" si="63"/>
        <v>37411200-Oprema za klizanje i hokej na ledu</v>
      </c>
    </row>
    <row r="4077" spans="1:17" x14ac:dyDescent="0.25">
      <c r="A4077">
        <v>4076</v>
      </c>
      <c r="B4077">
        <v>37411200</v>
      </c>
      <c r="C4077" t="s">
        <v>4074</v>
      </c>
      <c r="E4077" s="15">
        <v>4077</v>
      </c>
      <c r="F4077" s="16">
        <v>37411210</v>
      </c>
      <c r="G4077" s="17" t="s">
        <v>4075</v>
      </c>
      <c r="Q4077" t="str">
        <f t="shared" si="63"/>
        <v>37411210-Pakovi  za hokej</v>
      </c>
    </row>
    <row r="4078" spans="1:17" x14ac:dyDescent="0.25">
      <c r="A4078">
        <v>4077</v>
      </c>
      <c r="B4078">
        <v>37411210</v>
      </c>
      <c r="C4078" t="s">
        <v>4075</v>
      </c>
      <c r="E4078" s="12">
        <v>4078</v>
      </c>
      <c r="F4078" s="13">
        <v>37411220</v>
      </c>
      <c r="G4078" s="14" t="s">
        <v>4076</v>
      </c>
      <c r="Q4078" t="str">
        <f t="shared" si="63"/>
        <v>37411220-Klizaljke</v>
      </c>
    </row>
    <row r="4079" spans="1:17" x14ac:dyDescent="0.25">
      <c r="A4079">
        <v>4078</v>
      </c>
      <c r="B4079">
        <v>37411220</v>
      </c>
      <c r="C4079" t="s">
        <v>4076</v>
      </c>
      <c r="E4079" s="15">
        <v>4079</v>
      </c>
      <c r="F4079" s="16">
        <v>37411230</v>
      </c>
      <c r="G4079" s="17" t="s">
        <v>4077</v>
      </c>
      <c r="Q4079" t="str">
        <f t="shared" si="63"/>
        <v>37411230-Palice za hokej</v>
      </c>
    </row>
    <row r="4080" spans="1:17" x14ac:dyDescent="0.25">
      <c r="A4080">
        <v>4079</v>
      </c>
      <c r="B4080">
        <v>37411230</v>
      </c>
      <c r="C4080" t="s">
        <v>4077</v>
      </c>
      <c r="E4080" s="12">
        <v>4080</v>
      </c>
      <c r="F4080" s="13">
        <v>37411300</v>
      </c>
      <c r="G4080" s="14" t="s">
        <v>4078</v>
      </c>
      <c r="Q4080" t="str">
        <f t="shared" si="63"/>
        <v>37411300-Odeća i oprema za polarne uslove</v>
      </c>
    </row>
    <row r="4081" spans="1:17" x14ac:dyDescent="0.25">
      <c r="A4081">
        <v>4080</v>
      </c>
      <c r="B4081">
        <v>37411300</v>
      </c>
      <c r="C4081" t="s">
        <v>4078</v>
      </c>
      <c r="E4081" s="15">
        <v>4081</v>
      </c>
      <c r="F4081" s="16">
        <v>37412000</v>
      </c>
      <c r="G4081" s="17" t="s">
        <v>4079</v>
      </c>
      <c r="Q4081" t="str">
        <f t="shared" si="63"/>
        <v>37412000-Oprema za sportove na vodi</v>
      </c>
    </row>
    <row r="4082" spans="1:17" x14ac:dyDescent="0.25">
      <c r="A4082">
        <v>4081</v>
      </c>
      <c r="B4082">
        <v>37412000</v>
      </c>
      <c r="C4082" t="s">
        <v>4079</v>
      </c>
      <c r="E4082" s="12">
        <v>4082</v>
      </c>
      <c r="F4082" s="13">
        <v>37412100</v>
      </c>
      <c r="G4082" s="14" t="s">
        <v>4080</v>
      </c>
      <c r="Q4082" t="str">
        <f t="shared" si="63"/>
        <v>37412100-Skije za vodu</v>
      </c>
    </row>
    <row r="4083" spans="1:17" x14ac:dyDescent="0.25">
      <c r="A4083">
        <v>4082</v>
      </c>
      <c r="B4083">
        <v>37412100</v>
      </c>
      <c r="C4083" t="s">
        <v>4080</v>
      </c>
      <c r="E4083" s="15">
        <v>4083</v>
      </c>
      <c r="F4083" s="16">
        <v>37412200</v>
      </c>
      <c r="G4083" s="17" t="s">
        <v>4081</v>
      </c>
      <c r="Q4083" t="str">
        <f t="shared" si="63"/>
        <v>37412200-Ronilačka oprema i oprema za ronjenje na dah</v>
      </c>
    </row>
    <row r="4084" spans="1:17" x14ac:dyDescent="0.25">
      <c r="A4084">
        <v>4083</v>
      </c>
      <c r="B4084">
        <v>37412200</v>
      </c>
      <c r="C4084" t="s">
        <v>4081</v>
      </c>
      <c r="E4084" s="12">
        <v>4084</v>
      </c>
      <c r="F4084" s="13">
        <v>37412210</v>
      </c>
      <c r="G4084" s="14" t="s">
        <v>4082</v>
      </c>
      <c r="Q4084" t="str">
        <f t="shared" si="63"/>
        <v>37412210-Kompenzatori plutanja</v>
      </c>
    </row>
    <row r="4085" spans="1:17" x14ac:dyDescent="0.25">
      <c r="A4085">
        <v>4084</v>
      </c>
      <c r="B4085">
        <v>37412210</v>
      </c>
      <c r="C4085" t="s">
        <v>4082</v>
      </c>
      <c r="E4085" s="15">
        <v>4085</v>
      </c>
      <c r="F4085" s="16">
        <v>37412220</v>
      </c>
      <c r="G4085" s="17" t="s">
        <v>4083</v>
      </c>
      <c r="Q4085" t="str">
        <f t="shared" si="63"/>
        <v>37412220-Boce sa vazduhom za ronjenje</v>
      </c>
    </row>
    <row r="4086" spans="1:17" x14ac:dyDescent="0.25">
      <c r="A4086">
        <v>4085</v>
      </c>
      <c r="B4086">
        <v>37412220</v>
      </c>
      <c r="C4086" t="s">
        <v>4083</v>
      </c>
      <c r="E4086" s="12">
        <v>4086</v>
      </c>
      <c r="F4086" s="13">
        <v>37412230</v>
      </c>
      <c r="G4086" s="14" t="s">
        <v>4084</v>
      </c>
      <c r="Q4086" t="str">
        <f t="shared" si="63"/>
        <v>37412230-Regulatori za ronjenje</v>
      </c>
    </row>
    <row r="4087" spans="1:17" x14ac:dyDescent="0.25">
      <c r="A4087">
        <v>4086</v>
      </c>
      <c r="B4087">
        <v>37412230</v>
      </c>
      <c r="C4087" t="s">
        <v>4084</v>
      </c>
      <c r="E4087" s="15">
        <v>4087</v>
      </c>
      <c r="F4087" s="16">
        <v>37412240</v>
      </c>
      <c r="G4087" s="17" t="s">
        <v>4085</v>
      </c>
      <c r="Q4087" t="str">
        <f t="shared" si="63"/>
        <v>37412240-Instrumenti ili pribor za ronjenje</v>
      </c>
    </row>
    <row r="4088" spans="1:17" x14ac:dyDescent="0.25">
      <c r="A4088">
        <v>4087</v>
      </c>
      <c r="B4088">
        <v>37412240</v>
      </c>
      <c r="C4088" t="s">
        <v>4085</v>
      </c>
      <c r="E4088" s="12">
        <v>4088</v>
      </c>
      <c r="F4088" s="13">
        <v>37412241</v>
      </c>
      <c r="G4088" s="14" t="s">
        <v>4086</v>
      </c>
      <c r="Q4088" t="str">
        <f t="shared" si="63"/>
        <v>37412241-Aparati za disanje pri ronjenju</v>
      </c>
    </row>
    <row r="4089" spans="1:17" x14ac:dyDescent="0.25">
      <c r="A4089">
        <v>4088</v>
      </c>
      <c r="B4089">
        <v>37412241</v>
      </c>
      <c r="C4089" t="s">
        <v>4086</v>
      </c>
      <c r="E4089" s="15">
        <v>4089</v>
      </c>
      <c r="F4089" s="16">
        <v>37412242</v>
      </c>
      <c r="G4089" s="17" t="s">
        <v>4087</v>
      </c>
      <c r="Q4089" t="str">
        <f t="shared" si="63"/>
        <v>37412242-Ronilački kostimi</v>
      </c>
    </row>
    <row r="4090" spans="1:17" x14ac:dyDescent="0.25">
      <c r="A4090">
        <v>4089</v>
      </c>
      <c r="B4090">
        <v>37412242</v>
      </c>
      <c r="C4090" t="s">
        <v>4087</v>
      </c>
      <c r="E4090" s="12">
        <v>4090</v>
      </c>
      <c r="F4090" s="13">
        <v>37412243</v>
      </c>
      <c r="G4090" s="14" t="s">
        <v>4088</v>
      </c>
      <c r="Q4090" t="str">
        <f t="shared" si="63"/>
        <v>37412243-Ronilački skafanderi</v>
      </c>
    </row>
    <row r="4091" spans="1:17" x14ac:dyDescent="0.25">
      <c r="A4091">
        <v>4090</v>
      </c>
      <c r="B4091">
        <v>37412243</v>
      </c>
      <c r="C4091" t="s">
        <v>4088</v>
      </c>
      <c r="E4091" s="15">
        <v>4091</v>
      </c>
      <c r="F4091" s="16">
        <v>37412250</v>
      </c>
      <c r="G4091" s="17" t="s">
        <v>4089</v>
      </c>
      <c r="Q4091" t="str">
        <f t="shared" si="63"/>
        <v>37412250-Maske, peraje ili cevi za disanje na masci</v>
      </c>
    </row>
    <row r="4092" spans="1:17" x14ac:dyDescent="0.25">
      <c r="A4092">
        <v>4091</v>
      </c>
      <c r="B4092">
        <v>37412250</v>
      </c>
      <c r="C4092" t="s">
        <v>4089</v>
      </c>
      <c r="E4092" s="12">
        <v>4092</v>
      </c>
      <c r="F4092" s="13">
        <v>37412260</v>
      </c>
      <c r="G4092" s="14" t="s">
        <v>4090</v>
      </c>
      <c r="Q4092" t="str">
        <f t="shared" si="63"/>
        <v>37412260-Ronilačka odela</v>
      </c>
    </row>
    <row r="4093" spans="1:17" x14ac:dyDescent="0.25">
      <c r="A4093">
        <v>4092</v>
      </c>
      <c r="B4093">
        <v>37412260</v>
      </c>
      <c r="C4093" t="s">
        <v>4090</v>
      </c>
      <c r="E4093" s="15">
        <v>4093</v>
      </c>
      <c r="F4093" s="16">
        <v>37412270</v>
      </c>
      <c r="G4093" s="17" t="s">
        <v>4091</v>
      </c>
      <c r="Q4093" t="str">
        <f t="shared" si="63"/>
        <v>37412270-Ronilačka odela sa termalnom zaštitom</v>
      </c>
    </row>
    <row r="4094" spans="1:17" x14ac:dyDescent="0.25">
      <c r="A4094">
        <v>4093</v>
      </c>
      <c r="B4094">
        <v>37412270</v>
      </c>
      <c r="C4094" t="s">
        <v>4091</v>
      </c>
      <c r="E4094" s="12">
        <v>4094</v>
      </c>
      <c r="F4094" s="13">
        <v>37412300</v>
      </c>
      <c r="G4094" s="14" t="s">
        <v>4092</v>
      </c>
      <c r="Q4094" t="str">
        <f t="shared" si="63"/>
        <v>37412300-Oprema i pribor za surfovanje i plivanje</v>
      </c>
    </row>
    <row r="4095" spans="1:17" x14ac:dyDescent="0.25">
      <c r="A4095">
        <v>4094</v>
      </c>
      <c r="B4095">
        <v>37412300</v>
      </c>
      <c r="C4095" t="s">
        <v>4092</v>
      </c>
      <c r="E4095" s="15">
        <v>4095</v>
      </c>
      <c r="F4095" s="16">
        <v>37412310</v>
      </c>
      <c r="G4095" s="17" t="s">
        <v>4093</v>
      </c>
      <c r="Q4095" t="str">
        <f t="shared" si="63"/>
        <v>37412310-Daske za skijanje na vodi, daske za skijanje na vodi klečenjem i platforme za plivanje</v>
      </c>
    </row>
    <row r="4096" spans="1:17" x14ac:dyDescent="0.25">
      <c r="A4096">
        <v>4095</v>
      </c>
      <c r="B4096">
        <v>37412310</v>
      </c>
      <c r="C4096" t="s">
        <v>4093</v>
      </c>
      <c r="E4096" s="12">
        <v>4096</v>
      </c>
      <c r="F4096" s="13">
        <v>37412320</v>
      </c>
      <c r="G4096" s="14" t="s">
        <v>4094</v>
      </c>
      <c r="Q4096" t="str">
        <f t="shared" si="63"/>
        <v>37412320-Oprema za jedrenje na dasci</v>
      </c>
    </row>
    <row r="4097" spans="1:17" x14ac:dyDescent="0.25">
      <c r="A4097">
        <v>4096</v>
      </c>
      <c r="B4097">
        <v>37412320</v>
      </c>
      <c r="C4097" t="s">
        <v>4094</v>
      </c>
      <c r="E4097" s="15">
        <v>4097</v>
      </c>
      <c r="F4097" s="16">
        <v>37412330</v>
      </c>
      <c r="G4097" s="17" t="s">
        <v>4095</v>
      </c>
      <c r="Q4097" t="str">
        <f t="shared" si="63"/>
        <v>37412330-Daske za surfovanje</v>
      </c>
    </row>
    <row r="4098" spans="1:17" x14ac:dyDescent="0.25">
      <c r="A4098">
        <v>4097</v>
      </c>
      <c r="B4098">
        <v>37412330</v>
      </c>
      <c r="C4098" t="s">
        <v>4095</v>
      </c>
      <c r="E4098" s="12">
        <v>4098</v>
      </c>
      <c r="F4098" s="13">
        <v>37412340</v>
      </c>
      <c r="G4098" s="14" t="s">
        <v>4096</v>
      </c>
      <c r="Q4098" t="str">
        <f t="shared" ref="Q4098:Q4161" si="64">F4098&amp; "-" &amp;G4098</f>
        <v>37412340-Plivačke naočare ili peraja</v>
      </c>
    </row>
    <row r="4099" spans="1:17" x14ac:dyDescent="0.25">
      <c r="A4099">
        <v>4098</v>
      </c>
      <c r="B4099">
        <v>37412340</v>
      </c>
      <c r="C4099" t="s">
        <v>4096</v>
      </c>
      <c r="E4099" s="15">
        <v>4099</v>
      </c>
      <c r="F4099" s="16">
        <v>37412350</v>
      </c>
      <c r="G4099" s="17" t="s">
        <v>4097</v>
      </c>
      <c r="Q4099" t="str">
        <f t="shared" si="64"/>
        <v>37412350-Oprema za parajedrenje</v>
      </c>
    </row>
    <row r="4100" spans="1:17" x14ac:dyDescent="0.25">
      <c r="A4100">
        <v>4099</v>
      </c>
      <c r="B4100">
        <v>37412350</v>
      </c>
      <c r="C4100" t="s">
        <v>4097</v>
      </c>
      <c r="E4100" s="12">
        <v>4100</v>
      </c>
      <c r="F4100" s="13">
        <v>37413000</v>
      </c>
      <c r="G4100" s="14" t="s">
        <v>4098</v>
      </c>
      <c r="Q4100" t="str">
        <f t="shared" si="64"/>
        <v>37413000-Proizvodi za lov ili ribolov</v>
      </c>
    </row>
    <row r="4101" spans="1:17" x14ac:dyDescent="0.25">
      <c r="A4101">
        <v>4100</v>
      </c>
      <c r="B4101">
        <v>37413000</v>
      </c>
      <c r="C4101" t="s">
        <v>4098</v>
      </c>
      <c r="E4101" s="15">
        <v>4101</v>
      </c>
      <c r="F4101" s="16">
        <v>37413100</v>
      </c>
      <c r="G4101" s="17" t="s">
        <v>4099</v>
      </c>
      <c r="Q4101" t="str">
        <f t="shared" si="64"/>
        <v>37413100-Pribor za ribolov</v>
      </c>
    </row>
    <row r="4102" spans="1:17" x14ac:dyDescent="0.25">
      <c r="A4102">
        <v>4101</v>
      </c>
      <c r="B4102">
        <v>37413100</v>
      </c>
      <c r="C4102" t="s">
        <v>4099</v>
      </c>
      <c r="E4102" s="12">
        <v>4102</v>
      </c>
      <c r="F4102" s="13">
        <v>37413110</v>
      </c>
      <c r="G4102" s="14" t="s">
        <v>4100</v>
      </c>
      <c r="Q4102" t="str">
        <f t="shared" si="64"/>
        <v>37413110-Ribolovački štapovi</v>
      </c>
    </row>
    <row r="4103" spans="1:17" x14ac:dyDescent="0.25">
      <c r="A4103">
        <v>4102</v>
      </c>
      <c r="B4103">
        <v>37413110</v>
      </c>
      <c r="C4103" t="s">
        <v>4100</v>
      </c>
      <c r="E4103" s="15">
        <v>4103</v>
      </c>
      <c r="F4103" s="16">
        <v>37413120</v>
      </c>
      <c r="G4103" s="17" t="s">
        <v>4101</v>
      </c>
      <c r="Q4103" t="str">
        <f t="shared" si="64"/>
        <v>37413120-Ribolovački konac</v>
      </c>
    </row>
    <row r="4104" spans="1:17" x14ac:dyDescent="0.25">
      <c r="A4104">
        <v>4103</v>
      </c>
      <c r="B4104">
        <v>37413120</v>
      </c>
      <c r="C4104" t="s">
        <v>4101</v>
      </c>
      <c r="E4104" s="12">
        <v>4104</v>
      </c>
      <c r="F4104" s="13">
        <v>37413130</v>
      </c>
      <c r="G4104" s="14" t="s">
        <v>4102</v>
      </c>
      <c r="Q4104" t="str">
        <f t="shared" si="64"/>
        <v>37413130-Čekrci za ribolov</v>
      </c>
    </row>
    <row r="4105" spans="1:17" x14ac:dyDescent="0.25">
      <c r="A4105">
        <v>4104</v>
      </c>
      <c r="B4105">
        <v>37413130</v>
      </c>
      <c r="C4105" t="s">
        <v>4102</v>
      </c>
      <c r="E4105" s="15">
        <v>4105</v>
      </c>
      <c r="F4105" s="16">
        <v>37413140</v>
      </c>
      <c r="G4105" s="17" t="s">
        <v>4103</v>
      </c>
      <c r="Q4105" t="str">
        <f t="shared" si="64"/>
        <v>37413140-Varalice za pecanje</v>
      </c>
    </row>
    <row r="4106" spans="1:17" x14ac:dyDescent="0.25">
      <c r="A4106">
        <v>4105</v>
      </c>
      <c r="B4106">
        <v>37413140</v>
      </c>
      <c r="C4106" t="s">
        <v>4103</v>
      </c>
      <c r="E4106" s="12">
        <v>4106</v>
      </c>
      <c r="F4106" s="13">
        <v>37413150</v>
      </c>
      <c r="G4106" s="14" t="s">
        <v>4104</v>
      </c>
      <c r="Q4106" t="str">
        <f t="shared" si="64"/>
        <v>37413150-Mamci za pecanje</v>
      </c>
    </row>
    <row r="4107" spans="1:17" x14ac:dyDescent="0.25">
      <c r="A4107">
        <v>4106</v>
      </c>
      <c r="B4107">
        <v>37413150</v>
      </c>
      <c r="C4107" t="s">
        <v>4104</v>
      </c>
      <c r="E4107" s="15">
        <v>4107</v>
      </c>
      <c r="F4107" s="16">
        <v>37413160</v>
      </c>
      <c r="G4107" s="17" t="s">
        <v>4105</v>
      </c>
      <c r="Q4107" t="str">
        <f t="shared" si="64"/>
        <v>37413160-Ribolovački olovni tegovi</v>
      </c>
    </row>
    <row r="4108" spans="1:17" x14ac:dyDescent="0.25">
      <c r="A4108">
        <v>4107</v>
      </c>
      <c r="B4108">
        <v>37413160</v>
      </c>
      <c r="C4108" t="s">
        <v>4105</v>
      </c>
      <c r="E4108" s="12">
        <v>4108</v>
      </c>
      <c r="F4108" s="13">
        <v>37413200</v>
      </c>
      <c r="G4108" s="14" t="s">
        <v>4106</v>
      </c>
      <c r="Q4108" t="str">
        <f t="shared" si="64"/>
        <v>37413200-Proizvodi za lov</v>
      </c>
    </row>
    <row r="4109" spans="1:17" x14ac:dyDescent="0.25">
      <c r="A4109">
        <v>4108</v>
      </c>
      <c r="B4109">
        <v>37413200</v>
      </c>
      <c r="C4109" t="s">
        <v>4106</v>
      </c>
      <c r="E4109" s="15">
        <v>4109</v>
      </c>
      <c r="F4109" s="16">
        <v>37413210</v>
      </c>
      <c r="G4109" s="17" t="s">
        <v>4107</v>
      </c>
      <c r="Q4109" t="str">
        <f t="shared" si="64"/>
        <v>37413210-Lovački zvučni mamci</v>
      </c>
    </row>
    <row r="4110" spans="1:17" x14ac:dyDescent="0.25">
      <c r="A4110">
        <v>4109</v>
      </c>
      <c r="B4110">
        <v>37413210</v>
      </c>
      <c r="C4110" t="s">
        <v>4107</v>
      </c>
      <c r="E4110" s="12">
        <v>4110</v>
      </c>
      <c r="F4110" s="13">
        <v>37413220</v>
      </c>
      <c r="G4110" s="14" t="s">
        <v>4108</v>
      </c>
      <c r="Q4110" t="str">
        <f t="shared" si="64"/>
        <v>37413220-Lovački mamci</v>
      </c>
    </row>
    <row r="4111" spans="1:17" x14ac:dyDescent="0.25">
      <c r="A4111">
        <v>4110</v>
      </c>
      <c r="B4111">
        <v>37413220</v>
      </c>
      <c r="C4111" t="s">
        <v>4108</v>
      </c>
      <c r="E4111" s="15">
        <v>4111</v>
      </c>
      <c r="F4111" s="16">
        <v>37413230</v>
      </c>
      <c r="G4111" s="17" t="s">
        <v>4109</v>
      </c>
      <c r="Q4111" t="str">
        <f t="shared" si="64"/>
        <v>37413230-Lovačke zamke</v>
      </c>
    </row>
    <row r="4112" spans="1:17" x14ac:dyDescent="0.25">
      <c r="A4112">
        <v>4111</v>
      </c>
      <c r="B4112">
        <v>37413230</v>
      </c>
      <c r="C4112" t="s">
        <v>4109</v>
      </c>
      <c r="E4112" s="12">
        <v>4112</v>
      </c>
      <c r="F4112" s="13">
        <v>37413240</v>
      </c>
      <c r="G4112" s="14" t="s">
        <v>4110</v>
      </c>
      <c r="Q4112" t="str">
        <f t="shared" si="64"/>
        <v>37413240-Cev vatrenog oružja</v>
      </c>
    </row>
    <row r="4113" spans="1:17" x14ac:dyDescent="0.25">
      <c r="A4113">
        <v>4112</v>
      </c>
      <c r="B4113">
        <v>37413240</v>
      </c>
      <c r="C4113" t="s">
        <v>4110</v>
      </c>
      <c r="E4113" s="15">
        <v>4113</v>
      </c>
      <c r="F4113" s="16">
        <v>37414000</v>
      </c>
      <c r="G4113" s="17" t="s">
        <v>4111</v>
      </c>
      <c r="Q4113" t="str">
        <f t="shared" si="64"/>
        <v>37414000-Predmeti za logorovanje</v>
      </c>
    </row>
    <row r="4114" spans="1:17" x14ac:dyDescent="0.25">
      <c r="A4114">
        <v>4113</v>
      </c>
      <c r="B4114">
        <v>37414000</v>
      </c>
      <c r="C4114" t="s">
        <v>4111</v>
      </c>
      <c r="E4114" s="12">
        <v>4114</v>
      </c>
      <c r="F4114" s="13">
        <v>37414100</v>
      </c>
      <c r="G4114" s="14" t="s">
        <v>4112</v>
      </c>
      <c r="Q4114" t="str">
        <f t="shared" si="64"/>
        <v>37414100-Vreće za spavanje</v>
      </c>
    </row>
    <row r="4115" spans="1:17" x14ac:dyDescent="0.25">
      <c r="A4115">
        <v>4114</v>
      </c>
      <c r="B4115">
        <v>37414100</v>
      </c>
      <c r="C4115" t="s">
        <v>4112</v>
      </c>
      <c r="E4115" s="15">
        <v>4115</v>
      </c>
      <c r="F4115" s="16">
        <v>37414200</v>
      </c>
      <c r="G4115" s="17" t="s">
        <v>4113</v>
      </c>
      <c r="Q4115" t="str">
        <f t="shared" si="64"/>
        <v>37414200-Ručni frižider</v>
      </c>
    </row>
    <row r="4116" spans="1:17" x14ac:dyDescent="0.25">
      <c r="A4116">
        <v>4115</v>
      </c>
      <c r="B4116">
        <v>37414200</v>
      </c>
      <c r="C4116" t="s">
        <v>4113</v>
      </c>
      <c r="E4116" s="12">
        <v>4116</v>
      </c>
      <c r="F4116" s="13">
        <v>37414300</v>
      </c>
      <c r="G4116" s="14" t="s">
        <v>4114</v>
      </c>
      <c r="Q4116" t="str">
        <f t="shared" si="64"/>
        <v>37414300-Kompleti za popravku šatora</v>
      </c>
    </row>
    <row r="4117" spans="1:17" x14ac:dyDescent="0.25">
      <c r="A4117">
        <v>4116</v>
      </c>
      <c r="B4117">
        <v>37414300</v>
      </c>
      <c r="C4117" t="s">
        <v>4114</v>
      </c>
      <c r="E4117" s="15">
        <v>4117</v>
      </c>
      <c r="F4117" s="16">
        <v>37414600</v>
      </c>
      <c r="G4117" s="17" t="s">
        <v>4115</v>
      </c>
      <c r="Q4117" t="str">
        <f t="shared" si="64"/>
        <v>37414600-Peći za kampovanje ili upotrebu na otvorenom</v>
      </c>
    </row>
    <row r="4118" spans="1:17" x14ac:dyDescent="0.25">
      <c r="A4118">
        <v>4117</v>
      </c>
      <c r="B4118">
        <v>37414600</v>
      </c>
      <c r="C4118" t="s">
        <v>4115</v>
      </c>
      <c r="E4118" s="12">
        <v>4118</v>
      </c>
      <c r="F4118" s="13">
        <v>37414700</v>
      </c>
      <c r="G4118" s="14" t="s">
        <v>4116</v>
      </c>
      <c r="Q4118" t="str">
        <f t="shared" si="64"/>
        <v>37414700-Ručni frižider za piće</v>
      </c>
    </row>
    <row r="4119" spans="1:17" x14ac:dyDescent="0.25">
      <c r="A4119">
        <v>4118</v>
      </c>
      <c r="B4119">
        <v>37414700</v>
      </c>
      <c r="C4119" t="s">
        <v>4116</v>
      </c>
      <c r="E4119" s="15">
        <v>4119</v>
      </c>
      <c r="F4119" s="16">
        <v>37414800</v>
      </c>
      <c r="G4119" s="17" t="s">
        <v>4117</v>
      </c>
      <c r="Q4119" t="str">
        <f t="shared" si="64"/>
        <v>37414800-Odeća za preživljavanje</v>
      </c>
    </row>
    <row r="4120" spans="1:17" x14ac:dyDescent="0.25">
      <c r="A4120">
        <v>4119</v>
      </c>
      <c r="B4120">
        <v>37414800</v>
      </c>
      <c r="C4120" t="s">
        <v>4117</v>
      </c>
      <c r="E4120" s="12">
        <v>4120</v>
      </c>
      <c r="F4120" s="13">
        <v>37415000</v>
      </c>
      <c r="G4120" s="14" t="s">
        <v>4118</v>
      </c>
      <c r="Q4120" t="str">
        <f t="shared" si="64"/>
        <v>37415000-Oprema za atletiku</v>
      </c>
    </row>
    <row r="4121" spans="1:17" x14ac:dyDescent="0.25">
      <c r="A4121">
        <v>4120</v>
      </c>
      <c r="B4121">
        <v>37415000</v>
      </c>
      <c r="C4121" t="s">
        <v>4118</v>
      </c>
      <c r="E4121" s="15">
        <v>4121</v>
      </c>
      <c r="F4121" s="16">
        <v>37416000</v>
      </c>
      <c r="G4121" s="17" t="s">
        <v>4119</v>
      </c>
      <c r="Q4121" t="str">
        <f t="shared" si="64"/>
        <v>37416000-Oprema za slobodne aktivnosti</v>
      </c>
    </row>
    <row r="4122" spans="1:17" x14ac:dyDescent="0.25">
      <c r="A4122">
        <v>4121</v>
      </c>
      <c r="B4122">
        <v>37416000</v>
      </c>
      <c r="C4122" t="s">
        <v>4119</v>
      </c>
      <c r="E4122" s="12">
        <v>4122</v>
      </c>
      <c r="F4122" s="13">
        <v>37420000</v>
      </c>
      <c r="G4122" s="14" t="s">
        <v>4120</v>
      </c>
      <c r="Q4122" t="str">
        <f t="shared" si="64"/>
        <v>37420000-Oprema za vežbaonice</v>
      </c>
    </row>
    <row r="4123" spans="1:17" x14ac:dyDescent="0.25">
      <c r="A4123">
        <v>4122</v>
      </c>
      <c r="B4123">
        <v>37420000</v>
      </c>
      <c r="C4123" t="s">
        <v>4120</v>
      </c>
      <c r="E4123" s="15">
        <v>4123</v>
      </c>
      <c r="F4123" s="16">
        <v>37421000</v>
      </c>
      <c r="G4123" s="17" t="s">
        <v>4121</v>
      </c>
      <c r="Q4123" t="str">
        <f t="shared" si="64"/>
        <v>37421000-Strunjače za vežbaonice</v>
      </c>
    </row>
    <row r="4124" spans="1:17" x14ac:dyDescent="0.25">
      <c r="A4124">
        <v>4123</v>
      </c>
      <c r="B4124">
        <v>37421000</v>
      </c>
      <c r="C4124" t="s">
        <v>4121</v>
      </c>
      <c r="E4124" s="12">
        <v>4124</v>
      </c>
      <c r="F4124" s="13">
        <v>37422000</v>
      </c>
      <c r="G4124" s="14" t="s">
        <v>4122</v>
      </c>
      <c r="Q4124" t="str">
        <f t="shared" si="64"/>
        <v>37422000-Gimnastičke prečke ili grede</v>
      </c>
    </row>
    <row r="4125" spans="1:17" x14ac:dyDescent="0.25">
      <c r="A4125">
        <v>4124</v>
      </c>
      <c r="B4125">
        <v>37422000</v>
      </c>
      <c r="C4125" t="s">
        <v>4122</v>
      </c>
      <c r="E4125" s="15">
        <v>4125</v>
      </c>
      <c r="F4125" s="16">
        <v>37422100</v>
      </c>
      <c r="G4125" s="17" t="s">
        <v>4123</v>
      </c>
      <c r="Q4125" t="str">
        <f t="shared" si="64"/>
        <v>37422100-Gimnastičke prečke</v>
      </c>
    </row>
    <row r="4126" spans="1:17" x14ac:dyDescent="0.25">
      <c r="A4126">
        <v>4125</v>
      </c>
      <c r="B4126">
        <v>37422100</v>
      </c>
      <c r="C4126" t="s">
        <v>4123</v>
      </c>
      <c r="E4126" s="12">
        <v>4126</v>
      </c>
      <c r="F4126" s="13">
        <v>37422200</v>
      </c>
      <c r="G4126" s="14" t="s">
        <v>4124</v>
      </c>
      <c r="Q4126" t="str">
        <f t="shared" si="64"/>
        <v>37422200-Gimnastičke grede</v>
      </c>
    </row>
    <row r="4127" spans="1:17" x14ac:dyDescent="0.25">
      <c r="A4127">
        <v>4126</v>
      </c>
      <c r="B4127">
        <v>37422200</v>
      </c>
      <c r="C4127" t="s">
        <v>4124</v>
      </c>
      <c r="E4127" s="15">
        <v>4127</v>
      </c>
      <c r="F4127" s="16">
        <v>37423000</v>
      </c>
      <c r="G4127" s="17" t="s">
        <v>4125</v>
      </c>
      <c r="Q4127" t="str">
        <f t="shared" si="64"/>
        <v>37423000-Gimnastička užad ili kolutovi ili oprema za penjanje</v>
      </c>
    </row>
    <row r="4128" spans="1:17" x14ac:dyDescent="0.25">
      <c r="A4128">
        <v>4127</v>
      </c>
      <c r="B4128">
        <v>37423000</v>
      </c>
      <c r="C4128" t="s">
        <v>4125</v>
      </c>
      <c r="E4128" s="12">
        <v>4128</v>
      </c>
      <c r="F4128" s="13">
        <v>37423100</v>
      </c>
      <c r="G4128" s="14" t="s">
        <v>4126</v>
      </c>
      <c r="Q4128" t="str">
        <f t="shared" si="64"/>
        <v>37423100-Gimnastička užad</v>
      </c>
    </row>
    <row r="4129" spans="1:17" x14ac:dyDescent="0.25">
      <c r="A4129">
        <v>4128</v>
      </c>
      <c r="B4129">
        <v>37423100</v>
      </c>
      <c r="C4129" t="s">
        <v>4126</v>
      </c>
      <c r="E4129" s="15">
        <v>4129</v>
      </c>
      <c r="F4129" s="16">
        <v>37423200</v>
      </c>
      <c r="G4129" s="17" t="s">
        <v>4127</v>
      </c>
      <c r="Q4129" t="str">
        <f t="shared" si="64"/>
        <v>37423200-Gimnastički kolutovi</v>
      </c>
    </row>
    <row r="4130" spans="1:17" x14ac:dyDescent="0.25">
      <c r="A4130">
        <v>4129</v>
      </c>
      <c r="B4130">
        <v>37423200</v>
      </c>
      <c r="C4130" t="s">
        <v>4127</v>
      </c>
      <c r="E4130" s="12">
        <v>4130</v>
      </c>
      <c r="F4130" s="13">
        <v>37423300</v>
      </c>
      <c r="G4130" s="14" t="s">
        <v>4128</v>
      </c>
      <c r="Q4130" t="str">
        <f t="shared" si="64"/>
        <v>37423300-Gimnastička oprema za penjanje</v>
      </c>
    </row>
    <row r="4131" spans="1:17" x14ac:dyDescent="0.25">
      <c r="A4131">
        <v>4130</v>
      </c>
      <c r="B4131">
        <v>37423300</v>
      </c>
      <c r="C4131" t="s">
        <v>4128</v>
      </c>
      <c r="E4131" s="15">
        <v>4131</v>
      </c>
      <c r="F4131" s="16">
        <v>37424000</v>
      </c>
      <c r="G4131" s="17" t="s">
        <v>4129</v>
      </c>
      <c r="Q4131" t="str">
        <f t="shared" si="64"/>
        <v>37424000-Gimnastička oprema za skokove</v>
      </c>
    </row>
    <row r="4132" spans="1:17" x14ac:dyDescent="0.25">
      <c r="A4132">
        <v>4131</v>
      </c>
      <c r="B4132">
        <v>37424000</v>
      </c>
      <c r="C4132" t="s">
        <v>4129</v>
      </c>
      <c r="E4132" s="12">
        <v>4132</v>
      </c>
      <c r="F4132" s="13">
        <v>37425000</v>
      </c>
      <c r="G4132" s="14" t="s">
        <v>4130</v>
      </c>
      <c r="Q4132" t="str">
        <f t="shared" si="64"/>
        <v>37425000-Gimnastičke odskočne daske</v>
      </c>
    </row>
    <row r="4133" spans="1:17" x14ac:dyDescent="0.25">
      <c r="A4133">
        <v>4132</v>
      </c>
      <c r="B4133">
        <v>37425000</v>
      </c>
      <c r="C4133" t="s">
        <v>4130</v>
      </c>
      <c r="E4133" s="15">
        <v>4133</v>
      </c>
      <c r="F4133" s="16">
        <v>37426000</v>
      </c>
      <c r="G4133" s="17" t="s">
        <v>4131</v>
      </c>
      <c r="Q4133" t="str">
        <f t="shared" si="64"/>
        <v>37426000-Oprema za ravnotežu</v>
      </c>
    </row>
    <row r="4134" spans="1:17" x14ac:dyDescent="0.25">
      <c r="A4134">
        <v>4133</v>
      </c>
      <c r="B4134">
        <v>37426000</v>
      </c>
      <c r="C4134" t="s">
        <v>4131</v>
      </c>
      <c r="E4134" s="12">
        <v>4134</v>
      </c>
      <c r="F4134" s="13">
        <v>37430000</v>
      </c>
      <c r="G4134" s="14" t="s">
        <v>4132</v>
      </c>
      <c r="Q4134" t="str">
        <f t="shared" si="64"/>
        <v>37430000-Oprema za boks</v>
      </c>
    </row>
    <row r="4135" spans="1:17" x14ac:dyDescent="0.25">
      <c r="A4135">
        <v>4134</v>
      </c>
      <c r="B4135">
        <v>37430000</v>
      </c>
      <c r="C4135" t="s">
        <v>4132</v>
      </c>
      <c r="E4135" s="15">
        <v>4135</v>
      </c>
      <c r="F4135" s="16">
        <v>37431000</v>
      </c>
      <c r="G4135" s="17" t="s">
        <v>4133</v>
      </c>
      <c r="Q4135" t="str">
        <f t="shared" si="64"/>
        <v>37431000-Bokserski ring</v>
      </c>
    </row>
    <row r="4136" spans="1:17" x14ac:dyDescent="0.25">
      <c r="A4136">
        <v>4135</v>
      </c>
      <c r="B4136">
        <v>37431000</v>
      </c>
      <c r="C4136" t="s">
        <v>4133</v>
      </c>
      <c r="E4136" s="12">
        <v>4136</v>
      </c>
      <c r="F4136" s="13">
        <v>37432000</v>
      </c>
      <c r="G4136" s="14" t="s">
        <v>4134</v>
      </c>
      <c r="Q4136" t="str">
        <f t="shared" si="64"/>
        <v>37432000-Džakovi za udaranje</v>
      </c>
    </row>
    <row r="4137" spans="1:17" x14ac:dyDescent="0.25">
      <c r="A4137">
        <v>4136</v>
      </c>
      <c r="B4137">
        <v>37432000</v>
      </c>
      <c r="C4137" t="s">
        <v>4134</v>
      </c>
      <c r="E4137" s="15">
        <v>4137</v>
      </c>
      <c r="F4137" s="16">
        <v>37433000</v>
      </c>
      <c r="G4137" s="17" t="s">
        <v>4135</v>
      </c>
      <c r="Q4137" t="str">
        <f t="shared" si="64"/>
        <v>37433000-Bokserske rukavice</v>
      </c>
    </row>
    <row r="4138" spans="1:17" x14ac:dyDescent="0.25">
      <c r="A4138">
        <v>4137</v>
      </c>
      <c r="B4138">
        <v>37433000</v>
      </c>
      <c r="C4138" t="s">
        <v>4135</v>
      </c>
      <c r="E4138" s="12">
        <v>4138</v>
      </c>
      <c r="F4138" s="13">
        <v>37440000</v>
      </c>
      <c r="G4138" s="14" t="s">
        <v>4136</v>
      </c>
      <c r="Q4138" t="str">
        <f t="shared" si="64"/>
        <v>37440000-Oprema za fitnes vežbe</v>
      </c>
    </row>
    <row r="4139" spans="1:17" x14ac:dyDescent="0.25">
      <c r="A4139">
        <v>4138</v>
      </c>
      <c r="B4139">
        <v>37440000</v>
      </c>
      <c r="C4139" t="s">
        <v>4136</v>
      </c>
      <c r="E4139" s="15">
        <v>4139</v>
      </c>
      <c r="F4139" s="16">
        <v>37441000</v>
      </c>
      <c r="G4139" s="17" t="s">
        <v>4137</v>
      </c>
      <c r="Q4139" t="str">
        <f t="shared" si="64"/>
        <v>37441000-Oprema za aerobik vežbe</v>
      </c>
    </row>
    <row r="4140" spans="1:17" x14ac:dyDescent="0.25">
      <c r="A4140">
        <v>4139</v>
      </c>
      <c r="B4140">
        <v>37441000</v>
      </c>
      <c r="C4140" t="s">
        <v>4137</v>
      </c>
      <c r="E4140" s="12">
        <v>4140</v>
      </c>
      <c r="F4140" s="13">
        <v>37441100</v>
      </c>
      <c r="G4140" s="14" t="s">
        <v>4138</v>
      </c>
      <c r="Q4140" t="str">
        <f t="shared" si="64"/>
        <v>37441100-Traka za trčanje</v>
      </c>
    </row>
    <row r="4141" spans="1:17" x14ac:dyDescent="0.25">
      <c r="A4141">
        <v>4140</v>
      </c>
      <c r="B4141">
        <v>37441100</v>
      </c>
      <c r="C4141" t="s">
        <v>4138</v>
      </c>
      <c r="E4141" s="15">
        <v>4141</v>
      </c>
      <c r="F4141" s="16">
        <v>37441200</v>
      </c>
      <c r="G4141" s="17" t="s">
        <v>4139</v>
      </c>
      <c r="Q4141" t="str">
        <f t="shared" si="64"/>
        <v>37441200-Penjalice</v>
      </c>
    </row>
    <row r="4142" spans="1:17" x14ac:dyDescent="0.25">
      <c r="A4142">
        <v>4141</v>
      </c>
      <c r="B4142">
        <v>37441200</v>
      </c>
      <c r="C4142" t="s">
        <v>4139</v>
      </c>
      <c r="E4142" s="12">
        <v>4142</v>
      </c>
      <c r="F4142" s="13">
        <v>37441300</v>
      </c>
      <c r="G4142" s="14" t="s">
        <v>4140</v>
      </c>
      <c r="Q4142" t="str">
        <f t="shared" si="64"/>
        <v>37441300-Sobni bicikli</v>
      </c>
    </row>
    <row r="4143" spans="1:17" x14ac:dyDescent="0.25">
      <c r="A4143">
        <v>4142</v>
      </c>
      <c r="B4143">
        <v>37441300</v>
      </c>
      <c r="C4143" t="s">
        <v>4140</v>
      </c>
      <c r="E4143" s="15">
        <v>4143</v>
      </c>
      <c r="F4143" s="16">
        <v>37441400</v>
      </c>
      <c r="G4143" s="17" t="s">
        <v>4141</v>
      </c>
      <c r="Q4143" t="str">
        <f t="shared" si="64"/>
        <v>37441400-Uređaji za veslanje</v>
      </c>
    </row>
    <row r="4144" spans="1:17" x14ac:dyDescent="0.25">
      <c r="A4144">
        <v>4143</v>
      </c>
      <c r="B4144">
        <v>37441400</v>
      </c>
      <c r="C4144" t="s">
        <v>4141</v>
      </c>
      <c r="E4144" s="12">
        <v>4144</v>
      </c>
      <c r="F4144" s="13">
        <v>37441500</v>
      </c>
      <c r="G4144" s="14" t="s">
        <v>4142</v>
      </c>
      <c r="Q4144" t="str">
        <f t="shared" si="64"/>
        <v>37441500-Vijače</v>
      </c>
    </row>
    <row r="4145" spans="1:17" x14ac:dyDescent="0.25">
      <c r="A4145">
        <v>4144</v>
      </c>
      <c r="B4145">
        <v>37441500</v>
      </c>
      <c r="C4145" t="s">
        <v>4142</v>
      </c>
      <c r="E4145" s="15">
        <v>4145</v>
      </c>
      <c r="F4145" s="16">
        <v>37441600</v>
      </c>
      <c r="G4145" s="17" t="s">
        <v>4143</v>
      </c>
      <c r="Q4145" t="str">
        <f t="shared" si="64"/>
        <v>37441600-Tramboline za vežbu</v>
      </c>
    </row>
    <row r="4146" spans="1:17" x14ac:dyDescent="0.25">
      <c r="A4146">
        <v>4145</v>
      </c>
      <c r="B4146">
        <v>37441600</v>
      </c>
      <c r="C4146" t="s">
        <v>4143</v>
      </c>
      <c r="E4146" s="12">
        <v>4146</v>
      </c>
      <c r="F4146" s="13">
        <v>37441700</v>
      </c>
      <c r="G4146" s="14" t="s">
        <v>4144</v>
      </c>
      <c r="Q4146" t="str">
        <f t="shared" si="64"/>
        <v>37441700-Lopte za vežbanje</v>
      </c>
    </row>
    <row r="4147" spans="1:17" x14ac:dyDescent="0.25">
      <c r="A4147">
        <v>4146</v>
      </c>
      <c r="B4147">
        <v>37441700</v>
      </c>
      <c r="C4147" t="s">
        <v>4144</v>
      </c>
      <c r="E4147" s="15">
        <v>4147</v>
      </c>
      <c r="F4147" s="16">
        <v>37441800</v>
      </c>
      <c r="G4147" s="17" t="s">
        <v>4145</v>
      </c>
      <c r="Q4147" t="str">
        <f t="shared" si="64"/>
        <v>37441800-Oprema za step aerobik vežbe</v>
      </c>
    </row>
    <row r="4148" spans="1:17" x14ac:dyDescent="0.25">
      <c r="A4148">
        <v>4147</v>
      </c>
      <c r="B4148">
        <v>37441800</v>
      </c>
      <c r="C4148" t="s">
        <v>4145</v>
      </c>
      <c r="E4148" s="12">
        <v>4148</v>
      </c>
      <c r="F4148" s="13">
        <v>37441900</v>
      </c>
      <c r="G4148" s="14" t="s">
        <v>4146</v>
      </c>
      <c r="Q4148" t="str">
        <f t="shared" si="64"/>
        <v>37441900-Sobni trenažeri</v>
      </c>
    </row>
    <row r="4149" spans="1:17" x14ac:dyDescent="0.25">
      <c r="A4149">
        <v>4148</v>
      </c>
      <c r="B4149">
        <v>37441900</v>
      </c>
      <c r="C4149" t="s">
        <v>4146</v>
      </c>
      <c r="E4149" s="15">
        <v>4149</v>
      </c>
      <c r="F4149" s="16">
        <v>37442000</v>
      </c>
      <c r="G4149" s="17" t="s">
        <v>4147</v>
      </c>
      <c r="Q4149" t="str">
        <f t="shared" si="64"/>
        <v>37442000-Sprave za dizanje i povlačenje tegova</v>
      </c>
    </row>
    <row r="4150" spans="1:17" x14ac:dyDescent="0.25">
      <c r="A4150">
        <v>4149</v>
      </c>
      <c r="B4150">
        <v>37442000</v>
      </c>
      <c r="C4150" t="s">
        <v>4147</v>
      </c>
      <c r="E4150" s="12">
        <v>4150</v>
      </c>
      <c r="F4150" s="13">
        <v>37442100</v>
      </c>
      <c r="G4150" s="14" t="s">
        <v>4148</v>
      </c>
      <c r="Q4150" t="str">
        <f t="shared" si="64"/>
        <v>37442100-Jednoručni tegovi</v>
      </c>
    </row>
    <row r="4151" spans="1:17" x14ac:dyDescent="0.25">
      <c r="A4151">
        <v>4150</v>
      </c>
      <c r="B4151">
        <v>37442100</v>
      </c>
      <c r="C4151" t="s">
        <v>4148</v>
      </c>
      <c r="E4151" s="15">
        <v>4151</v>
      </c>
      <c r="F4151" s="16">
        <v>37442200</v>
      </c>
      <c r="G4151" s="17" t="s">
        <v>4149</v>
      </c>
      <c r="Q4151" t="str">
        <f t="shared" si="64"/>
        <v>37442200-Tegovi na šipki</v>
      </c>
    </row>
    <row r="4152" spans="1:17" x14ac:dyDescent="0.25">
      <c r="A4152">
        <v>4151</v>
      </c>
      <c r="B4152">
        <v>37442200</v>
      </c>
      <c r="C4152" t="s">
        <v>4149</v>
      </c>
      <c r="E4152" s="12">
        <v>4152</v>
      </c>
      <c r="F4152" s="13">
        <v>37442300</v>
      </c>
      <c r="G4152" s="14" t="s">
        <v>4150</v>
      </c>
      <c r="Q4152" t="str">
        <f t="shared" si="64"/>
        <v>37442300-Sprave za vežbe donjeg i gornjeg dela torza</v>
      </c>
    </row>
    <row r="4153" spans="1:17" x14ac:dyDescent="0.25">
      <c r="A4153">
        <v>4152</v>
      </c>
      <c r="B4153">
        <v>37442300</v>
      </c>
      <c r="C4153" t="s">
        <v>4150</v>
      </c>
      <c r="E4153" s="15">
        <v>4153</v>
      </c>
      <c r="F4153" s="16">
        <v>37442310</v>
      </c>
      <c r="G4153" s="17" t="s">
        <v>4151</v>
      </c>
      <c r="Q4153" t="str">
        <f t="shared" si="64"/>
        <v>37442310-Sprave za vežbe donjeg dela torza</v>
      </c>
    </row>
    <row r="4154" spans="1:17" x14ac:dyDescent="0.25">
      <c r="A4154">
        <v>4153</v>
      </c>
      <c r="B4154">
        <v>37442310</v>
      </c>
      <c r="C4154" t="s">
        <v>4151</v>
      </c>
      <c r="E4154" s="12">
        <v>4154</v>
      </c>
      <c r="F4154" s="13">
        <v>37442320</v>
      </c>
      <c r="G4154" s="14" t="s">
        <v>4152</v>
      </c>
      <c r="Q4154" t="str">
        <f t="shared" si="64"/>
        <v>37442320-Sprave za vežbe gornjeg dela torza</v>
      </c>
    </row>
    <row r="4155" spans="1:17" x14ac:dyDescent="0.25">
      <c r="A4155">
        <v>4154</v>
      </c>
      <c r="B4155">
        <v>37442320</v>
      </c>
      <c r="C4155" t="s">
        <v>4152</v>
      </c>
      <c r="E4155" s="15">
        <v>4155</v>
      </c>
      <c r="F4155" s="16">
        <v>37442400</v>
      </c>
      <c r="G4155" s="17" t="s">
        <v>4153</v>
      </c>
      <c r="Q4155" t="str">
        <f t="shared" si="64"/>
        <v>37442400-Klupe za dizanje tegova i nosači za tegove</v>
      </c>
    </row>
    <row r="4156" spans="1:17" x14ac:dyDescent="0.25">
      <c r="A4156">
        <v>4155</v>
      </c>
      <c r="B4156">
        <v>37442400</v>
      </c>
      <c r="C4156" t="s">
        <v>4153</v>
      </c>
      <c r="E4156" s="12">
        <v>4156</v>
      </c>
      <c r="F4156" s="13">
        <v>37442500</v>
      </c>
      <c r="G4156" s="14" t="s">
        <v>4154</v>
      </c>
      <c r="Q4156" t="str">
        <f t="shared" si="64"/>
        <v>37442500-Tegovi za fitnes</v>
      </c>
    </row>
    <row r="4157" spans="1:17" x14ac:dyDescent="0.25">
      <c r="A4157">
        <v>4156</v>
      </c>
      <c r="B4157">
        <v>37442500</v>
      </c>
      <c r="C4157" t="s">
        <v>4154</v>
      </c>
      <c r="E4157" s="15">
        <v>4157</v>
      </c>
      <c r="F4157" s="16">
        <v>37442600</v>
      </c>
      <c r="G4157" s="17" t="s">
        <v>4155</v>
      </c>
      <c r="Q4157" t="str">
        <f t="shared" si="64"/>
        <v>37442600-Sprave za pilates</v>
      </c>
    </row>
    <row r="4158" spans="1:17" x14ac:dyDescent="0.25">
      <c r="A4158">
        <v>4157</v>
      </c>
      <c r="B4158">
        <v>37442600</v>
      </c>
      <c r="C4158" t="s">
        <v>4155</v>
      </c>
      <c r="E4158" s="12">
        <v>4158</v>
      </c>
      <c r="F4158" s="13">
        <v>37442700</v>
      </c>
      <c r="G4158" s="14" t="s">
        <v>4156</v>
      </c>
      <c r="Q4158" t="str">
        <f t="shared" si="64"/>
        <v>37442700-Sprave za jačanje stiska</v>
      </c>
    </row>
    <row r="4159" spans="1:17" x14ac:dyDescent="0.25">
      <c r="A4159">
        <v>4158</v>
      </c>
      <c r="B4159">
        <v>37442700</v>
      </c>
      <c r="C4159" t="s">
        <v>4156</v>
      </c>
      <c r="E4159" s="15">
        <v>4159</v>
      </c>
      <c r="F4159" s="16">
        <v>37442800</v>
      </c>
      <c r="G4159" s="17" t="s">
        <v>4157</v>
      </c>
      <c r="Q4159" t="str">
        <f t="shared" si="64"/>
        <v>37442800-Trake i opruge za rastezanje</v>
      </c>
    </row>
    <row r="4160" spans="1:17" x14ac:dyDescent="0.25">
      <c r="A4160">
        <v>4159</v>
      </c>
      <c r="B4160">
        <v>37442800</v>
      </c>
      <c r="C4160" t="s">
        <v>4157</v>
      </c>
      <c r="E4160" s="12">
        <v>4160</v>
      </c>
      <c r="F4160" s="13">
        <v>37442810</v>
      </c>
      <c r="G4160" s="14" t="s">
        <v>4158</v>
      </c>
      <c r="Q4160" t="str">
        <f t="shared" si="64"/>
        <v>37442810-Trake za rastezanje</v>
      </c>
    </row>
    <row r="4161" spans="1:17" x14ac:dyDescent="0.25">
      <c r="A4161">
        <v>4160</v>
      </c>
      <c r="B4161">
        <v>37442810</v>
      </c>
      <c r="C4161" t="s">
        <v>4158</v>
      </c>
      <c r="E4161" s="15">
        <v>4161</v>
      </c>
      <c r="F4161" s="16">
        <v>37442820</v>
      </c>
      <c r="G4161" s="17" t="s">
        <v>4159</v>
      </c>
      <c r="Q4161" t="str">
        <f t="shared" si="64"/>
        <v>37442820-Opruge za rastezanje</v>
      </c>
    </row>
    <row r="4162" spans="1:17" x14ac:dyDescent="0.25">
      <c r="A4162">
        <v>4161</v>
      </c>
      <c r="B4162">
        <v>37442820</v>
      </c>
      <c r="C4162" t="s">
        <v>4159</v>
      </c>
      <c r="E4162" s="12">
        <v>4162</v>
      </c>
      <c r="F4162" s="13">
        <v>37442900</v>
      </c>
      <c r="G4162" s="14" t="s">
        <v>4160</v>
      </c>
      <c r="Q4162" t="str">
        <f t="shared" ref="Q4162:Q4225" si="65">F4162&amp; "-" &amp;G4162</f>
        <v>37442900-Višenamenske vežbaonice</v>
      </c>
    </row>
    <row r="4163" spans="1:17" x14ac:dyDescent="0.25">
      <c r="A4163">
        <v>4162</v>
      </c>
      <c r="B4163">
        <v>37442900</v>
      </c>
      <c r="C4163" t="s">
        <v>4160</v>
      </c>
      <c r="E4163" s="15">
        <v>4163</v>
      </c>
      <c r="F4163" s="16">
        <v>37450000</v>
      </c>
      <c r="G4163" s="17" t="s">
        <v>4161</v>
      </c>
      <c r="Q4163" t="str">
        <f t="shared" si="65"/>
        <v>37450000-Oprema za sportove na sportskim igralištima i terenima</v>
      </c>
    </row>
    <row r="4164" spans="1:17" x14ac:dyDescent="0.25">
      <c r="A4164">
        <v>4163</v>
      </c>
      <c r="B4164">
        <v>37450000</v>
      </c>
      <c r="C4164" t="s">
        <v>4161</v>
      </c>
      <c r="E4164" s="12">
        <v>4164</v>
      </c>
      <c r="F4164" s="13">
        <v>37451000</v>
      </c>
      <c r="G4164" s="14" t="s">
        <v>4162</v>
      </c>
      <c r="Q4164" t="str">
        <f t="shared" si="65"/>
        <v>37451000-Oprema za sportove na sportskim igralištima</v>
      </c>
    </row>
    <row r="4165" spans="1:17" x14ac:dyDescent="0.25">
      <c r="A4165">
        <v>4164</v>
      </c>
      <c r="B4165">
        <v>37451000</v>
      </c>
      <c r="C4165" t="s">
        <v>4162</v>
      </c>
      <c r="E4165" s="15">
        <v>4165</v>
      </c>
      <c r="F4165" s="16">
        <v>37451100</v>
      </c>
      <c r="G4165" s="17" t="s">
        <v>4163</v>
      </c>
      <c r="Q4165" t="str">
        <f t="shared" si="65"/>
        <v>37451100-Lopte za bejzbol</v>
      </c>
    </row>
    <row r="4166" spans="1:17" x14ac:dyDescent="0.25">
      <c r="A4166">
        <v>4165</v>
      </c>
      <c r="B4166">
        <v>37451100</v>
      </c>
      <c r="C4166" t="s">
        <v>4163</v>
      </c>
      <c r="E4166" s="12">
        <v>4166</v>
      </c>
      <c r="F4166" s="13">
        <v>37451110</v>
      </c>
      <c r="G4166" s="14" t="s">
        <v>4164</v>
      </c>
      <c r="Q4166" t="str">
        <f t="shared" si="65"/>
        <v>37451110-Ograde za bejzbol</v>
      </c>
    </row>
    <row r="4167" spans="1:17" x14ac:dyDescent="0.25">
      <c r="A4167">
        <v>4166</v>
      </c>
      <c r="B4167">
        <v>37451110</v>
      </c>
      <c r="C4167" t="s">
        <v>4164</v>
      </c>
      <c r="E4167" s="15">
        <v>4167</v>
      </c>
      <c r="F4167" s="16">
        <v>37451120</v>
      </c>
      <c r="G4167" s="17" t="s">
        <v>4165</v>
      </c>
      <c r="Q4167" t="str">
        <f t="shared" si="65"/>
        <v>37451120-Baze za bejzbol</v>
      </c>
    </row>
    <row r="4168" spans="1:17" x14ac:dyDescent="0.25">
      <c r="A4168">
        <v>4167</v>
      </c>
      <c r="B4168">
        <v>37451120</v>
      </c>
      <c r="C4168" t="s">
        <v>4165</v>
      </c>
      <c r="E4168" s="12">
        <v>4168</v>
      </c>
      <c r="F4168" s="13">
        <v>37451130</v>
      </c>
      <c r="G4168" s="14" t="s">
        <v>4166</v>
      </c>
      <c r="Q4168" t="str">
        <f t="shared" si="65"/>
        <v>37451130-Palice za bejzbol</v>
      </c>
    </row>
    <row r="4169" spans="1:17" x14ac:dyDescent="0.25">
      <c r="A4169">
        <v>4168</v>
      </c>
      <c r="B4169">
        <v>37451130</v>
      </c>
      <c r="C4169" t="s">
        <v>4166</v>
      </c>
      <c r="E4169" s="15">
        <v>4169</v>
      </c>
      <c r="F4169" s="16">
        <v>37451140</v>
      </c>
      <c r="G4169" s="17" t="s">
        <v>4167</v>
      </c>
      <c r="Q4169" t="str">
        <f t="shared" si="65"/>
        <v>37451140-Pribor za udaranje u bejzbolu</v>
      </c>
    </row>
    <row r="4170" spans="1:17" x14ac:dyDescent="0.25">
      <c r="A4170">
        <v>4169</v>
      </c>
      <c r="B4170">
        <v>37451140</v>
      </c>
      <c r="C4170" t="s">
        <v>4167</v>
      </c>
      <c r="E4170" s="12">
        <v>4170</v>
      </c>
      <c r="F4170" s="13">
        <v>37451150</v>
      </c>
      <c r="G4170" s="14" t="s">
        <v>4168</v>
      </c>
      <c r="Q4170" t="str">
        <f t="shared" si="65"/>
        <v>37451150-Rukavice za bejzbol</v>
      </c>
    </row>
    <row r="4171" spans="1:17" x14ac:dyDescent="0.25">
      <c r="A4171">
        <v>4170</v>
      </c>
      <c r="B4171">
        <v>37451150</v>
      </c>
      <c r="C4171" t="s">
        <v>4168</v>
      </c>
      <c r="E4171" s="15">
        <v>4171</v>
      </c>
      <c r="F4171" s="16">
        <v>37451160</v>
      </c>
      <c r="G4171" s="17" t="s">
        <v>4169</v>
      </c>
      <c r="Q4171" t="str">
        <f t="shared" si="65"/>
        <v>37451160-Zaštitna oprema za bejzbol ili softbol</v>
      </c>
    </row>
    <row r="4172" spans="1:17" x14ac:dyDescent="0.25">
      <c r="A4172">
        <v>4171</v>
      </c>
      <c r="B4172">
        <v>37451160</v>
      </c>
      <c r="C4172" t="s">
        <v>4169</v>
      </c>
      <c r="E4172" s="12">
        <v>4172</v>
      </c>
      <c r="F4172" s="13">
        <v>37451200</v>
      </c>
      <c r="G4172" s="14" t="s">
        <v>4170</v>
      </c>
      <c r="Q4172" t="str">
        <f t="shared" si="65"/>
        <v>37451200-Oprema za hokej na travi</v>
      </c>
    </row>
    <row r="4173" spans="1:17" x14ac:dyDescent="0.25">
      <c r="A4173">
        <v>4172</v>
      </c>
      <c r="B4173">
        <v>37451200</v>
      </c>
      <c r="C4173" t="s">
        <v>4170</v>
      </c>
      <c r="E4173" s="15">
        <v>4173</v>
      </c>
      <c r="F4173" s="16">
        <v>37451210</v>
      </c>
      <c r="G4173" s="17" t="s">
        <v>4171</v>
      </c>
      <c r="Q4173" t="str">
        <f t="shared" si="65"/>
        <v>37451210-Lopte za hokej na travi</v>
      </c>
    </row>
    <row r="4174" spans="1:17" x14ac:dyDescent="0.25">
      <c r="A4174">
        <v>4173</v>
      </c>
      <c r="B4174">
        <v>37451210</v>
      </c>
      <c r="C4174" t="s">
        <v>4171</v>
      </c>
      <c r="E4174" s="12">
        <v>4174</v>
      </c>
      <c r="F4174" s="13">
        <v>37451220</v>
      </c>
      <c r="G4174" s="14" t="s">
        <v>4172</v>
      </c>
      <c r="Q4174" t="str">
        <f t="shared" si="65"/>
        <v>37451220-Palice za hokej na travi</v>
      </c>
    </row>
    <row r="4175" spans="1:17" x14ac:dyDescent="0.25">
      <c r="A4175">
        <v>4174</v>
      </c>
      <c r="B4175">
        <v>37451220</v>
      </c>
      <c r="C4175" t="s">
        <v>4172</v>
      </c>
      <c r="E4175" s="15">
        <v>4175</v>
      </c>
      <c r="F4175" s="16">
        <v>37451300</v>
      </c>
      <c r="G4175" s="17" t="s">
        <v>4173</v>
      </c>
      <c r="Q4175" t="str">
        <f t="shared" si="65"/>
        <v>37451300-Lopte za američki fudbal</v>
      </c>
    </row>
    <row r="4176" spans="1:17" x14ac:dyDescent="0.25">
      <c r="A4176">
        <v>4175</v>
      </c>
      <c r="B4176">
        <v>37451300</v>
      </c>
      <c r="C4176" t="s">
        <v>4173</v>
      </c>
      <c r="E4176" s="12">
        <v>4176</v>
      </c>
      <c r="F4176" s="13">
        <v>37451310</v>
      </c>
      <c r="G4176" s="14" t="s">
        <v>4174</v>
      </c>
      <c r="Q4176" t="str">
        <f t="shared" si="65"/>
        <v>37451310-Džakovi za vežbanje blokada u američkom fudbalu</v>
      </c>
    </row>
    <row r="4177" spans="1:17" x14ac:dyDescent="0.25">
      <c r="A4177">
        <v>4176</v>
      </c>
      <c r="B4177">
        <v>37451310</v>
      </c>
      <c r="C4177" t="s">
        <v>4174</v>
      </c>
      <c r="E4177" s="15">
        <v>4177</v>
      </c>
      <c r="F4177" s="16">
        <v>37451320</v>
      </c>
      <c r="G4177" s="17" t="s">
        <v>4175</v>
      </c>
      <c r="Q4177" t="str">
        <f t="shared" si="65"/>
        <v>37451320-Postolja za šutiranje lopte u američkom fudbalu</v>
      </c>
    </row>
    <row r="4178" spans="1:17" x14ac:dyDescent="0.25">
      <c r="A4178">
        <v>4177</v>
      </c>
      <c r="B4178">
        <v>37451320</v>
      </c>
      <c r="C4178" t="s">
        <v>4175</v>
      </c>
      <c r="E4178" s="12">
        <v>4178</v>
      </c>
      <c r="F4178" s="13">
        <v>37451330</v>
      </c>
      <c r="G4178" s="14" t="s">
        <v>4176</v>
      </c>
      <c r="Q4178" t="str">
        <f t="shared" si="65"/>
        <v>37451330-Lutke za zaustavljanje navalnog igrača u američkom fudbalu</v>
      </c>
    </row>
    <row r="4179" spans="1:17" x14ac:dyDescent="0.25">
      <c r="A4179">
        <v>4178</v>
      </c>
      <c r="B4179">
        <v>37451330</v>
      </c>
      <c r="C4179" t="s">
        <v>4176</v>
      </c>
      <c r="E4179" s="15">
        <v>4179</v>
      </c>
      <c r="F4179" s="16">
        <v>37451340</v>
      </c>
      <c r="G4179" s="17" t="s">
        <v>4177</v>
      </c>
      <c r="Q4179" t="str">
        <f t="shared" si="65"/>
        <v>37451340-Oprema za beskontaktni američki fudbal (fleg fudbal)</v>
      </c>
    </row>
    <row r="4180" spans="1:17" x14ac:dyDescent="0.25">
      <c r="A4180">
        <v>4179</v>
      </c>
      <c r="B4180">
        <v>37451340</v>
      </c>
      <c r="C4180" t="s">
        <v>4177</v>
      </c>
      <c r="E4180" s="12">
        <v>4180</v>
      </c>
      <c r="F4180" s="13">
        <v>37451400</v>
      </c>
      <c r="G4180" s="14" t="s">
        <v>4178</v>
      </c>
      <c r="Q4180" t="str">
        <f t="shared" si="65"/>
        <v>37451400-Lopte za lakros (vrsta igre sa loptom)</v>
      </c>
    </row>
    <row r="4181" spans="1:17" x14ac:dyDescent="0.25">
      <c r="A4181">
        <v>4180</v>
      </c>
      <c r="B4181">
        <v>37451400</v>
      </c>
      <c r="C4181" t="s">
        <v>4178</v>
      </c>
      <c r="E4181" s="15">
        <v>4181</v>
      </c>
      <c r="F4181" s="16">
        <v>37451500</v>
      </c>
      <c r="G4181" s="17" t="s">
        <v>4179</v>
      </c>
      <c r="Q4181" t="str">
        <f t="shared" si="65"/>
        <v>37451500-Palice za lakros</v>
      </c>
    </row>
    <row r="4182" spans="1:17" x14ac:dyDescent="0.25">
      <c r="A4182">
        <v>4181</v>
      </c>
      <c r="B4182">
        <v>37451500</v>
      </c>
      <c r="C4182" t="s">
        <v>4179</v>
      </c>
      <c r="E4182" s="12">
        <v>4182</v>
      </c>
      <c r="F4182" s="13">
        <v>37451600</v>
      </c>
      <c r="G4182" s="14" t="s">
        <v>4180</v>
      </c>
      <c r="Q4182" t="str">
        <f t="shared" si="65"/>
        <v>37451600-Uređaji za bacanje lopte</v>
      </c>
    </row>
    <row r="4183" spans="1:17" x14ac:dyDescent="0.25">
      <c r="A4183">
        <v>4182</v>
      </c>
      <c r="B4183">
        <v>37451600</v>
      </c>
      <c r="C4183" t="s">
        <v>4180</v>
      </c>
      <c r="E4183" s="15">
        <v>4183</v>
      </c>
      <c r="F4183" s="16">
        <v>37451700</v>
      </c>
      <c r="G4183" s="17" t="s">
        <v>4181</v>
      </c>
      <c r="Q4183" t="str">
        <f t="shared" si="65"/>
        <v>37451700-Fudbalske lopte</v>
      </c>
    </row>
    <row r="4184" spans="1:17" x14ac:dyDescent="0.25">
      <c r="A4184">
        <v>4183</v>
      </c>
      <c r="B4184">
        <v>37451700</v>
      </c>
      <c r="C4184" t="s">
        <v>4181</v>
      </c>
      <c r="E4184" s="12">
        <v>4184</v>
      </c>
      <c r="F4184" s="13">
        <v>37451710</v>
      </c>
      <c r="G4184" s="14" t="s">
        <v>4182</v>
      </c>
      <c r="Q4184" t="str">
        <f t="shared" si="65"/>
        <v>37451710-Oprema za obeležavanje fudbalskog igrališta</v>
      </c>
    </row>
    <row r="4185" spans="1:17" x14ac:dyDescent="0.25">
      <c r="A4185">
        <v>4184</v>
      </c>
      <c r="B4185">
        <v>37451710</v>
      </c>
      <c r="C4185" t="s">
        <v>4182</v>
      </c>
      <c r="E4185" s="15">
        <v>4185</v>
      </c>
      <c r="F4185" s="16">
        <v>37451720</v>
      </c>
      <c r="G4185" s="17" t="s">
        <v>4183</v>
      </c>
      <c r="Q4185" t="str">
        <f t="shared" si="65"/>
        <v>37451720-Zaštitna oprema za fudbal</v>
      </c>
    </row>
    <row r="4186" spans="1:17" x14ac:dyDescent="0.25">
      <c r="A4186">
        <v>4185</v>
      </c>
      <c r="B4186">
        <v>37451720</v>
      </c>
      <c r="C4186" t="s">
        <v>4183</v>
      </c>
      <c r="E4186" s="12">
        <v>4186</v>
      </c>
      <c r="F4186" s="13">
        <v>37451730</v>
      </c>
      <c r="G4186" s="14" t="s">
        <v>4184</v>
      </c>
      <c r="Q4186" t="str">
        <f t="shared" si="65"/>
        <v>37451730-Pomoćna sredstva za treniranje fudbala</v>
      </c>
    </row>
    <row r="4187" spans="1:17" x14ac:dyDescent="0.25">
      <c r="A4187">
        <v>4186</v>
      </c>
      <c r="B4187">
        <v>37451730</v>
      </c>
      <c r="C4187" t="s">
        <v>4184</v>
      </c>
      <c r="E4187" s="15">
        <v>4187</v>
      </c>
      <c r="F4187" s="16">
        <v>37451800</v>
      </c>
      <c r="G4187" s="17" t="s">
        <v>4185</v>
      </c>
      <c r="Q4187" t="str">
        <f t="shared" si="65"/>
        <v>37451800-Lopte za softbol</v>
      </c>
    </row>
    <row r="4188" spans="1:17" x14ac:dyDescent="0.25">
      <c r="A4188">
        <v>4187</v>
      </c>
      <c r="B4188">
        <v>37451800</v>
      </c>
      <c r="C4188" t="s">
        <v>4185</v>
      </c>
      <c r="E4188" s="12">
        <v>4188</v>
      </c>
      <c r="F4188" s="13">
        <v>37451810</v>
      </c>
      <c r="G4188" s="14" t="s">
        <v>4186</v>
      </c>
      <c r="Q4188" t="str">
        <f t="shared" si="65"/>
        <v>37451810-Palice za softbol</v>
      </c>
    </row>
    <row r="4189" spans="1:17" x14ac:dyDescent="0.25">
      <c r="A4189">
        <v>4188</v>
      </c>
      <c r="B4189">
        <v>37451810</v>
      </c>
      <c r="C4189" t="s">
        <v>4186</v>
      </c>
      <c r="E4189" s="15">
        <v>4189</v>
      </c>
      <c r="F4189" s="16">
        <v>37451820</v>
      </c>
      <c r="G4189" s="17" t="s">
        <v>4187</v>
      </c>
      <c r="Q4189" t="str">
        <f t="shared" si="65"/>
        <v>37451820-Rukavice za softbol</v>
      </c>
    </row>
    <row r="4190" spans="1:17" x14ac:dyDescent="0.25">
      <c r="A4190">
        <v>4189</v>
      </c>
      <c r="B4190">
        <v>37451820</v>
      </c>
      <c r="C4190" t="s">
        <v>4187</v>
      </c>
      <c r="E4190" s="12">
        <v>4190</v>
      </c>
      <c r="F4190" s="13">
        <v>37451900</v>
      </c>
      <c r="G4190" s="14" t="s">
        <v>4188</v>
      </c>
      <c r="Q4190" t="str">
        <f t="shared" si="65"/>
        <v>37451900-Lopte za rukomet</v>
      </c>
    </row>
    <row r="4191" spans="1:17" x14ac:dyDescent="0.25">
      <c r="A4191">
        <v>4190</v>
      </c>
      <c r="B4191">
        <v>37451900</v>
      </c>
      <c r="C4191" t="s">
        <v>4188</v>
      </c>
      <c r="E4191" s="15">
        <v>4191</v>
      </c>
      <c r="F4191" s="16">
        <v>37451920</v>
      </c>
      <c r="G4191" s="17" t="s">
        <v>4189</v>
      </c>
      <c r="Q4191" t="str">
        <f t="shared" si="65"/>
        <v>37451920-Školski kompleti za rukomet</v>
      </c>
    </row>
    <row r="4192" spans="1:17" x14ac:dyDescent="0.25">
      <c r="A4192">
        <v>4191</v>
      </c>
      <c r="B4192">
        <v>37451920</v>
      </c>
      <c r="C4192" t="s">
        <v>4189</v>
      </c>
      <c r="E4192" s="12">
        <v>4192</v>
      </c>
      <c r="F4192" s="13">
        <v>37452000</v>
      </c>
      <c r="G4192" s="14" t="s">
        <v>4190</v>
      </c>
      <c r="Q4192" t="str">
        <f t="shared" si="65"/>
        <v>37452000-Reketi i oprema za sportske terene</v>
      </c>
    </row>
    <row r="4193" spans="1:17" x14ac:dyDescent="0.25">
      <c r="A4193">
        <v>4192</v>
      </c>
      <c r="B4193">
        <v>37452000</v>
      </c>
      <c r="C4193" t="s">
        <v>4190</v>
      </c>
      <c r="E4193" s="15">
        <v>4193</v>
      </c>
      <c r="F4193" s="16">
        <v>37452100</v>
      </c>
      <c r="G4193" s="17" t="s">
        <v>4191</v>
      </c>
      <c r="Q4193" t="str">
        <f t="shared" si="65"/>
        <v>37452100-Oprema za badminton</v>
      </c>
    </row>
    <row r="4194" spans="1:17" x14ac:dyDescent="0.25">
      <c r="A4194">
        <v>4193</v>
      </c>
      <c r="B4194">
        <v>37452100</v>
      </c>
      <c r="C4194" t="s">
        <v>4191</v>
      </c>
      <c r="E4194" s="12">
        <v>4194</v>
      </c>
      <c r="F4194" s="13">
        <v>37452110</v>
      </c>
      <c r="G4194" s="14" t="s">
        <v>4192</v>
      </c>
      <c r="Q4194" t="str">
        <f t="shared" si="65"/>
        <v>37452110-Loptice za badminton</v>
      </c>
    </row>
    <row r="4195" spans="1:17" x14ac:dyDescent="0.25">
      <c r="A4195">
        <v>4194</v>
      </c>
      <c r="B4195">
        <v>37452110</v>
      </c>
      <c r="C4195" t="s">
        <v>4192</v>
      </c>
      <c r="E4195" s="15">
        <v>4195</v>
      </c>
      <c r="F4195" s="16">
        <v>37452120</v>
      </c>
      <c r="G4195" s="17" t="s">
        <v>4193</v>
      </c>
      <c r="Q4195" t="str">
        <f t="shared" si="65"/>
        <v>37452120-Reketi za badminton</v>
      </c>
    </row>
    <row r="4196" spans="1:17" x14ac:dyDescent="0.25">
      <c r="A4196">
        <v>4195</v>
      </c>
      <c r="B4196">
        <v>37452120</v>
      </c>
      <c r="C4196" t="s">
        <v>4193</v>
      </c>
      <c r="E4196" s="12">
        <v>4196</v>
      </c>
      <c r="F4196" s="13">
        <v>37452200</v>
      </c>
      <c r="G4196" s="14" t="s">
        <v>4194</v>
      </c>
      <c r="Q4196" t="str">
        <f t="shared" si="65"/>
        <v>37452200-Lopte za košarku</v>
      </c>
    </row>
    <row r="4197" spans="1:17" x14ac:dyDescent="0.25">
      <c r="A4197">
        <v>4196</v>
      </c>
      <c r="B4197">
        <v>37452200</v>
      </c>
      <c r="C4197" t="s">
        <v>4194</v>
      </c>
      <c r="E4197" s="15">
        <v>4197</v>
      </c>
      <c r="F4197" s="16">
        <v>37452210</v>
      </c>
      <c r="G4197" s="17" t="s">
        <v>4195</v>
      </c>
      <c r="Q4197" t="str">
        <f t="shared" si="65"/>
        <v>37452210-Potpuni sistemi za košarku</v>
      </c>
    </row>
    <row r="4198" spans="1:17" x14ac:dyDescent="0.25">
      <c r="A4198">
        <v>4197</v>
      </c>
      <c r="B4198">
        <v>37452210</v>
      </c>
      <c r="C4198" t="s">
        <v>4195</v>
      </c>
      <c r="E4198" s="12">
        <v>4198</v>
      </c>
      <c r="F4198" s="13">
        <v>37452300</v>
      </c>
      <c r="G4198" s="14" t="s">
        <v>4196</v>
      </c>
      <c r="Q4198" t="str">
        <f t="shared" si="65"/>
        <v>37452300-Zaštitna oprema za hokej na parketu</v>
      </c>
    </row>
    <row r="4199" spans="1:17" x14ac:dyDescent="0.25">
      <c r="A4199">
        <v>4198</v>
      </c>
      <c r="B4199">
        <v>37452300</v>
      </c>
      <c r="C4199" t="s">
        <v>4196</v>
      </c>
      <c r="E4199" s="15">
        <v>4199</v>
      </c>
      <c r="F4199" s="16">
        <v>37452400</v>
      </c>
      <c r="G4199" s="17" t="s">
        <v>4197</v>
      </c>
      <c r="Q4199" t="str">
        <f t="shared" si="65"/>
        <v>37452400-Loptice, držači i žice za raketbol</v>
      </c>
    </row>
    <row r="4200" spans="1:17" x14ac:dyDescent="0.25">
      <c r="A4200">
        <v>4199</v>
      </c>
      <c r="B4200">
        <v>37452400</v>
      </c>
      <c r="C4200" t="s">
        <v>4197</v>
      </c>
      <c r="E4200" s="12">
        <v>4200</v>
      </c>
      <c r="F4200" s="13">
        <v>37452410</v>
      </c>
      <c r="G4200" s="14" t="s">
        <v>4198</v>
      </c>
      <c r="Q4200" t="str">
        <f t="shared" si="65"/>
        <v>37452410-Loptice za raketbol</v>
      </c>
    </row>
    <row r="4201" spans="1:17" x14ac:dyDescent="0.25">
      <c r="A4201">
        <v>4200</v>
      </c>
      <c r="B4201">
        <v>37452410</v>
      </c>
      <c r="C4201" t="s">
        <v>4198</v>
      </c>
      <c r="E4201" s="15">
        <v>4201</v>
      </c>
      <c r="F4201" s="16">
        <v>37452420</v>
      </c>
      <c r="G4201" s="17" t="s">
        <v>4199</v>
      </c>
      <c r="Q4201" t="str">
        <f t="shared" si="65"/>
        <v>37452420-Držači za reket za raketbol</v>
      </c>
    </row>
    <row r="4202" spans="1:17" x14ac:dyDescent="0.25">
      <c r="A4202">
        <v>4201</v>
      </c>
      <c r="B4202">
        <v>37452420</v>
      </c>
      <c r="C4202" t="s">
        <v>4199</v>
      </c>
      <c r="E4202" s="12">
        <v>4202</v>
      </c>
      <c r="F4202" s="13">
        <v>37452430</v>
      </c>
      <c r="G4202" s="14" t="s">
        <v>4200</v>
      </c>
      <c r="Q4202" t="str">
        <f t="shared" si="65"/>
        <v>37452430-Žice za reket u raketbolu</v>
      </c>
    </row>
    <row r="4203" spans="1:17" x14ac:dyDescent="0.25">
      <c r="A4203">
        <v>4202</v>
      </c>
      <c r="B4203">
        <v>37452430</v>
      </c>
      <c r="C4203" t="s">
        <v>4200</v>
      </c>
      <c r="E4203" s="15">
        <v>4203</v>
      </c>
      <c r="F4203" s="16">
        <v>37452500</v>
      </c>
      <c r="G4203" s="17" t="s">
        <v>4201</v>
      </c>
      <c r="Q4203" t="str">
        <f t="shared" si="65"/>
        <v>37452500-Reketi za raketbol</v>
      </c>
    </row>
    <row r="4204" spans="1:17" x14ac:dyDescent="0.25">
      <c r="A4204">
        <v>4203</v>
      </c>
      <c r="B4204">
        <v>37452500</v>
      </c>
      <c r="C4204" t="s">
        <v>4201</v>
      </c>
      <c r="E4204" s="12">
        <v>4204</v>
      </c>
      <c r="F4204" s="13">
        <v>37452600</v>
      </c>
      <c r="G4204" s="14" t="s">
        <v>4202</v>
      </c>
      <c r="Q4204" t="str">
        <f t="shared" si="65"/>
        <v>37452600-Oprema za skvoš</v>
      </c>
    </row>
    <row r="4205" spans="1:17" x14ac:dyDescent="0.25">
      <c r="A4205">
        <v>4204</v>
      </c>
      <c r="B4205">
        <v>37452600</v>
      </c>
      <c r="C4205" t="s">
        <v>4202</v>
      </c>
      <c r="E4205" s="15">
        <v>4205</v>
      </c>
      <c r="F4205" s="16">
        <v>37452610</v>
      </c>
      <c r="G4205" s="17" t="s">
        <v>4203</v>
      </c>
      <c r="Q4205" t="str">
        <f t="shared" si="65"/>
        <v>37452610-Loptice za skvoš</v>
      </c>
    </row>
    <row r="4206" spans="1:17" x14ac:dyDescent="0.25">
      <c r="A4206">
        <v>4205</v>
      </c>
      <c r="B4206">
        <v>37452610</v>
      </c>
      <c r="C4206" t="s">
        <v>4203</v>
      </c>
      <c r="E4206" s="12">
        <v>4206</v>
      </c>
      <c r="F4206" s="13">
        <v>37452620</v>
      </c>
      <c r="G4206" s="14" t="s">
        <v>4204</v>
      </c>
      <c r="Q4206" t="str">
        <f t="shared" si="65"/>
        <v>37452620-Reketi za skvoš</v>
      </c>
    </row>
    <row r="4207" spans="1:17" x14ac:dyDescent="0.25">
      <c r="A4207">
        <v>4206</v>
      </c>
      <c r="B4207">
        <v>37452620</v>
      </c>
      <c r="C4207" t="s">
        <v>4204</v>
      </c>
      <c r="E4207" s="15">
        <v>4207</v>
      </c>
      <c r="F4207" s="16">
        <v>37452700</v>
      </c>
      <c r="G4207" s="17" t="s">
        <v>4205</v>
      </c>
      <c r="Q4207" t="str">
        <f t="shared" si="65"/>
        <v>37452700-Oprema za tenis</v>
      </c>
    </row>
    <row r="4208" spans="1:17" x14ac:dyDescent="0.25">
      <c r="A4208">
        <v>4207</v>
      </c>
      <c r="B4208">
        <v>37452700</v>
      </c>
      <c r="C4208" t="s">
        <v>4205</v>
      </c>
      <c r="E4208" s="12">
        <v>4208</v>
      </c>
      <c r="F4208" s="13">
        <v>37452710</v>
      </c>
      <c r="G4208" s="14" t="s">
        <v>4206</v>
      </c>
      <c r="Q4208" t="str">
        <f t="shared" si="65"/>
        <v>37452710-Loptice za tenis</v>
      </c>
    </row>
    <row r="4209" spans="1:17" x14ac:dyDescent="0.25">
      <c r="A4209">
        <v>4208</v>
      </c>
      <c r="B4209">
        <v>37452710</v>
      </c>
      <c r="C4209" t="s">
        <v>4206</v>
      </c>
      <c r="E4209" s="15">
        <v>4209</v>
      </c>
      <c r="F4209" s="16">
        <v>37452720</v>
      </c>
      <c r="G4209" s="17" t="s">
        <v>4207</v>
      </c>
      <c r="Q4209" t="str">
        <f t="shared" si="65"/>
        <v>37452720-Oprema za teniski teren</v>
      </c>
    </row>
    <row r="4210" spans="1:17" x14ac:dyDescent="0.25">
      <c r="A4210">
        <v>4209</v>
      </c>
      <c r="B4210">
        <v>37452720</v>
      </c>
      <c r="C4210" t="s">
        <v>4207</v>
      </c>
      <c r="E4210" s="12">
        <v>4210</v>
      </c>
      <c r="F4210" s="13">
        <v>37452730</v>
      </c>
      <c r="G4210" s="14" t="s">
        <v>4208</v>
      </c>
      <c r="Q4210" t="str">
        <f t="shared" si="65"/>
        <v>37452730-Reketi za tenis</v>
      </c>
    </row>
    <row r="4211" spans="1:17" x14ac:dyDescent="0.25">
      <c r="A4211">
        <v>4210</v>
      </c>
      <c r="B4211">
        <v>37452730</v>
      </c>
      <c r="C4211" t="s">
        <v>4208</v>
      </c>
      <c r="E4211" s="15">
        <v>4211</v>
      </c>
      <c r="F4211" s="16">
        <v>37452740</v>
      </c>
      <c r="G4211" s="17" t="s">
        <v>4209</v>
      </c>
      <c r="Q4211" t="str">
        <f t="shared" si="65"/>
        <v>37452740-Pomoćna sredstva za treniranje tenisa</v>
      </c>
    </row>
    <row r="4212" spans="1:17" x14ac:dyDescent="0.25">
      <c r="A4212">
        <v>4211</v>
      </c>
      <c r="B4212">
        <v>37452740</v>
      </c>
      <c r="C4212" t="s">
        <v>4209</v>
      </c>
      <c r="E4212" s="12">
        <v>4212</v>
      </c>
      <c r="F4212" s="13">
        <v>37452800</v>
      </c>
      <c r="G4212" s="14" t="s">
        <v>4210</v>
      </c>
      <c r="Q4212" t="str">
        <f t="shared" si="65"/>
        <v>37452800-Lopte i motke za teter (igra sa loptom vezanom na dugom kanapu)</v>
      </c>
    </row>
    <row r="4213" spans="1:17" x14ac:dyDescent="0.25">
      <c r="A4213">
        <v>4212</v>
      </c>
      <c r="B4213">
        <v>37452800</v>
      </c>
      <c r="C4213" t="s">
        <v>4210</v>
      </c>
      <c r="E4213" s="15">
        <v>4213</v>
      </c>
      <c r="F4213" s="16">
        <v>37452810</v>
      </c>
      <c r="G4213" s="17" t="s">
        <v>4211</v>
      </c>
      <c r="Q4213" t="str">
        <f t="shared" si="65"/>
        <v>37452810-Lopte za teter</v>
      </c>
    </row>
    <row r="4214" spans="1:17" x14ac:dyDescent="0.25">
      <c r="A4214">
        <v>4213</v>
      </c>
      <c r="B4214">
        <v>37452810</v>
      </c>
      <c r="C4214" t="s">
        <v>4211</v>
      </c>
      <c r="E4214" s="12">
        <v>4214</v>
      </c>
      <c r="F4214" s="13">
        <v>37452820</v>
      </c>
      <c r="G4214" s="14" t="s">
        <v>4212</v>
      </c>
      <c r="Q4214" t="str">
        <f t="shared" si="65"/>
        <v>37452820-Motke za teter</v>
      </c>
    </row>
    <row r="4215" spans="1:17" x14ac:dyDescent="0.25">
      <c r="A4215">
        <v>4214</v>
      </c>
      <c r="B4215">
        <v>37452820</v>
      </c>
      <c r="C4215" t="s">
        <v>4212</v>
      </c>
      <c r="E4215" s="15">
        <v>4215</v>
      </c>
      <c r="F4215" s="16">
        <v>37452900</v>
      </c>
      <c r="G4215" s="17" t="s">
        <v>4213</v>
      </c>
      <c r="Q4215" t="str">
        <f t="shared" si="65"/>
        <v>37452900-Lopte za odbojku</v>
      </c>
    </row>
    <row r="4216" spans="1:17" x14ac:dyDescent="0.25">
      <c r="A4216">
        <v>4215</v>
      </c>
      <c r="B4216">
        <v>37452900</v>
      </c>
      <c r="C4216" t="s">
        <v>4213</v>
      </c>
      <c r="E4216" s="12">
        <v>4216</v>
      </c>
      <c r="F4216" s="13">
        <v>37452910</v>
      </c>
      <c r="G4216" s="14" t="s">
        <v>4214</v>
      </c>
      <c r="Q4216" t="str">
        <f t="shared" si="65"/>
        <v>37452910-Standardna oprema za odbojku u sportskoj sali</v>
      </c>
    </row>
    <row r="4217" spans="1:17" x14ac:dyDescent="0.25">
      <c r="A4217">
        <v>4216</v>
      </c>
      <c r="B4217">
        <v>37452910</v>
      </c>
      <c r="C4217" t="s">
        <v>4214</v>
      </c>
      <c r="E4217" s="15">
        <v>4217</v>
      </c>
      <c r="F4217" s="16">
        <v>37452920</v>
      </c>
      <c r="G4217" s="17" t="s">
        <v>4215</v>
      </c>
      <c r="Q4217" t="str">
        <f t="shared" si="65"/>
        <v>37452920-Skladište za lopte i mreže za odbojku</v>
      </c>
    </row>
    <row r="4218" spans="1:17" x14ac:dyDescent="0.25">
      <c r="A4218">
        <v>4217</v>
      </c>
      <c r="B4218">
        <v>37452920</v>
      </c>
      <c r="C4218" t="s">
        <v>4215</v>
      </c>
      <c r="E4218" s="12">
        <v>4218</v>
      </c>
      <c r="F4218" s="13">
        <v>37453000</v>
      </c>
      <c r="G4218" s="14" t="s">
        <v>4216</v>
      </c>
      <c r="Q4218" t="str">
        <f t="shared" si="65"/>
        <v>37453000-Oprema za trčanje</v>
      </c>
    </row>
    <row r="4219" spans="1:17" x14ac:dyDescent="0.25">
      <c r="A4219">
        <v>4218</v>
      </c>
      <c r="B4219">
        <v>37453000</v>
      </c>
      <c r="C4219" t="s">
        <v>4216</v>
      </c>
      <c r="E4219" s="15">
        <v>4219</v>
      </c>
      <c r="F4219" s="16">
        <v>37453100</v>
      </c>
      <c r="G4219" s="17" t="s">
        <v>3859</v>
      </c>
      <c r="Q4219" t="str">
        <f t="shared" si="65"/>
        <v>37453100-Koplja</v>
      </c>
    </row>
    <row r="4220" spans="1:17" x14ac:dyDescent="0.25">
      <c r="A4220">
        <v>4219</v>
      </c>
      <c r="B4220">
        <v>37453100</v>
      </c>
      <c r="C4220" t="s">
        <v>3859</v>
      </c>
      <c r="E4220" s="12">
        <v>4220</v>
      </c>
      <c r="F4220" s="13">
        <v>37453200</v>
      </c>
      <c r="G4220" s="14" t="s">
        <v>4217</v>
      </c>
      <c r="Q4220" t="str">
        <f t="shared" si="65"/>
        <v>37453200-Letvice za skok uvis</v>
      </c>
    </row>
    <row r="4221" spans="1:17" x14ac:dyDescent="0.25">
      <c r="A4221">
        <v>4220</v>
      </c>
      <c r="B4221">
        <v>37453200</v>
      </c>
      <c r="C4221" t="s">
        <v>4217</v>
      </c>
      <c r="E4221" s="15">
        <v>4221</v>
      </c>
      <c r="F4221" s="16">
        <v>37453300</v>
      </c>
      <c r="G4221" s="17" t="s">
        <v>4218</v>
      </c>
      <c r="Q4221" t="str">
        <f t="shared" si="65"/>
        <v>37453300-Disk za bacanje</v>
      </c>
    </row>
    <row r="4222" spans="1:17" x14ac:dyDescent="0.25">
      <c r="A4222">
        <v>4221</v>
      </c>
      <c r="B4222">
        <v>37453300</v>
      </c>
      <c r="C4222" t="s">
        <v>4218</v>
      </c>
      <c r="E4222" s="12">
        <v>4222</v>
      </c>
      <c r="F4222" s="13">
        <v>37453400</v>
      </c>
      <c r="G4222" s="14" t="s">
        <v>4219</v>
      </c>
      <c r="Q4222" t="str">
        <f t="shared" si="65"/>
        <v>37453400-Kugle za bacanje</v>
      </c>
    </row>
    <row r="4223" spans="1:17" x14ac:dyDescent="0.25">
      <c r="A4223">
        <v>4222</v>
      </c>
      <c r="B4223">
        <v>37453400</v>
      </c>
      <c r="C4223" t="s">
        <v>4219</v>
      </c>
      <c r="E4223" s="15">
        <v>4223</v>
      </c>
      <c r="F4223" s="16">
        <v>37453500</v>
      </c>
      <c r="G4223" s="17" t="s">
        <v>4220</v>
      </c>
      <c r="Q4223" t="str">
        <f t="shared" si="65"/>
        <v>37453500-Motke za skok uvis</v>
      </c>
    </row>
    <row r="4224" spans="1:17" x14ac:dyDescent="0.25">
      <c r="A4224">
        <v>4223</v>
      </c>
      <c r="B4224">
        <v>37453500</v>
      </c>
      <c r="C4224" t="s">
        <v>4220</v>
      </c>
      <c r="E4224" s="12">
        <v>4224</v>
      </c>
      <c r="F4224" s="13">
        <v>37453600</v>
      </c>
      <c r="G4224" s="14" t="s">
        <v>4221</v>
      </c>
      <c r="Q4224" t="str">
        <f t="shared" si="65"/>
        <v>37453600-Prepone za trke</v>
      </c>
    </row>
    <row r="4225" spans="1:17" x14ac:dyDescent="0.25">
      <c r="A4225">
        <v>4224</v>
      </c>
      <c r="B4225">
        <v>37453600</v>
      </c>
      <c r="C4225" t="s">
        <v>4221</v>
      </c>
      <c r="E4225" s="15">
        <v>4225</v>
      </c>
      <c r="F4225" s="16">
        <v>37453700</v>
      </c>
      <c r="G4225" s="17" t="s">
        <v>4222</v>
      </c>
      <c r="Q4225" t="str">
        <f t="shared" si="65"/>
        <v>37453700-Štafetne palice (sport)</v>
      </c>
    </row>
    <row r="4226" spans="1:17" x14ac:dyDescent="0.25">
      <c r="A4226">
        <v>4225</v>
      </c>
      <c r="B4226">
        <v>37453700</v>
      </c>
      <c r="C4226" t="s">
        <v>4222</v>
      </c>
      <c r="E4226" s="12">
        <v>4226</v>
      </c>
      <c r="F4226" s="13">
        <v>37460000</v>
      </c>
      <c r="G4226" s="14" t="s">
        <v>4223</v>
      </c>
      <c r="Q4226" t="str">
        <f t="shared" ref="Q4226:Q4289" si="66">F4226&amp; "-" &amp;G4226</f>
        <v>37460000-Stone igre i igre sa metom i oprema</v>
      </c>
    </row>
    <row r="4227" spans="1:17" x14ac:dyDescent="0.25">
      <c r="A4227">
        <v>4226</v>
      </c>
      <c r="B4227">
        <v>37460000</v>
      </c>
      <c r="C4227" t="s">
        <v>4223</v>
      </c>
      <c r="E4227" s="15">
        <v>4227</v>
      </c>
      <c r="F4227" s="16">
        <v>37461000</v>
      </c>
      <c r="G4227" s="17" t="s">
        <v>4224</v>
      </c>
      <c r="Q4227" t="str">
        <f t="shared" si="66"/>
        <v>37461000-Stone igre i oprema</v>
      </c>
    </row>
    <row r="4228" spans="1:17" x14ac:dyDescent="0.25">
      <c r="A4228">
        <v>4227</v>
      </c>
      <c r="B4228">
        <v>37461000</v>
      </c>
      <c r="C4228" t="s">
        <v>4224</v>
      </c>
      <c r="E4228" s="12">
        <v>4228</v>
      </c>
      <c r="F4228" s="13">
        <v>37461100</v>
      </c>
      <c r="G4228" s="14" t="s">
        <v>4225</v>
      </c>
      <c r="Q4228" t="str">
        <f t="shared" si="66"/>
        <v>37461100-Stolovi ili pribor za vazdušni hokej</v>
      </c>
    </row>
    <row r="4229" spans="1:17" x14ac:dyDescent="0.25">
      <c r="A4229">
        <v>4228</v>
      </c>
      <c r="B4229">
        <v>37461100</v>
      </c>
      <c r="C4229" t="s">
        <v>4225</v>
      </c>
      <c r="E4229" s="15">
        <v>4229</v>
      </c>
      <c r="F4229" s="16">
        <v>37461200</v>
      </c>
      <c r="G4229" s="17" t="s">
        <v>4226</v>
      </c>
      <c r="Q4229" t="str">
        <f t="shared" si="66"/>
        <v>37461200-Loptice za stoni fudbal</v>
      </c>
    </row>
    <row r="4230" spans="1:17" x14ac:dyDescent="0.25">
      <c r="A4230">
        <v>4229</v>
      </c>
      <c r="B4230">
        <v>37461200</v>
      </c>
      <c r="C4230" t="s">
        <v>4226</v>
      </c>
      <c r="E4230" s="12">
        <v>4230</v>
      </c>
      <c r="F4230" s="13">
        <v>37461210</v>
      </c>
      <c r="G4230" s="14" t="s">
        <v>4227</v>
      </c>
      <c r="Q4230" t="str">
        <f t="shared" si="66"/>
        <v>37461210-Rezerve za figure igrača za stoni fudbal</v>
      </c>
    </row>
    <row r="4231" spans="1:17" x14ac:dyDescent="0.25">
      <c r="A4231">
        <v>4230</v>
      </c>
      <c r="B4231">
        <v>37461210</v>
      </c>
      <c r="C4231" t="s">
        <v>4227</v>
      </c>
      <c r="E4231" s="15">
        <v>4231</v>
      </c>
      <c r="F4231" s="16">
        <v>37461220</v>
      </c>
      <c r="G4231" s="17" t="s">
        <v>4228</v>
      </c>
      <c r="Q4231" t="str">
        <f t="shared" si="66"/>
        <v>37461220-Stolovi za stoni fudbal</v>
      </c>
    </row>
    <row r="4232" spans="1:17" x14ac:dyDescent="0.25">
      <c r="A4232">
        <v>4231</v>
      </c>
      <c r="B4232">
        <v>37461220</v>
      </c>
      <c r="C4232" t="s">
        <v>4228</v>
      </c>
      <c r="E4232" s="12">
        <v>4232</v>
      </c>
      <c r="F4232" s="13">
        <v>37461300</v>
      </c>
      <c r="G4232" s="14" t="s">
        <v>4229</v>
      </c>
      <c r="Q4232" t="str">
        <f t="shared" si="66"/>
        <v>37461300-Štapovi za bilijar</v>
      </c>
    </row>
    <row r="4233" spans="1:17" x14ac:dyDescent="0.25">
      <c r="A4233">
        <v>4232</v>
      </c>
      <c r="B4233">
        <v>37461300</v>
      </c>
      <c r="C4233" t="s">
        <v>4229</v>
      </c>
      <c r="E4233" s="15">
        <v>4233</v>
      </c>
      <c r="F4233" s="16">
        <v>37461400</v>
      </c>
      <c r="G4233" s="17" t="s">
        <v>4230</v>
      </c>
      <c r="Q4233" t="str">
        <f t="shared" si="66"/>
        <v>37461400-Oprema za hokej na dasci (šafl-bord)</v>
      </c>
    </row>
    <row r="4234" spans="1:17" x14ac:dyDescent="0.25">
      <c r="A4234">
        <v>4233</v>
      </c>
      <c r="B4234">
        <v>37461400</v>
      </c>
      <c r="C4234" t="s">
        <v>4230</v>
      </c>
      <c r="E4234" s="12">
        <v>4234</v>
      </c>
      <c r="F4234" s="13">
        <v>37461500</v>
      </c>
      <c r="G4234" s="14" t="s">
        <v>4231</v>
      </c>
      <c r="Q4234" t="str">
        <f t="shared" si="66"/>
        <v>37461500-Stolovi za stoni tenis</v>
      </c>
    </row>
    <row r="4235" spans="1:17" x14ac:dyDescent="0.25">
      <c r="A4235">
        <v>4234</v>
      </c>
      <c r="B4235">
        <v>37461500</v>
      </c>
      <c r="C4235" t="s">
        <v>4231</v>
      </c>
      <c r="E4235" s="15">
        <v>4235</v>
      </c>
      <c r="F4235" s="16">
        <v>37461510</v>
      </c>
      <c r="G4235" s="17" t="s">
        <v>4232</v>
      </c>
      <c r="Q4235" t="str">
        <f t="shared" si="66"/>
        <v>37461510-Loptice za stoni tenis</v>
      </c>
    </row>
    <row r="4236" spans="1:17" x14ac:dyDescent="0.25">
      <c r="A4236">
        <v>4235</v>
      </c>
      <c r="B4236">
        <v>37461510</v>
      </c>
      <c r="C4236" t="s">
        <v>4232</v>
      </c>
      <c r="E4236" s="12">
        <v>4236</v>
      </c>
      <c r="F4236" s="13">
        <v>37461520</v>
      </c>
      <c r="G4236" s="14" t="s">
        <v>4233</v>
      </c>
      <c r="Q4236" t="str">
        <f t="shared" si="66"/>
        <v>37461520-Reketi za stoni tenis</v>
      </c>
    </row>
    <row r="4237" spans="1:17" x14ac:dyDescent="0.25">
      <c r="A4237">
        <v>4236</v>
      </c>
      <c r="B4237">
        <v>37461520</v>
      </c>
      <c r="C4237" t="s">
        <v>4233</v>
      </c>
      <c r="E4237" s="15">
        <v>4237</v>
      </c>
      <c r="F4237" s="16">
        <v>37462000</v>
      </c>
      <c r="G4237" s="17" t="s">
        <v>4234</v>
      </c>
      <c r="Q4237" t="str">
        <f t="shared" si="66"/>
        <v>37462000-Igre sa ciljanje u metu i oprema</v>
      </c>
    </row>
    <row r="4238" spans="1:17" x14ac:dyDescent="0.25">
      <c r="A4238">
        <v>4237</v>
      </c>
      <c r="B4238">
        <v>37462000</v>
      </c>
      <c r="C4238" t="s">
        <v>4234</v>
      </c>
      <c r="E4238" s="12">
        <v>4238</v>
      </c>
      <c r="F4238" s="13">
        <v>37462100</v>
      </c>
      <c r="G4238" s="14" t="s">
        <v>4235</v>
      </c>
      <c r="Q4238" t="str">
        <f t="shared" si="66"/>
        <v>37462100-Oprema za streličarstvo</v>
      </c>
    </row>
    <row r="4239" spans="1:17" x14ac:dyDescent="0.25">
      <c r="A4239">
        <v>4238</v>
      </c>
      <c r="B4239">
        <v>37462100</v>
      </c>
      <c r="C4239" t="s">
        <v>4235</v>
      </c>
      <c r="E4239" s="15">
        <v>4239</v>
      </c>
      <c r="F4239" s="16">
        <v>37462110</v>
      </c>
      <c r="G4239" s="17" t="s">
        <v>4236</v>
      </c>
      <c r="Q4239" t="str">
        <f t="shared" si="66"/>
        <v>37462110-Štitnici za ruke za streličarstvo</v>
      </c>
    </row>
    <row r="4240" spans="1:17" x14ac:dyDescent="0.25">
      <c r="A4240">
        <v>4239</v>
      </c>
      <c r="B4240">
        <v>37462110</v>
      </c>
      <c r="C4240" t="s">
        <v>4236</v>
      </c>
      <c r="E4240" s="12">
        <v>4240</v>
      </c>
      <c r="F4240" s="13">
        <v>37462120</v>
      </c>
      <c r="G4240" s="14" t="s">
        <v>4237</v>
      </c>
      <c r="Q4240" t="str">
        <f t="shared" si="66"/>
        <v>37462120-Strele za streličarstvo</v>
      </c>
    </row>
    <row r="4241" spans="1:17" x14ac:dyDescent="0.25">
      <c r="A4241">
        <v>4240</v>
      </c>
      <c r="B4241">
        <v>37462120</v>
      </c>
      <c r="C4241" t="s">
        <v>4237</v>
      </c>
      <c r="E4241" s="15">
        <v>4241</v>
      </c>
      <c r="F4241" s="16">
        <v>37462130</v>
      </c>
      <c r="G4241" s="17" t="s">
        <v>4238</v>
      </c>
      <c r="Q4241" t="str">
        <f t="shared" si="66"/>
        <v>37462130-Podloge iza mete u streličarstvu</v>
      </c>
    </row>
    <row r="4242" spans="1:17" x14ac:dyDescent="0.25">
      <c r="A4242">
        <v>4241</v>
      </c>
      <c r="B4242">
        <v>37462130</v>
      </c>
      <c r="C4242" t="s">
        <v>4238</v>
      </c>
      <c r="E4242" s="12">
        <v>4242</v>
      </c>
      <c r="F4242" s="13">
        <v>37462140</v>
      </c>
      <c r="G4242" s="14" t="s">
        <v>4239</v>
      </c>
      <c r="Q4242" t="str">
        <f t="shared" si="66"/>
        <v>37462140-Tetive za streličarstvo</v>
      </c>
    </row>
    <row r="4243" spans="1:17" x14ac:dyDescent="0.25">
      <c r="A4243">
        <v>4242</v>
      </c>
      <c r="B4243">
        <v>37462140</v>
      </c>
      <c r="C4243" t="s">
        <v>4239</v>
      </c>
      <c r="E4243" s="15">
        <v>4243</v>
      </c>
      <c r="F4243" s="16">
        <v>37462150</v>
      </c>
      <c r="G4243" s="17" t="s">
        <v>4240</v>
      </c>
      <c r="Q4243" t="str">
        <f t="shared" si="66"/>
        <v>37462150-Lukovi za streličarstvo</v>
      </c>
    </row>
    <row r="4244" spans="1:17" x14ac:dyDescent="0.25">
      <c r="A4244">
        <v>4243</v>
      </c>
      <c r="B4244">
        <v>37462150</v>
      </c>
      <c r="C4244" t="s">
        <v>4240</v>
      </c>
      <c r="E4244" s="12">
        <v>4244</v>
      </c>
      <c r="F4244" s="13">
        <v>37462160</v>
      </c>
      <c r="G4244" s="14" t="s">
        <v>4241</v>
      </c>
      <c r="Q4244" t="str">
        <f t="shared" si="66"/>
        <v>37462160-Rukavice za streličarstvo</v>
      </c>
    </row>
    <row r="4245" spans="1:17" x14ac:dyDescent="0.25">
      <c r="A4245">
        <v>4244</v>
      </c>
      <c r="B4245">
        <v>37462160</v>
      </c>
      <c r="C4245" t="s">
        <v>4241</v>
      </c>
      <c r="E4245" s="15">
        <v>4245</v>
      </c>
      <c r="F4245" s="16">
        <v>37462170</v>
      </c>
      <c r="G4245" s="17" t="s">
        <v>4242</v>
      </c>
      <c r="Q4245" t="str">
        <f t="shared" si="66"/>
        <v>37462170-Postolja sa metama za streličarstvo</v>
      </c>
    </row>
    <row r="4246" spans="1:17" x14ac:dyDescent="0.25">
      <c r="A4246">
        <v>4245</v>
      </c>
      <c r="B4246">
        <v>37462170</v>
      </c>
      <c r="C4246" t="s">
        <v>4242</v>
      </c>
      <c r="E4246" s="12">
        <v>4246</v>
      </c>
      <c r="F4246" s="13">
        <v>37462180</v>
      </c>
      <c r="G4246" s="14" t="s">
        <v>4243</v>
      </c>
      <c r="Q4246" t="str">
        <f t="shared" si="66"/>
        <v>37462180-Mete za streličarstvo</v>
      </c>
    </row>
    <row r="4247" spans="1:17" x14ac:dyDescent="0.25">
      <c r="A4247">
        <v>4246</v>
      </c>
      <c r="B4247">
        <v>37462180</v>
      </c>
      <c r="C4247" t="s">
        <v>4243</v>
      </c>
      <c r="E4247" s="15">
        <v>4247</v>
      </c>
      <c r="F4247" s="16">
        <v>37462200</v>
      </c>
      <c r="G4247" s="17" t="s">
        <v>4244</v>
      </c>
      <c r="Q4247" t="str">
        <f t="shared" si="66"/>
        <v>37462200-Pikado</v>
      </c>
    </row>
    <row r="4248" spans="1:17" x14ac:dyDescent="0.25">
      <c r="A4248">
        <v>4247</v>
      </c>
      <c r="B4248">
        <v>37462200</v>
      </c>
      <c r="C4248" t="s">
        <v>4244</v>
      </c>
      <c r="E4248" s="12">
        <v>4248</v>
      </c>
      <c r="F4248" s="13">
        <v>37462210</v>
      </c>
      <c r="G4248" s="14" t="s">
        <v>4245</v>
      </c>
      <c r="Q4248" t="str">
        <f t="shared" si="66"/>
        <v>37462210-Table za pikado</v>
      </c>
    </row>
    <row r="4249" spans="1:17" x14ac:dyDescent="0.25">
      <c r="A4249">
        <v>4248</v>
      </c>
      <c r="B4249">
        <v>37462210</v>
      </c>
      <c r="C4249" t="s">
        <v>4245</v>
      </c>
      <c r="E4249" s="15">
        <v>4249</v>
      </c>
      <c r="F4249" s="16">
        <v>37462300</v>
      </c>
      <c r="G4249" s="17" t="s">
        <v>4246</v>
      </c>
      <c r="Q4249" t="str">
        <f t="shared" si="66"/>
        <v>37462300-Pokretne mete</v>
      </c>
    </row>
    <row r="4250" spans="1:17" x14ac:dyDescent="0.25">
      <c r="A4250">
        <v>4249</v>
      </c>
      <c r="B4250">
        <v>37462300</v>
      </c>
      <c r="C4250" t="s">
        <v>4246</v>
      </c>
      <c r="E4250" s="12">
        <v>4250</v>
      </c>
      <c r="F4250" s="13">
        <v>37462400</v>
      </c>
      <c r="G4250" s="14" t="s">
        <v>4247</v>
      </c>
      <c r="Q4250" t="str">
        <f t="shared" si="66"/>
        <v>37462400-Oprema za gađanje pokretnih meta</v>
      </c>
    </row>
    <row r="4251" spans="1:17" x14ac:dyDescent="0.25">
      <c r="A4251">
        <v>4250</v>
      </c>
      <c r="B4251">
        <v>37462400</v>
      </c>
      <c r="C4251" t="s">
        <v>4247</v>
      </c>
      <c r="E4251" s="15">
        <v>4251</v>
      </c>
      <c r="F4251" s="16">
        <v>37470000</v>
      </c>
      <c r="G4251" s="17" t="s">
        <v>4248</v>
      </c>
      <c r="Q4251" t="str">
        <f t="shared" si="66"/>
        <v>37470000-Oprema za golf i kuglanje</v>
      </c>
    </row>
    <row r="4252" spans="1:17" x14ac:dyDescent="0.25">
      <c r="A4252">
        <v>4251</v>
      </c>
      <c r="B4252">
        <v>37470000</v>
      </c>
      <c r="C4252" t="s">
        <v>4248</v>
      </c>
      <c r="E4252" s="12">
        <v>4252</v>
      </c>
      <c r="F4252" s="13">
        <v>37471000</v>
      </c>
      <c r="G4252" s="14" t="s">
        <v>4249</v>
      </c>
      <c r="Q4252" t="str">
        <f t="shared" si="66"/>
        <v>37471000-Oprema za golf</v>
      </c>
    </row>
    <row r="4253" spans="1:17" x14ac:dyDescent="0.25">
      <c r="A4253">
        <v>4252</v>
      </c>
      <c r="B4253">
        <v>37471000</v>
      </c>
      <c r="C4253" t="s">
        <v>4249</v>
      </c>
      <c r="E4253" s="15">
        <v>4253</v>
      </c>
      <c r="F4253" s="16">
        <v>37471100</v>
      </c>
      <c r="G4253" s="17" t="s">
        <v>4250</v>
      </c>
      <c r="Q4253" t="str">
        <f t="shared" si="66"/>
        <v>37471100-Torbe za golf</v>
      </c>
    </row>
    <row r="4254" spans="1:17" x14ac:dyDescent="0.25">
      <c r="A4254">
        <v>4253</v>
      </c>
      <c r="B4254">
        <v>37471100</v>
      </c>
      <c r="C4254" t="s">
        <v>4250</v>
      </c>
      <c r="E4254" s="12">
        <v>4254</v>
      </c>
      <c r="F4254" s="13">
        <v>37471200</v>
      </c>
      <c r="G4254" s="14" t="s">
        <v>4251</v>
      </c>
      <c r="Q4254" t="str">
        <f t="shared" si="66"/>
        <v>37471200-Loptice za golf</v>
      </c>
    </row>
    <row r="4255" spans="1:17" x14ac:dyDescent="0.25">
      <c r="A4255">
        <v>4254</v>
      </c>
      <c r="B4255">
        <v>37471200</v>
      </c>
      <c r="C4255" t="s">
        <v>4251</v>
      </c>
      <c r="E4255" s="15">
        <v>4255</v>
      </c>
      <c r="F4255" s="16">
        <v>37471300</v>
      </c>
      <c r="G4255" s="17" t="s">
        <v>4252</v>
      </c>
      <c r="Q4255" t="str">
        <f t="shared" si="66"/>
        <v>37471300-Palice za golf</v>
      </c>
    </row>
    <row r="4256" spans="1:17" x14ac:dyDescent="0.25">
      <c r="A4256">
        <v>4255</v>
      </c>
      <c r="B4256">
        <v>37471300</v>
      </c>
      <c r="C4256" t="s">
        <v>4252</v>
      </c>
      <c r="E4256" s="12">
        <v>4256</v>
      </c>
      <c r="F4256" s="13">
        <v>37471400</v>
      </c>
      <c r="G4256" s="14" t="s">
        <v>4253</v>
      </c>
      <c r="Q4256" t="str">
        <f t="shared" si="66"/>
        <v>37471400-Postolja za lopticu za golf</v>
      </c>
    </row>
    <row r="4257" spans="1:17" x14ac:dyDescent="0.25">
      <c r="A4257">
        <v>4256</v>
      </c>
      <c r="B4257">
        <v>37471400</v>
      </c>
      <c r="C4257" t="s">
        <v>4253</v>
      </c>
      <c r="E4257" s="15">
        <v>4257</v>
      </c>
      <c r="F4257" s="16">
        <v>37471500</v>
      </c>
      <c r="G4257" s="17" t="s">
        <v>4254</v>
      </c>
      <c r="Q4257" t="str">
        <f t="shared" si="66"/>
        <v>37471500-Navlake za palice za golf</v>
      </c>
    </row>
    <row r="4258" spans="1:17" x14ac:dyDescent="0.25">
      <c r="A4258">
        <v>4257</v>
      </c>
      <c r="B4258">
        <v>37471500</v>
      </c>
      <c r="C4258" t="s">
        <v>4254</v>
      </c>
      <c r="E4258" s="12">
        <v>4258</v>
      </c>
      <c r="F4258" s="13">
        <v>37471600</v>
      </c>
      <c r="G4258" s="14" t="s">
        <v>4255</v>
      </c>
      <c r="Q4258" t="str">
        <f t="shared" si="66"/>
        <v>37471600-Rukavice za golf</v>
      </c>
    </row>
    <row r="4259" spans="1:17" x14ac:dyDescent="0.25">
      <c r="A4259">
        <v>4258</v>
      </c>
      <c r="B4259">
        <v>37471600</v>
      </c>
      <c r="C4259" t="s">
        <v>4255</v>
      </c>
      <c r="E4259" s="15">
        <v>4259</v>
      </c>
      <c r="F4259" s="16">
        <v>37471700</v>
      </c>
      <c r="G4259" s="17" t="s">
        <v>4256</v>
      </c>
      <c r="Q4259" t="str">
        <f t="shared" si="66"/>
        <v>37471700-Sprava za poravnanje traga udara palice za golf</v>
      </c>
    </row>
    <row r="4260" spans="1:17" x14ac:dyDescent="0.25">
      <c r="A4260">
        <v>4259</v>
      </c>
      <c r="B4260">
        <v>37471700</v>
      </c>
      <c r="C4260" t="s">
        <v>4256</v>
      </c>
      <c r="E4260" s="12">
        <v>4260</v>
      </c>
      <c r="F4260" s="13">
        <v>37471800</v>
      </c>
      <c r="G4260" s="14" t="s">
        <v>4257</v>
      </c>
      <c r="Q4260" t="str">
        <f t="shared" si="66"/>
        <v>37471800-Merač udaljenosti u golfu</v>
      </c>
    </row>
    <row r="4261" spans="1:17" x14ac:dyDescent="0.25">
      <c r="A4261">
        <v>4260</v>
      </c>
      <c r="B4261">
        <v>37471800</v>
      </c>
      <c r="C4261" t="s">
        <v>4257</v>
      </c>
      <c r="E4261" s="15">
        <v>4261</v>
      </c>
      <c r="F4261" s="16">
        <v>37471900</v>
      </c>
      <c r="G4261" s="17" t="s">
        <v>4258</v>
      </c>
      <c r="Q4261" t="str">
        <f t="shared" si="66"/>
        <v>37471900-Uređaji za vežbanje udaraca u golfu</v>
      </c>
    </row>
    <row r="4262" spans="1:17" x14ac:dyDescent="0.25">
      <c r="A4262">
        <v>4261</v>
      </c>
      <c r="B4262">
        <v>37471900</v>
      </c>
      <c r="C4262" t="s">
        <v>4258</v>
      </c>
      <c r="E4262" s="12">
        <v>4262</v>
      </c>
      <c r="F4262" s="13">
        <v>37472000</v>
      </c>
      <c r="G4262" s="14" t="s">
        <v>4259</v>
      </c>
      <c r="Q4262" t="str">
        <f t="shared" si="66"/>
        <v>37472000-Oprema za kuglanje</v>
      </c>
    </row>
    <row r="4263" spans="1:17" x14ac:dyDescent="0.25">
      <c r="A4263">
        <v>4262</v>
      </c>
      <c r="B4263">
        <v>37472000</v>
      </c>
      <c r="C4263" t="s">
        <v>4259</v>
      </c>
      <c r="E4263" s="15">
        <v>4263</v>
      </c>
      <c r="F4263" s="16">
        <v>37480000</v>
      </c>
      <c r="G4263" s="17" t="s">
        <v>4260</v>
      </c>
      <c r="Q4263" t="str">
        <f t="shared" si="66"/>
        <v>37480000-Mašine ili uređaji za slobodne aktivnosti</v>
      </c>
    </row>
    <row r="4264" spans="1:17" x14ac:dyDescent="0.25">
      <c r="A4264">
        <v>4263</v>
      </c>
      <c r="B4264">
        <v>37480000</v>
      </c>
      <c r="C4264" t="s">
        <v>4260</v>
      </c>
      <c r="E4264" s="12">
        <v>4264</v>
      </c>
      <c r="F4264" s="13">
        <v>37481000</v>
      </c>
      <c r="G4264" s="14" t="s">
        <v>4261</v>
      </c>
      <c r="Q4264" t="str">
        <f t="shared" si="66"/>
        <v>37481000-Mašine za održavanje leda</v>
      </c>
    </row>
    <row r="4265" spans="1:17" x14ac:dyDescent="0.25">
      <c r="A4265">
        <v>4264</v>
      </c>
      <c r="B4265">
        <v>37481000</v>
      </c>
      <c r="C4265" t="s">
        <v>4261</v>
      </c>
      <c r="E4265" s="15">
        <v>4265</v>
      </c>
      <c r="F4265" s="16">
        <v>37482000</v>
      </c>
      <c r="G4265" s="17" t="s">
        <v>4262</v>
      </c>
      <c r="Q4265" t="str">
        <f t="shared" si="66"/>
        <v>37482000-Sportske oglasne table</v>
      </c>
    </row>
    <row r="4266" spans="1:17" x14ac:dyDescent="0.25">
      <c r="A4266">
        <v>4265</v>
      </c>
      <c r="B4266">
        <v>37482000</v>
      </c>
      <c r="C4266" t="s">
        <v>4262</v>
      </c>
      <c r="E4266" s="12">
        <v>4266</v>
      </c>
      <c r="F4266" s="13">
        <v>37500000</v>
      </c>
      <c r="G4266" s="14" t="s">
        <v>4263</v>
      </c>
      <c r="Q4266" t="str">
        <f t="shared" si="66"/>
        <v>37500000-Igrice i igračke; predmeti u zabavnim parkovima</v>
      </c>
    </row>
    <row r="4267" spans="1:17" x14ac:dyDescent="0.25">
      <c r="A4267">
        <v>4266</v>
      </c>
      <c r="B4267">
        <v>37500000</v>
      </c>
      <c r="C4267" t="s">
        <v>4263</v>
      </c>
      <c r="E4267" s="15">
        <v>4267</v>
      </c>
      <c r="F4267" s="16">
        <v>37510000</v>
      </c>
      <c r="G4267" s="17" t="s">
        <v>4264</v>
      </c>
      <c r="Q4267" t="str">
        <f t="shared" si="66"/>
        <v>37510000-Lutke</v>
      </c>
    </row>
    <row r="4268" spans="1:17" x14ac:dyDescent="0.25">
      <c r="A4268">
        <v>4267</v>
      </c>
      <c r="B4268">
        <v>37510000</v>
      </c>
      <c r="C4268" t="s">
        <v>4264</v>
      </c>
      <c r="E4268" s="12">
        <v>4268</v>
      </c>
      <c r="F4268" s="13">
        <v>37511000</v>
      </c>
      <c r="G4268" s="14" t="s">
        <v>4265</v>
      </c>
      <c r="Q4268" t="str">
        <f t="shared" si="66"/>
        <v>37511000-Kuće za lutke</v>
      </c>
    </row>
    <row r="4269" spans="1:17" x14ac:dyDescent="0.25">
      <c r="A4269">
        <v>4268</v>
      </c>
      <c r="B4269">
        <v>37511000</v>
      </c>
      <c r="C4269" t="s">
        <v>4265</v>
      </c>
      <c r="E4269" s="15">
        <v>4269</v>
      </c>
      <c r="F4269" s="16">
        <v>37512000</v>
      </c>
      <c r="G4269" s="17" t="s">
        <v>4266</v>
      </c>
      <c r="Q4269" t="str">
        <f t="shared" si="66"/>
        <v>37512000-Delovi za lutke ili pribor</v>
      </c>
    </row>
    <row r="4270" spans="1:17" x14ac:dyDescent="0.25">
      <c r="A4270">
        <v>4269</v>
      </c>
      <c r="B4270">
        <v>37512000</v>
      </c>
      <c r="C4270" t="s">
        <v>4266</v>
      </c>
      <c r="E4270" s="12">
        <v>4270</v>
      </c>
      <c r="F4270" s="13">
        <v>37513000</v>
      </c>
      <c r="G4270" s="14" t="s">
        <v>4267</v>
      </c>
      <c r="Q4270" t="str">
        <f t="shared" si="66"/>
        <v>37513000-Lutke za lutkarsko pozorište</v>
      </c>
    </row>
    <row r="4271" spans="1:17" x14ac:dyDescent="0.25">
      <c r="A4271">
        <v>4270</v>
      </c>
      <c r="B4271">
        <v>37513000</v>
      </c>
      <c r="C4271" t="s">
        <v>4267</v>
      </c>
      <c r="E4271" s="15">
        <v>4271</v>
      </c>
      <c r="F4271" s="16">
        <v>37513100</v>
      </c>
      <c r="G4271" s="17" t="s">
        <v>4268</v>
      </c>
      <c r="Q4271" t="str">
        <f t="shared" si="66"/>
        <v>37513100-Lutkarska pozorišta</v>
      </c>
    </row>
    <row r="4272" spans="1:17" x14ac:dyDescent="0.25">
      <c r="A4272">
        <v>4271</v>
      </c>
      <c r="B4272">
        <v>37513100</v>
      </c>
      <c r="C4272" t="s">
        <v>4268</v>
      </c>
      <c r="E4272" s="12">
        <v>4272</v>
      </c>
      <c r="F4272" s="13">
        <v>37520000</v>
      </c>
      <c r="G4272" s="14" t="s">
        <v>4269</v>
      </c>
      <c r="Q4272" t="str">
        <f t="shared" si="66"/>
        <v>37520000-Igračke</v>
      </c>
    </row>
    <row r="4273" spans="1:17" x14ac:dyDescent="0.25">
      <c r="A4273">
        <v>4272</v>
      </c>
      <c r="B4273">
        <v>37520000</v>
      </c>
      <c r="C4273" t="s">
        <v>4269</v>
      </c>
      <c r="E4273" s="15">
        <v>4273</v>
      </c>
      <c r="F4273" s="16">
        <v>37521000</v>
      </c>
      <c r="G4273" s="17" t="s">
        <v>4270</v>
      </c>
      <c r="Q4273" t="str">
        <f t="shared" si="66"/>
        <v>37521000-Igračke  muzički instrumenti</v>
      </c>
    </row>
    <row r="4274" spans="1:17" x14ac:dyDescent="0.25">
      <c r="A4274">
        <v>4273</v>
      </c>
      <c r="B4274">
        <v>37521000</v>
      </c>
      <c r="C4274" t="s">
        <v>4270</v>
      </c>
      <c r="E4274" s="12">
        <v>4274</v>
      </c>
      <c r="F4274" s="13">
        <v>37522000</v>
      </c>
      <c r="G4274" s="14" t="s">
        <v>4271</v>
      </c>
      <c r="Q4274" t="str">
        <f t="shared" si="66"/>
        <v>37522000-Igračke na točkovima</v>
      </c>
    </row>
    <row r="4275" spans="1:17" x14ac:dyDescent="0.25">
      <c r="A4275">
        <v>4274</v>
      </c>
      <c r="B4275">
        <v>37522000</v>
      </c>
      <c r="C4275" t="s">
        <v>4271</v>
      </c>
      <c r="E4275" s="15">
        <v>4275</v>
      </c>
      <c r="F4275" s="16">
        <v>37523000</v>
      </c>
      <c r="G4275" s="17" t="s">
        <v>4272</v>
      </c>
      <c r="Q4275" t="str">
        <f t="shared" si="66"/>
        <v>37523000-Slagalice</v>
      </c>
    </row>
    <row r="4276" spans="1:17" x14ac:dyDescent="0.25">
      <c r="A4276">
        <v>4275</v>
      </c>
      <c r="B4276">
        <v>37523000</v>
      </c>
      <c r="C4276" t="s">
        <v>4272</v>
      </c>
      <c r="E4276" s="12">
        <v>4276</v>
      </c>
      <c r="F4276" s="13">
        <v>37524000</v>
      </c>
      <c r="G4276" s="14" t="s">
        <v>4273</v>
      </c>
      <c r="Q4276" t="str">
        <f t="shared" si="66"/>
        <v>37524000-Igrice</v>
      </c>
    </row>
    <row r="4277" spans="1:17" x14ac:dyDescent="0.25">
      <c r="A4277">
        <v>4276</v>
      </c>
      <c r="B4277">
        <v>37524000</v>
      </c>
      <c r="C4277" t="s">
        <v>4273</v>
      </c>
      <c r="E4277" s="15">
        <v>4277</v>
      </c>
      <c r="F4277" s="16">
        <v>37524100</v>
      </c>
      <c r="G4277" s="17" t="s">
        <v>4274</v>
      </c>
      <c r="Q4277" t="str">
        <f t="shared" si="66"/>
        <v>37524100-Obrazovne igre</v>
      </c>
    </row>
    <row r="4278" spans="1:17" x14ac:dyDescent="0.25">
      <c r="A4278">
        <v>4277</v>
      </c>
      <c r="B4278">
        <v>37524100</v>
      </c>
      <c r="C4278" t="s">
        <v>4274</v>
      </c>
      <c r="E4278" s="12">
        <v>4278</v>
      </c>
      <c r="F4278" s="13">
        <v>37524200</v>
      </c>
      <c r="G4278" s="14" t="s">
        <v>4275</v>
      </c>
      <c r="Q4278" t="str">
        <f t="shared" si="66"/>
        <v>37524200-Stone društvene igre</v>
      </c>
    </row>
    <row r="4279" spans="1:17" x14ac:dyDescent="0.25">
      <c r="A4279">
        <v>4278</v>
      </c>
      <c r="B4279">
        <v>37524200</v>
      </c>
      <c r="C4279" t="s">
        <v>4275</v>
      </c>
      <c r="E4279" s="15">
        <v>4279</v>
      </c>
      <c r="F4279" s="16">
        <v>37524300</v>
      </c>
      <c r="G4279" s="17" t="s">
        <v>4276</v>
      </c>
      <c r="Q4279" t="str">
        <f t="shared" si="66"/>
        <v>37524300-Klasične igre</v>
      </c>
    </row>
    <row r="4280" spans="1:17" x14ac:dyDescent="0.25">
      <c r="A4280">
        <v>4279</v>
      </c>
      <c r="B4280">
        <v>37524300</v>
      </c>
      <c r="C4280" t="s">
        <v>4276</v>
      </c>
      <c r="E4280" s="12">
        <v>4280</v>
      </c>
      <c r="F4280" s="13">
        <v>37524400</v>
      </c>
      <c r="G4280" s="14" t="s">
        <v>4277</v>
      </c>
      <c r="Q4280" t="str">
        <f t="shared" si="66"/>
        <v>37524400-Društvene igre</v>
      </c>
    </row>
    <row r="4281" spans="1:17" x14ac:dyDescent="0.25">
      <c r="A4281">
        <v>4280</v>
      </c>
      <c r="B4281">
        <v>37524400</v>
      </c>
      <c r="C4281" t="s">
        <v>4277</v>
      </c>
      <c r="E4281" s="15">
        <v>4281</v>
      </c>
      <c r="F4281" s="16">
        <v>37524500</v>
      </c>
      <c r="G4281" s="17" t="s">
        <v>4278</v>
      </c>
      <c r="Q4281" t="str">
        <f t="shared" si="66"/>
        <v>37524500-Strateške igre</v>
      </c>
    </row>
    <row r="4282" spans="1:17" x14ac:dyDescent="0.25">
      <c r="A4282">
        <v>4281</v>
      </c>
      <c r="B4282">
        <v>37524500</v>
      </c>
      <c r="C4282" t="s">
        <v>4278</v>
      </c>
      <c r="E4282" s="12">
        <v>4282</v>
      </c>
      <c r="F4282" s="13">
        <v>37524600</v>
      </c>
      <c r="G4282" s="14" t="s">
        <v>4279</v>
      </c>
      <c r="Q4282" t="str">
        <f t="shared" si="66"/>
        <v>37524600-Igre memorije</v>
      </c>
    </row>
    <row r="4283" spans="1:17" x14ac:dyDescent="0.25">
      <c r="A4283">
        <v>4282</v>
      </c>
      <c r="B4283">
        <v>37524600</v>
      </c>
      <c r="C4283" t="s">
        <v>4279</v>
      </c>
      <c r="E4283" s="15">
        <v>4283</v>
      </c>
      <c r="F4283" s="16">
        <v>37524700</v>
      </c>
      <c r="G4283" s="17" t="s">
        <v>4280</v>
      </c>
      <c r="Q4283" t="str">
        <f t="shared" si="66"/>
        <v>37524700-Pribor za igre</v>
      </c>
    </row>
    <row r="4284" spans="1:17" x14ac:dyDescent="0.25">
      <c r="A4284">
        <v>4283</v>
      </c>
      <c r="B4284">
        <v>37524700</v>
      </c>
      <c r="C4284" t="s">
        <v>4280</v>
      </c>
      <c r="E4284" s="12">
        <v>4284</v>
      </c>
      <c r="F4284" s="13">
        <v>37524800</v>
      </c>
      <c r="G4284" s="14" t="s">
        <v>4281</v>
      </c>
      <c r="Q4284" t="str">
        <f t="shared" si="66"/>
        <v>37524800-Lutrijske igre</v>
      </c>
    </row>
    <row r="4285" spans="1:17" x14ac:dyDescent="0.25">
      <c r="A4285">
        <v>4284</v>
      </c>
      <c r="B4285">
        <v>37524800</v>
      </c>
      <c r="C4285" t="s">
        <v>4281</v>
      </c>
      <c r="E4285" s="15">
        <v>4285</v>
      </c>
      <c r="F4285" s="16">
        <v>37524810</v>
      </c>
      <c r="G4285" s="17" t="s">
        <v>4282</v>
      </c>
      <c r="Q4285" t="str">
        <f t="shared" si="66"/>
        <v>37524810-Tiketi za lutriju</v>
      </c>
    </row>
    <row r="4286" spans="1:17" x14ac:dyDescent="0.25">
      <c r="A4286">
        <v>4285</v>
      </c>
      <c r="B4286">
        <v>37524810</v>
      </c>
      <c r="C4286" t="s">
        <v>4282</v>
      </c>
      <c r="E4286" s="12">
        <v>4286</v>
      </c>
      <c r="F4286" s="13">
        <v>37524900</v>
      </c>
      <c r="G4286" s="14" t="s">
        <v>4283</v>
      </c>
      <c r="Q4286" t="str">
        <f t="shared" si="66"/>
        <v>37524900-Kompleti za igre</v>
      </c>
    </row>
    <row r="4287" spans="1:17" x14ac:dyDescent="0.25">
      <c r="A4287">
        <v>4286</v>
      </c>
      <c r="B4287">
        <v>37524900</v>
      </c>
      <c r="C4287" t="s">
        <v>4283</v>
      </c>
      <c r="E4287" s="15">
        <v>4287</v>
      </c>
      <c r="F4287" s="16">
        <v>37525000</v>
      </c>
      <c r="G4287" s="17" t="s">
        <v>4284</v>
      </c>
      <c r="Q4287" t="str">
        <f t="shared" si="66"/>
        <v>37525000-Baloni igračke i lopte</v>
      </c>
    </row>
    <row r="4288" spans="1:17" x14ac:dyDescent="0.25">
      <c r="A4288">
        <v>4287</v>
      </c>
      <c r="B4288">
        <v>37525000</v>
      </c>
      <c r="C4288" t="s">
        <v>4284</v>
      </c>
      <c r="E4288" s="12">
        <v>4288</v>
      </c>
      <c r="F4288" s="13">
        <v>37526000</v>
      </c>
      <c r="G4288" s="14" t="s">
        <v>4285</v>
      </c>
      <c r="Q4288" t="str">
        <f t="shared" si="66"/>
        <v>37526000-Kantice - igračke</v>
      </c>
    </row>
    <row r="4289" spans="1:17" x14ac:dyDescent="0.25">
      <c r="A4289">
        <v>4288</v>
      </c>
      <c r="B4289">
        <v>37526000</v>
      </c>
      <c r="C4289" t="s">
        <v>4285</v>
      </c>
      <c r="E4289" s="15">
        <v>4289</v>
      </c>
      <c r="F4289" s="16">
        <v>37527000</v>
      </c>
      <c r="G4289" s="17" t="s">
        <v>4286</v>
      </c>
      <c r="Q4289" t="str">
        <f t="shared" si="66"/>
        <v>37527000-Vozovi i vozila igračke</v>
      </c>
    </row>
    <row r="4290" spans="1:17" x14ac:dyDescent="0.25">
      <c r="A4290">
        <v>4289</v>
      </c>
      <c r="B4290">
        <v>37527000</v>
      </c>
      <c r="C4290" t="s">
        <v>4286</v>
      </c>
      <c r="E4290" s="12">
        <v>4290</v>
      </c>
      <c r="F4290" s="13">
        <v>37527100</v>
      </c>
      <c r="G4290" s="14" t="s">
        <v>4287</v>
      </c>
      <c r="Q4290" t="str">
        <f t="shared" ref="Q4290:Q4353" si="67">F4290&amp; "-" &amp;G4290</f>
        <v>37527100-Vozovi igračke</v>
      </c>
    </row>
    <row r="4291" spans="1:17" x14ac:dyDescent="0.25">
      <c r="A4291">
        <v>4290</v>
      </c>
      <c r="B4291">
        <v>37527100</v>
      </c>
      <c r="C4291" t="s">
        <v>4287</v>
      </c>
      <c r="E4291" s="15">
        <v>4291</v>
      </c>
      <c r="F4291" s="16">
        <v>37527200</v>
      </c>
      <c r="G4291" s="17" t="s">
        <v>4288</v>
      </c>
      <c r="Q4291" t="str">
        <f t="shared" si="67"/>
        <v>37527200-Vozila igračke</v>
      </c>
    </row>
    <row r="4292" spans="1:17" x14ac:dyDescent="0.25">
      <c r="A4292">
        <v>4291</v>
      </c>
      <c r="B4292">
        <v>37527200</v>
      </c>
      <c r="C4292" t="s">
        <v>4288</v>
      </c>
      <c r="E4292" s="12">
        <v>4292</v>
      </c>
      <c r="F4292" s="13">
        <v>37528000</v>
      </c>
      <c r="G4292" s="14" t="s">
        <v>4289</v>
      </c>
      <c r="Q4292" t="str">
        <f t="shared" si="67"/>
        <v>37528000-Oružje - igračke</v>
      </c>
    </row>
    <row r="4293" spans="1:17" x14ac:dyDescent="0.25">
      <c r="A4293">
        <v>4292</v>
      </c>
      <c r="B4293">
        <v>37528000</v>
      </c>
      <c r="C4293" t="s">
        <v>4289</v>
      </c>
      <c r="E4293" s="15">
        <v>4293</v>
      </c>
      <c r="F4293" s="16">
        <v>37529000</v>
      </c>
      <c r="G4293" s="17" t="s">
        <v>4290</v>
      </c>
      <c r="Q4293" t="str">
        <f t="shared" si="67"/>
        <v>37529000-Igračke na naduvavanje i  za jahanje</v>
      </c>
    </row>
    <row r="4294" spans="1:17" x14ac:dyDescent="0.25">
      <c r="A4294">
        <v>4293</v>
      </c>
      <c r="B4294">
        <v>37529000</v>
      </c>
      <c r="C4294" t="s">
        <v>4290</v>
      </c>
      <c r="E4294" s="12">
        <v>4294</v>
      </c>
      <c r="F4294" s="13">
        <v>37529100</v>
      </c>
      <c r="G4294" s="14" t="s">
        <v>4291</v>
      </c>
      <c r="Q4294" t="str">
        <f t="shared" si="67"/>
        <v>37529100-Igračke na naduvavanje</v>
      </c>
    </row>
    <row r="4295" spans="1:17" x14ac:dyDescent="0.25">
      <c r="A4295">
        <v>4294</v>
      </c>
      <c r="B4295">
        <v>37529100</v>
      </c>
      <c r="C4295" t="s">
        <v>4291</v>
      </c>
      <c r="E4295" s="15">
        <v>4295</v>
      </c>
      <c r="F4295" s="16">
        <v>37529200</v>
      </c>
      <c r="G4295" s="17" t="s">
        <v>4292</v>
      </c>
      <c r="Q4295" t="str">
        <f t="shared" si="67"/>
        <v>37529200-Igračke za jahanje</v>
      </c>
    </row>
    <row r="4296" spans="1:17" x14ac:dyDescent="0.25">
      <c r="A4296">
        <v>4295</v>
      </c>
      <c r="B4296">
        <v>37529200</v>
      </c>
      <c r="C4296" t="s">
        <v>4292</v>
      </c>
      <c r="E4296" s="12">
        <v>4296</v>
      </c>
      <c r="F4296" s="13">
        <v>37530000</v>
      </c>
      <c r="G4296" s="14" t="s">
        <v>4293</v>
      </c>
      <c r="Q4296" t="str">
        <f t="shared" si="67"/>
        <v>37530000-Predmeti za luna park, stone ili društvene igre</v>
      </c>
    </row>
    <row r="4297" spans="1:17" x14ac:dyDescent="0.25">
      <c r="A4297">
        <v>4296</v>
      </c>
      <c r="B4297">
        <v>37530000</v>
      </c>
      <c r="C4297" t="s">
        <v>4293</v>
      </c>
      <c r="E4297" s="15">
        <v>4297</v>
      </c>
      <c r="F4297" s="16">
        <v>37531000</v>
      </c>
      <c r="G4297" s="17" t="s">
        <v>4294</v>
      </c>
      <c r="Q4297" t="str">
        <f t="shared" si="67"/>
        <v>37531000-Karte za igranje</v>
      </c>
    </row>
    <row r="4298" spans="1:17" x14ac:dyDescent="0.25">
      <c r="A4298">
        <v>4297</v>
      </c>
      <c r="B4298">
        <v>37531000</v>
      </c>
      <c r="C4298" t="s">
        <v>4294</v>
      </c>
      <c r="E4298" s="12">
        <v>4298</v>
      </c>
      <c r="F4298" s="13">
        <v>37532000</v>
      </c>
      <c r="G4298" s="14" t="s">
        <v>4295</v>
      </c>
      <c r="Q4298" t="str">
        <f t="shared" si="67"/>
        <v>37532000-Video igre</v>
      </c>
    </row>
    <row r="4299" spans="1:17" x14ac:dyDescent="0.25">
      <c r="A4299">
        <v>4298</v>
      </c>
      <c r="B4299">
        <v>37532000</v>
      </c>
      <c r="C4299" t="s">
        <v>4295</v>
      </c>
      <c r="E4299" s="15">
        <v>4299</v>
      </c>
      <c r="F4299" s="16">
        <v>37533000</v>
      </c>
      <c r="G4299" s="17" t="s">
        <v>4296</v>
      </c>
      <c r="Q4299" t="str">
        <f t="shared" si="67"/>
        <v>37533000-Bilijar</v>
      </c>
    </row>
    <row r="4300" spans="1:17" x14ac:dyDescent="0.25">
      <c r="A4300">
        <v>4299</v>
      </c>
      <c r="B4300">
        <v>37533000</v>
      </c>
      <c r="C4300" t="s">
        <v>4296</v>
      </c>
      <c r="E4300" s="12">
        <v>4300</v>
      </c>
      <c r="F4300" s="13">
        <v>37533100</v>
      </c>
      <c r="G4300" s="14" t="s">
        <v>4297</v>
      </c>
      <c r="Q4300" t="str">
        <f t="shared" si="67"/>
        <v>37533100-Kugle za bilijar</v>
      </c>
    </row>
    <row r="4301" spans="1:17" x14ac:dyDescent="0.25">
      <c r="A4301">
        <v>4300</v>
      </c>
      <c r="B4301">
        <v>37533100</v>
      </c>
      <c r="C4301" t="s">
        <v>4297</v>
      </c>
      <c r="E4301" s="15">
        <v>4301</v>
      </c>
      <c r="F4301" s="16">
        <v>37533200</v>
      </c>
      <c r="G4301" s="17" t="s">
        <v>4298</v>
      </c>
      <c r="Q4301" t="str">
        <f t="shared" si="67"/>
        <v>37533200-Kreda za bilijar</v>
      </c>
    </row>
    <row r="4302" spans="1:17" x14ac:dyDescent="0.25">
      <c r="A4302">
        <v>4301</v>
      </c>
      <c r="B4302">
        <v>37533200</v>
      </c>
      <c r="C4302" t="s">
        <v>4298</v>
      </c>
      <c r="E4302" s="12">
        <v>4302</v>
      </c>
      <c r="F4302" s="13">
        <v>37533300</v>
      </c>
      <c r="G4302" s="14" t="s">
        <v>4299</v>
      </c>
      <c r="Q4302" t="str">
        <f t="shared" si="67"/>
        <v>37533300-Bilijarski takovi</v>
      </c>
    </row>
    <row r="4303" spans="1:17" x14ac:dyDescent="0.25">
      <c r="A4303">
        <v>4302</v>
      </c>
      <c r="B4303">
        <v>37533300</v>
      </c>
      <c r="C4303" t="s">
        <v>4299</v>
      </c>
      <c r="E4303" s="15">
        <v>4303</v>
      </c>
      <c r="F4303" s="16">
        <v>37533400</v>
      </c>
      <c r="G4303" s="17" t="s">
        <v>4300</v>
      </c>
      <c r="Q4303" t="str">
        <f t="shared" si="67"/>
        <v>37533400-Trougao (rek) za bilijar</v>
      </c>
    </row>
    <row r="4304" spans="1:17" x14ac:dyDescent="0.25">
      <c r="A4304">
        <v>4303</v>
      </c>
      <c r="B4304">
        <v>37533400</v>
      </c>
      <c r="C4304" t="s">
        <v>4300</v>
      </c>
      <c r="E4304" s="12">
        <v>4304</v>
      </c>
      <c r="F4304" s="13">
        <v>37533500</v>
      </c>
      <c r="G4304" s="14" t="s">
        <v>4301</v>
      </c>
      <c r="Q4304" t="str">
        <f t="shared" si="67"/>
        <v>37533500-Stolovi za bilijar</v>
      </c>
    </row>
    <row r="4305" spans="1:17" x14ac:dyDescent="0.25">
      <c r="A4305">
        <v>4304</v>
      </c>
      <c r="B4305">
        <v>37533500</v>
      </c>
      <c r="C4305" t="s">
        <v>4301</v>
      </c>
      <c r="E4305" s="15">
        <v>4305</v>
      </c>
      <c r="F4305" s="16">
        <v>37534000</v>
      </c>
      <c r="G4305" s="17" t="s">
        <v>4302</v>
      </c>
      <c r="Q4305" t="str">
        <f t="shared" si="67"/>
        <v>37534000-Igre na novčić ili žeton</v>
      </c>
    </row>
    <row r="4306" spans="1:17" x14ac:dyDescent="0.25">
      <c r="A4306">
        <v>4305</v>
      </c>
      <c r="B4306">
        <v>37534000</v>
      </c>
      <c r="C4306" t="s">
        <v>4302</v>
      </c>
      <c r="E4306" s="12">
        <v>4306</v>
      </c>
      <c r="F4306" s="13">
        <v>37535000</v>
      </c>
      <c r="G4306" s="14" t="s">
        <v>4303</v>
      </c>
      <c r="Q4306" t="str">
        <f t="shared" si="67"/>
        <v>37535000-Vrteške, ljuljaške, streljane i drugi predmeti za razonodu u luna parku</v>
      </c>
    </row>
    <row r="4307" spans="1:17" x14ac:dyDescent="0.25">
      <c r="A4307">
        <v>4306</v>
      </c>
      <c r="B4307">
        <v>37535000</v>
      </c>
      <c r="C4307" t="s">
        <v>4303</v>
      </c>
      <c r="E4307" s="15">
        <v>4307</v>
      </c>
      <c r="F4307" s="16">
        <v>37535100</v>
      </c>
      <c r="G4307" s="17" t="s">
        <v>4304</v>
      </c>
      <c r="Q4307" t="str">
        <f t="shared" si="67"/>
        <v>37535100-Ljuljaške</v>
      </c>
    </row>
    <row r="4308" spans="1:17" x14ac:dyDescent="0.25">
      <c r="A4308">
        <v>4307</v>
      </c>
      <c r="B4308">
        <v>37535100</v>
      </c>
      <c r="C4308" t="s">
        <v>4304</v>
      </c>
      <c r="E4308" s="12">
        <v>4308</v>
      </c>
      <c r="F4308" s="13">
        <v>37535200</v>
      </c>
      <c r="G4308" s="14" t="s">
        <v>4305</v>
      </c>
      <c r="Q4308" t="str">
        <f t="shared" si="67"/>
        <v>37535200-Oprema za dečija igrališta</v>
      </c>
    </row>
    <row r="4309" spans="1:17" x14ac:dyDescent="0.25">
      <c r="A4309">
        <v>4308</v>
      </c>
      <c r="B4309">
        <v>37535200</v>
      </c>
      <c r="C4309" t="s">
        <v>4305</v>
      </c>
      <c r="E4309" s="15">
        <v>4309</v>
      </c>
      <c r="F4309" s="16">
        <v>37535210</v>
      </c>
      <c r="G4309" s="17" t="s">
        <v>4306</v>
      </c>
      <c r="Q4309" t="str">
        <f t="shared" si="67"/>
        <v>37535210-Ljuljaške na dečijim igralištima</v>
      </c>
    </row>
    <row r="4310" spans="1:17" x14ac:dyDescent="0.25">
      <c r="A4310">
        <v>4309</v>
      </c>
      <c r="B4310">
        <v>37535210</v>
      </c>
      <c r="C4310" t="s">
        <v>4306</v>
      </c>
      <c r="E4310" s="12">
        <v>4310</v>
      </c>
      <c r="F4310" s="13">
        <v>37535220</v>
      </c>
      <c r="G4310" s="14" t="s">
        <v>4307</v>
      </c>
      <c r="Q4310" t="str">
        <f t="shared" si="67"/>
        <v>37535220-Penjalice na dečijim igralištima</v>
      </c>
    </row>
    <row r="4311" spans="1:17" x14ac:dyDescent="0.25">
      <c r="A4311">
        <v>4310</v>
      </c>
      <c r="B4311">
        <v>37535220</v>
      </c>
      <c r="C4311" t="s">
        <v>4307</v>
      </c>
      <c r="E4311" s="15">
        <v>4311</v>
      </c>
      <c r="F4311" s="16">
        <v>37535230</v>
      </c>
      <c r="G4311" s="17" t="s">
        <v>4308</v>
      </c>
      <c r="Q4311" t="str">
        <f t="shared" si="67"/>
        <v>37535230-Vrteške na dečijim igralištima</v>
      </c>
    </row>
    <row r="4312" spans="1:17" x14ac:dyDescent="0.25">
      <c r="A4312">
        <v>4311</v>
      </c>
      <c r="B4312">
        <v>37535230</v>
      </c>
      <c r="C4312" t="s">
        <v>4308</v>
      </c>
      <c r="E4312" s="12">
        <v>4312</v>
      </c>
      <c r="F4312" s="13">
        <v>37535240</v>
      </c>
      <c r="G4312" s="14" t="s">
        <v>4309</v>
      </c>
      <c r="Q4312" t="str">
        <f t="shared" si="67"/>
        <v>37535240-Tobogani na dečijim igralištima</v>
      </c>
    </row>
    <row r="4313" spans="1:17" x14ac:dyDescent="0.25">
      <c r="A4313">
        <v>4312</v>
      </c>
      <c r="B4313">
        <v>37535240</v>
      </c>
      <c r="C4313" t="s">
        <v>4309</v>
      </c>
      <c r="E4313" s="15">
        <v>4313</v>
      </c>
      <c r="F4313" s="16">
        <v>37535250</v>
      </c>
      <c r="G4313" s="17" t="s">
        <v>4310</v>
      </c>
      <c r="Q4313" t="str">
        <f t="shared" si="67"/>
        <v>37535250-Klackalice na dečijim igralištima</v>
      </c>
    </row>
    <row r="4314" spans="1:17" x14ac:dyDescent="0.25">
      <c r="A4314">
        <v>4313</v>
      </c>
      <c r="B4314">
        <v>37535250</v>
      </c>
      <c r="C4314" t="s">
        <v>4310</v>
      </c>
      <c r="E4314" s="12">
        <v>4314</v>
      </c>
      <c r="F4314" s="13">
        <v>37535260</v>
      </c>
      <c r="G4314" s="14" t="s">
        <v>4311</v>
      </c>
      <c r="Q4314" t="str">
        <f t="shared" si="67"/>
        <v>37535260-Tuneli na dečijim igralištima</v>
      </c>
    </row>
    <row r="4315" spans="1:17" x14ac:dyDescent="0.25">
      <c r="A4315">
        <v>4314</v>
      </c>
      <c r="B4315">
        <v>37535260</v>
      </c>
      <c r="C4315" t="s">
        <v>4311</v>
      </c>
      <c r="E4315" s="15">
        <v>4315</v>
      </c>
      <c r="F4315" s="16">
        <v>37535270</v>
      </c>
      <c r="G4315" s="17" t="s">
        <v>4312</v>
      </c>
      <c r="Q4315" t="str">
        <f t="shared" si="67"/>
        <v>37535270-Sanduci punjeni peskom na dečijim igralištima</v>
      </c>
    </row>
    <row r="4316" spans="1:17" x14ac:dyDescent="0.25">
      <c r="A4316">
        <v>4315</v>
      </c>
      <c r="B4316">
        <v>37535270</v>
      </c>
      <c r="C4316" t="s">
        <v>4312</v>
      </c>
      <c r="E4316" s="12">
        <v>4316</v>
      </c>
      <c r="F4316" s="13">
        <v>37535280</v>
      </c>
      <c r="G4316" s="14" t="s">
        <v>4313</v>
      </c>
      <c r="Q4316" t="str">
        <f t="shared" si="67"/>
        <v>37535280-Tribine na dečijim igralištima</v>
      </c>
    </row>
    <row r="4317" spans="1:17" x14ac:dyDescent="0.25">
      <c r="A4317">
        <v>4316</v>
      </c>
      <c r="B4317">
        <v>37535280</v>
      </c>
      <c r="C4317" t="s">
        <v>4313</v>
      </c>
      <c r="E4317" s="15">
        <v>4317</v>
      </c>
      <c r="F4317" s="16">
        <v>37535290</v>
      </c>
      <c r="G4317" s="17" t="s">
        <v>4314</v>
      </c>
      <c r="Q4317" t="str">
        <f t="shared" si="67"/>
        <v>37535290-Oprema za penjanje užetom i penjanje po zidu</v>
      </c>
    </row>
    <row r="4318" spans="1:17" x14ac:dyDescent="0.25">
      <c r="A4318">
        <v>4317</v>
      </c>
      <c r="B4318">
        <v>37535290</v>
      </c>
      <c r="C4318" t="s">
        <v>4314</v>
      </c>
      <c r="E4318" s="12">
        <v>4318</v>
      </c>
      <c r="F4318" s="13">
        <v>37535291</v>
      </c>
      <c r="G4318" s="14" t="s">
        <v>4315</v>
      </c>
      <c r="Q4318" t="str">
        <f t="shared" si="67"/>
        <v>37535291-Oprema za penjanje po zidu</v>
      </c>
    </row>
    <row r="4319" spans="1:17" x14ac:dyDescent="0.25">
      <c r="A4319">
        <v>4318</v>
      </c>
      <c r="B4319">
        <v>37535291</v>
      </c>
      <c r="C4319" t="s">
        <v>4315</v>
      </c>
      <c r="E4319" s="15">
        <v>4319</v>
      </c>
      <c r="F4319" s="16">
        <v>37535292</v>
      </c>
      <c r="G4319" s="17" t="s">
        <v>4316</v>
      </c>
      <c r="Q4319" t="str">
        <f t="shared" si="67"/>
        <v>37535292-Oprema za penjanje užetom</v>
      </c>
    </row>
    <row r="4320" spans="1:17" x14ac:dyDescent="0.25">
      <c r="A4320">
        <v>4319</v>
      </c>
      <c r="B4320">
        <v>37535292</v>
      </c>
      <c r="C4320" t="s">
        <v>4316</v>
      </c>
      <c r="E4320" s="12">
        <v>4320</v>
      </c>
      <c r="F4320" s="13">
        <v>37540000</v>
      </c>
      <c r="G4320" s="14" t="s">
        <v>4317</v>
      </c>
      <c r="Q4320" t="str">
        <f t="shared" si="67"/>
        <v>37540000-Mašine za kockanje</v>
      </c>
    </row>
    <row r="4321" spans="1:17" x14ac:dyDescent="0.25">
      <c r="A4321">
        <v>4320</v>
      </c>
      <c r="B4321">
        <v>37540000</v>
      </c>
      <c r="C4321" t="s">
        <v>4317</v>
      </c>
      <c r="E4321" s="15">
        <v>4321</v>
      </c>
      <c r="F4321" s="16">
        <v>37800000</v>
      </c>
      <c r="G4321" s="17" t="s">
        <v>4318</v>
      </c>
      <c r="Q4321" t="str">
        <f t="shared" si="67"/>
        <v>37800000-Materijal za ručni rad i umetničko stvaranje</v>
      </c>
    </row>
    <row r="4322" spans="1:17" x14ac:dyDescent="0.25">
      <c r="A4322">
        <v>4321</v>
      </c>
      <c r="B4322">
        <v>37800000</v>
      </c>
      <c r="C4322" t="s">
        <v>4318</v>
      </c>
      <c r="E4322" s="12">
        <v>4322</v>
      </c>
      <c r="F4322" s="13">
        <v>37810000</v>
      </c>
      <c r="G4322" s="14" t="s">
        <v>4319</v>
      </c>
      <c r="Q4322" t="str">
        <f t="shared" si="67"/>
        <v>37810000-Materijal za ručni rad</v>
      </c>
    </row>
    <row r="4323" spans="1:17" x14ac:dyDescent="0.25">
      <c r="A4323">
        <v>4322</v>
      </c>
      <c r="B4323">
        <v>37810000</v>
      </c>
      <c r="C4323" t="s">
        <v>4319</v>
      </c>
      <c r="E4323" s="15">
        <v>4323</v>
      </c>
      <c r="F4323" s="16">
        <v>37820000</v>
      </c>
      <c r="G4323" s="17" t="s">
        <v>4320</v>
      </c>
      <c r="Q4323" t="str">
        <f t="shared" si="67"/>
        <v>37820000-Materijal za umetničko stvaranje</v>
      </c>
    </row>
    <row r="4324" spans="1:17" x14ac:dyDescent="0.25">
      <c r="A4324">
        <v>4323</v>
      </c>
      <c r="B4324">
        <v>37820000</v>
      </c>
      <c r="C4324" t="s">
        <v>4320</v>
      </c>
      <c r="E4324" s="12">
        <v>4324</v>
      </c>
      <c r="F4324" s="13">
        <v>37821000</v>
      </c>
      <c r="G4324" s="14" t="s">
        <v>4321</v>
      </c>
      <c r="Q4324" t="str">
        <f t="shared" si="67"/>
        <v>37821000-Slikarske četkice</v>
      </c>
    </row>
    <row r="4325" spans="1:17" x14ac:dyDescent="0.25">
      <c r="A4325">
        <v>4324</v>
      </c>
      <c r="B4325">
        <v>37821000</v>
      </c>
      <c r="C4325" t="s">
        <v>4321</v>
      </c>
      <c r="E4325" s="15">
        <v>4325</v>
      </c>
      <c r="F4325" s="16">
        <v>37822000</v>
      </c>
      <c r="G4325" s="17" t="s">
        <v>4322</v>
      </c>
      <c r="Q4325" t="str">
        <f t="shared" si="67"/>
        <v>37822000-Olovke za crtanje</v>
      </c>
    </row>
    <row r="4326" spans="1:17" x14ac:dyDescent="0.25">
      <c r="A4326">
        <v>4325</v>
      </c>
      <c r="B4326">
        <v>37822000</v>
      </c>
      <c r="C4326" t="s">
        <v>4322</v>
      </c>
      <c r="E4326" s="12">
        <v>4326</v>
      </c>
      <c r="F4326" s="13">
        <v>37822100</v>
      </c>
      <c r="G4326" s="14" t="s">
        <v>4323</v>
      </c>
      <c r="Q4326" t="str">
        <f t="shared" si="67"/>
        <v>37822100-Olovke za crtanje u boji</v>
      </c>
    </row>
    <row r="4327" spans="1:17" x14ac:dyDescent="0.25">
      <c r="A4327">
        <v>4326</v>
      </c>
      <c r="B4327">
        <v>37822100</v>
      </c>
      <c r="C4327" t="s">
        <v>4323</v>
      </c>
      <c r="E4327" s="15">
        <v>4327</v>
      </c>
      <c r="F4327" s="16">
        <v>37822200</v>
      </c>
      <c r="G4327" s="17" t="s">
        <v>4324</v>
      </c>
      <c r="Q4327" t="str">
        <f t="shared" si="67"/>
        <v>37822200-Ugalj za crtanje</v>
      </c>
    </row>
    <row r="4328" spans="1:17" x14ac:dyDescent="0.25">
      <c r="A4328">
        <v>4327</v>
      </c>
      <c r="B4328">
        <v>37822200</v>
      </c>
      <c r="C4328" t="s">
        <v>4324</v>
      </c>
      <c r="E4328" s="12">
        <v>4328</v>
      </c>
      <c r="F4328" s="13">
        <v>37822300</v>
      </c>
      <c r="G4328" s="14" t="s">
        <v>4325</v>
      </c>
      <c r="Q4328" t="str">
        <f t="shared" si="67"/>
        <v>37822300-Krede</v>
      </c>
    </row>
    <row r="4329" spans="1:17" x14ac:dyDescent="0.25">
      <c r="A4329">
        <v>4328</v>
      </c>
      <c r="B4329">
        <v>37822300</v>
      </c>
      <c r="C4329" t="s">
        <v>4325</v>
      </c>
      <c r="E4329" s="15">
        <v>4329</v>
      </c>
      <c r="F4329" s="16">
        <v>37822400</v>
      </c>
      <c r="G4329" s="17" t="s">
        <v>4326</v>
      </c>
      <c r="Q4329" t="str">
        <f t="shared" si="67"/>
        <v>37822400-Pastelne boje</v>
      </c>
    </row>
    <row r="4330" spans="1:17" x14ac:dyDescent="0.25">
      <c r="A4330">
        <v>4329</v>
      </c>
      <c r="B4330">
        <v>37822400</v>
      </c>
      <c r="C4330" t="s">
        <v>4326</v>
      </c>
      <c r="E4330" s="12">
        <v>4330</v>
      </c>
      <c r="F4330" s="13">
        <v>37823000</v>
      </c>
      <c r="G4330" s="14" t="s">
        <v>4327</v>
      </c>
      <c r="Q4330" t="str">
        <f t="shared" si="67"/>
        <v>37823000-Hartija nepropustljiva na masnoću i drugi papirni proizvodi</v>
      </c>
    </row>
    <row r="4331" spans="1:17" x14ac:dyDescent="0.25">
      <c r="A4331">
        <v>4330</v>
      </c>
      <c r="B4331">
        <v>37823000</v>
      </c>
      <c r="C4331" t="s">
        <v>4327</v>
      </c>
      <c r="E4331" s="15">
        <v>4331</v>
      </c>
      <c r="F4331" s="16">
        <v>37823100</v>
      </c>
      <c r="G4331" s="17" t="s">
        <v>4328</v>
      </c>
      <c r="Q4331" t="str">
        <f t="shared" si="67"/>
        <v>37823100-Hartija nepropustljiva na masnoću</v>
      </c>
    </row>
    <row r="4332" spans="1:17" x14ac:dyDescent="0.25">
      <c r="A4332">
        <v>4331</v>
      </c>
      <c r="B4332">
        <v>37823100</v>
      </c>
      <c r="C4332" t="s">
        <v>4328</v>
      </c>
      <c r="E4332" s="12">
        <v>4332</v>
      </c>
      <c r="F4332" s="13">
        <v>37823200</v>
      </c>
      <c r="G4332" s="14" t="s">
        <v>4329</v>
      </c>
      <c r="Q4332" t="str">
        <f t="shared" si="67"/>
        <v>37823200-Paus hartija</v>
      </c>
    </row>
    <row r="4333" spans="1:17" x14ac:dyDescent="0.25">
      <c r="A4333">
        <v>4332</v>
      </c>
      <c r="B4333">
        <v>37823200</v>
      </c>
      <c r="C4333" t="s">
        <v>4329</v>
      </c>
      <c r="E4333" s="15">
        <v>4333</v>
      </c>
      <c r="F4333" s="16">
        <v>37823300</v>
      </c>
      <c r="G4333" s="17" t="s">
        <v>4330</v>
      </c>
      <c r="Q4333" t="str">
        <f t="shared" si="67"/>
        <v>37823300-Kristal hartija</v>
      </c>
    </row>
    <row r="4334" spans="1:17" x14ac:dyDescent="0.25">
      <c r="A4334">
        <v>4333</v>
      </c>
      <c r="B4334">
        <v>37823300</v>
      </c>
      <c r="C4334" t="s">
        <v>4330</v>
      </c>
      <c r="E4334" s="12">
        <v>4334</v>
      </c>
      <c r="F4334" s="13">
        <v>37823400</v>
      </c>
      <c r="G4334" s="14" t="s">
        <v>4331</v>
      </c>
      <c r="Q4334" t="str">
        <f t="shared" si="67"/>
        <v>37823400-Prozirna ili poluprozirna hartija</v>
      </c>
    </row>
    <row r="4335" spans="1:17" x14ac:dyDescent="0.25">
      <c r="A4335">
        <v>4334</v>
      </c>
      <c r="B4335">
        <v>37823400</v>
      </c>
      <c r="C4335" t="s">
        <v>4331</v>
      </c>
      <c r="E4335" s="15">
        <v>4335</v>
      </c>
      <c r="F4335" s="16">
        <v>37823500</v>
      </c>
      <c r="G4335" s="17" t="s">
        <v>4332</v>
      </c>
      <c r="Q4335" t="str">
        <f t="shared" si="67"/>
        <v>37823500-Slikarski papir i papir za modeliranje</v>
      </c>
    </row>
    <row r="4336" spans="1:17" x14ac:dyDescent="0.25">
      <c r="A4336">
        <v>4335</v>
      </c>
      <c r="B4336">
        <v>37823500</v>
      </c>
      <c r="C4336" t="s">
        <v>4332</v>
      </c>
      <c r="E4336" s="12">
        <v>4336</v>
      </c>
      <c r="F4336" s="13">
        <v>37823600</v>
      </c>
      <c r="G4336" s="14" t="s">
        <v>1869</v>
      </c>
      <c r="Q4336" t="str">
        <f t="shared" si="67"/>
        <v>37823600-Hartija za crtanje</v>
      </c>
    </row>
    <row r="4337" spans="1:17" x14ac:dyDescent="0.25">
      <c r="A4337">
        <v>4336</v>
      </c>
      <c r="B4337">
        <v>37823600</v>
      </c>
      <c r="C4337" t="s">
        <v>1869</v>
      </c>
      <c r="E4337" s="15">
        <v>4337</v>
      </c>
      <c r="F4337" s="16">
        <v>37823700</v>
      </c>
      <c r="G4337" s="17" t="s">
        <v>4333</v>
      </c>
      <c r="Q4337" t="str">
        <f t="shared" si="67"/>
        <v>37823700-Hartija za mape</v>
      </c>
    </row>
    <row r="4338" spans="1:17" x14ac:dyDescent="0.25">
      <c r="A4338">
        <v>4337</v>
      </c>
      <c r="B4338">
        <v>37823700</v>
      </c>
      <c r="C4338" t="s">
        <v>4333</v>
      </c>
      <c r="E4338" s="12">
        <v>4338</v>
      </c>
      <c r="F4338" s="13">
        <v>37823800</v>
      </c>
      <c r="G4338" s="14" t="s">
        <v>4334</v>
      </c>
      <c r="Q4338" t="str">
        <f t="shared" si="67"/>
        <v>37823800-Višeslojna hartija  i karton</v>
      </c>
    </row>
    <row r="4339" spans="1:17" x14ac:dyDescent="0.25">
      <c r="A4339">
        <v>4338</v>
      </c>
      <c r="B4339">
        <v>37823800</v>
      </c>
      <c r="C4339" t="s">
        <v>4334</v>
      </c>
      <c r="E4339" s="15">
        <v>4339</v>
      </c>
      <c r="F4339" s="16">
        <v>37823900</v>
      </c>
      <c r="G4339" s="17" t="s">
        <v>4335</v>
      </c>
      <c r="Q4339" t="str">
        <f t="shared" si="67"/>
        <v>37823900-Kraftlajner</v>
      </c>
    </row>
    <row r="4340" spans="1:17" x14ac:dyDescent="0.25">
      <c r="A4340">
        <v>4339</v>
      </c>
      <c r="B4340">
        <v>37823900</v>
      </c>
      <c r="C4340" t="s">
        <v>4335</v>
      </c>
      <c r="E4340" s="12">
        <v>4340</v>
      </c>
      <c r="F4340" s="13">
        <v>38000000</v>
      </c>
      <c r="G4340" s="14" t="s">
        <v>4336</v>
      </c>
      <c r="Q4340" t="str">
        <f t="shared" si="67"/>
        <v>38000000-Laboratorijska, optička i precizna oprema (osim naočara)</v>
      </c>
    </row>
    <row r="4341" spans="1:17" x14ac:dyDescent="0.25">
      <c r="A4341">
        <v>4340</v>
      </c>
      <c r="B4341">
        <v>38000000</v>
      </c>
      <c r="C4341" t="s">
        <v>4336</v>
      </c>
      <c r="E4341" s="15">
        <v>4341</v>
      </c>
      <c r="F4341" s="16">
        <v>38100000</v>
      </c>
      <c r="G4341" s="17" t="s">
        <v>4337</v>
      </c>
      <c r="Q4341" t="str">
        <f t="shared" si="67"/>
        <v>38100000-Navigacioni i meteorološki instrumenti</v>
      </c>
    </row>
    <row r="4342" spans="1:17" x14ac:dyDescent="0.25">
      <c r="A4342">
        <v>4341</v>
      </c>
      <c r="B4342">
        <v>38100000</v>
      </c>
      <c r="C4342" t="s">
        <v>4337</v>
      </c>
      <c r="E4342" s="12">
        <v>4342</v>
      </c>
      <c r="F4342" s="13">
        <v>38110000</v>
      </c>
      <c r="G4342" s="14" t="s">
        <v>4338</v>
      </c>
      <c r="Q4342" t="str">
        <f t="shared" si="67"/>
        <v>38110000-Navigacioni instrumenti</v>
      </c>
    </row>
    <row r="4343" spans="1:17" x14ac:dyDescent="0.25">
      <c r="A4343">
        <v>4342</v>
      </c>
      <c r="B4343">
        <v>38110000</v>
      </c>
      <c r="C4343" t="s">
        <v>4338</v>
      </c>
      <c r="E4343" s="15">
        <v>4343</v>
      </c>
      <c r="F4343" s="16">
        <v>38111000</v>
      </c>
      <c r="G4343" s="17" t="s">
        <v>4339</v>
      </c>
      <c r="Q4343" t="str">
        <f t="shared" si="67"/>
        <v>38111000-Oprema za određivanje smera</v>
      </c>
    </row>
    <row r="4344" spans="1:17" x14ac:dyDescent="0.25">
      <c r="A4344">
        <v>4343</v>
      </c>
      <c r="B4344">
        <v>38111000</v>
      </c>
      <c r="C4344" t="s">
        <v>4339</v>
      </c>
      <c r="E4344" s="12">
        <v>4344</v>
      </c>
      <c r="F4344" s="13">
        <v>38111100</v>
      </c>
      <c r="G4344" s="14" t="s">
        <v>4340</v>
      </c>
      <c r="Q4344" t="str">
        <f t="shared" si="67"/>
        <v>38111100-Kompasi</v>
      </c>
    </row>
    <row r="4345" spans="1:17" x14ac:dyDescent="0.25">
      <c r="A4345">
        <v>4344</v>
      </c>
      <c r="B4345">
        <v>38111100</v>
      </c>
      <c r="C4345" t="s">
        <v>4340</v>
      </c>
      <c r="E4345" s="15">
        <v>4345</v>
      </c>
      <c r="F4345" s="16">
        <v>38111110</v>
      </c>
      <c r="G4345" s="17" t="s">
        <v>4341</v>
      </c>
      <c r="Q4345" t="str">
        <f t="shared" si="67"/>
        <v>38111110-Pribor za kompas</v>
      </c>
    </row>
    <row r="4346" spans="1:17" x14ac:dyDescent="0.25">
      <c r="A4346">
        <v>4345</v>
      </c>
      <c r="B4346">
        <v>38111110</v>
      </c>
      <c r="C4346" t="s">
        <v>4341</v>
      </c>
      <c r="E4346" s="12">
        <v>4346</v>
      </c>
      <c r="F4346" s="13">
        <v>38112000</v>
      </c>
      <c r="G4346" s="14" t="s">
        <v>4342</v>
      </c>
      <c r="Q4346" t="str">
        <f t="shared" si="67"/>
        <v>38112000-Sekstanti</v>
      </c>
    </row>
    <row r="4347" spans="1:17" x14ac:dyDescent="0.25">
      <c r="A4347">
        <v>4346</v>
      </c>
      <c r="B4347">
        <v>38112000</v>
      </c>
      <c r="C4347" t="s">
        <v>4342</v>
      </c>
      <c r="E4347" s="15">
        <v>4347</v>
      </c>
      <c r="F4347" s="16">
        <v>38112100</v>
      </c>
      <c r="G4347" s="17" t="s">
        <v>4343</v>
      </c>
      <c r="Q4347" t="str">
        <f t="shared" si="67"/>
        <v>38112100-Globalni sistemi navigacije i pozicioniranja (GPS ili slični sistemi)</v>
      </c>
    </row>
    <row r="4348" spans="1:17" x14ac:dyDescent="0.25">
      <c r="A4348">
        <v>4347</v>
      </c>
      <c r="B4348">
        <v>38112100</v>
      </c>
      <c r="C4348" t="s">
        <v>4343</v>
      </c>
      <c r="E4348" s="12">
        <v>4348</v>
      </c>
      <c r="F4348" s="13">
        <v>38113000</v>
      </c>
      <c r="G4348" s="14" t="s">
        <v>4344</v>
      </c>
      <c r="Q4348" t="str">
        <f t="shared" si="67"/>
        <v>38113000-Sonari</v>
      </c>
    </row>
    <row r="4349" spans="1:17" x14ac:dyDescent="0.25">
      <c r="A4349">
        <v>4348</v>
      </c>
      <c r="B4349">
        <v>38113000</v>
      </c>
      <c r="C4349" t="s">
        <v>4344</v>
      </c>
      <c r="E4349" s="15">
        <v>4349</v>
      </c>
      <c r="F4349" s="16">
        <v>38114000</v>
      </c>
      <c r="G4349" s="17" t="s">
        <v>4345</v>
      </c>
      <c r="Q4349" t="str">
        <f t="shared" si="67"/>
        <v>38114000-Dubinomeri</v>
      </c>
    </row>
    <row r="4350" spans="1:17" x14ac:dyDescent="0.25">
      <c r="A4350">
        <v>4349</v>
      </c>
      <c r="B4350">
        <v>38114000</v>
      </c>
      <c r="C4350" t="s">
        <v>4345</v>
      </c>
      <c r="E4350" s="12">
        <v>4350</v>
      </c>
      <c r="F4350" s="13">
        <v>38115000</v>
      </c>
      <c r="G4350" s="14" t="s">
        <v>4346</v>
      </c>
      <c r="Q4350" t="str">
        <f t="shared" si="67"/>
        <v>38115000-Radarski uređaji</v>
      </c>
    </row>
    <row r="4351" spans="1:17" x14ac:dyDescent="0.25">
      <c r="A4351">
        <v>4350</v>
      </c>
      <c r="B4351">
        <v>38115000</v>
      </c>
      <c r="C4351" t="s">
        <v>4346</v>
      </c>
      <c r="E4351" s="15">
        <v>4351</v>
      </c>
      <c r="F4351" s="16">
        <v>38115100</v>
      </c>
      <c r="G4351" s="17" t="s">
        <v>4347</v>
      </c>
      <c r="Q4351" t="str">
        <f t="shared" si="67"/>
        <v>38115100-Oprema za radarski nadzor</v>
      </c>
    </row>
    <row r="4352" spans="1:17" x14ac:dyDescent="0.25">
      <c r="A4352">
        <v>4351</v>
      </c>
      <c r="B4352">
        <v>38115100</v>
      </c>
      <c r="C4352" t="s">
        <v>4347</v>
      </c>
      <c r="E4352" s="12">
        <v>4352</v>
      </c>
      <c r="F4352" s="13">
        <v>38120000</v>
      </c>
      <c r="G4352" s="14" t="s">
        <v>4348</v>
      </c>
      <c r="Q4352" t="str">
        <f t="shared" si="67"/>
        <v>38120000-Meteorološki instrumenti</v>
      </c>
    </row>
    <row r="4353" spans="1:17" x14ac:dyDescent="0.25">
      <c r="A4353">
        <v>4352</v>
      </c>
      <c r="B4353">
        <v>38120000</v>
      </c>
      <c r="C4353" t="s">
        <v>4348</v>
      </c>
      <c r="E4353" s="15">
        <v>4353</v>
      </c>
      <c r="F4353" s="16">
        <v>38121000</v>
      </c>
      <c r="G4353" s="17" t="s">
        <v>4349</v>
      </c>
      <c r="Q4353" t="str">
        <f t="shared" si="67"/>
        <v>38121000-Anemometri</v>
      </c>
    </row>
    <row r="4354" spans="1:17" x14ac:dyDescent="0.25">
      <c r="A4354">
        <v>4353</v>
      </c>
      <c r="B4354">
        <v>38121000</v>
      </c>
      <c r="C4354" t="s">
        <v>4349</v>
      </c>
      <c r="E4354" s="12">
        <v>4354</v>
      </c>
      <c r="F4354" s="13">
        <v>38122000</v>
      </c>
      <c r="G4354" s="14" t="s">
        <v>4350</v>
      </c>
      <c r="Q4354" t="str">
        <f t="shared" ref="Q4354:Q4417" si="68">F4354&amp; "-" &amp;G4354</f>
        <v>38122000-Barometri</v>
      </c>
    </row>
    <row r="4355" spans="1:17" x14ac:dyDescent="0.25">
      <c r="A4355">
        <v>4354</v>
      </c>
      <c r="B4355">
        <v>38122000</v>
      </c>
      <c r="C4355" t="s">
        <v>4350</v>
      </c>
      <c r="E4355" s="15">
        <v>4355</v>
      </c>
      <c r="F4355" s="16">
        <v>38123000</v>
      </c>
      <c r="G4355" s="17" t="s">
        <v>4351</v>
      </c>
      <c r="Q4355" t="str">
        <f t="shared" si="68"/>
        <v>38123000-Merači padavina ili isparavanja</v>
      </c>
    </row>
    <row r="4356" spans="1:17" x14ac:dyDescent="0.25">
      <c r="A4356">
        <v>4355</v>
      </c>
      <c r="B4356">
        <v>38123000</v>
      </c>
      <c r="C4356" t="s">
        <v>4351</v>
      </c>
      <c r="E4356" s="12">
        <v>4356</v>
      </c>
      <c r="F4356" s="13">
        <v>38124000</v>
      </c>
      <c r="G4356" s="14" t="s">
        <v>4352</v>
      </c>
      <c r="Q4356" t="str">
        <f t="shared" si="68"/>
        <v>38124000-Uređaji sa radijskom sondom</v>
      </c>
    </row>
    <row r="4357" spans="1:17" x14ac:dyDescent="0.25">
      <c r="A4357">
        <v>4356</v>
      </c>
      <c r="B4357">
        <v>38124000</v>
      </c>
      <c r="C4357" t="s">
        <v>4352</v>
      </c>
      <c r="E4357" s="15">
        <v>4357</v>
      </c>
      <c r="F4357" s="16">
        <v>38125000</v>
      </c>
      <c r="G4357" s="17" t="s">
        <v>4353</v>
      </c>
      <c r="Q4357" t="str">
        <f t="shared" si="68"/>
        <v>38125000-Merači pale kiše</v>
      </c>
    </row>
    <row r="4358" spans="1:17" x14ac:dyDescent="0.25">
      <c r="A4358">
        <v>4357</v>
      </c>
      <c r="B4358">
        <v>38125000</v>
      </c>
      <c r="C4358" t="s">
        <v>4353</v>
      </c>
      <c r="E4358" s="12">
        <v>4358</v>
      </c>
      <c r="F4358" s="13">
        <v>38126000</v>
      </c>
      <c r="G4358" s="14" t="s">
        <v>4354</v>
      </c>
      <c r="Q4358" t="str">
        <f t="shared" si="68"/>
        <v>38126000-Uređaji za posmatranje površine</v>
      </c>
    </row>
    <row r="4359" spans="1:17" x14ac:dyDescent="0.25">
      <c r="A4359">
        <v>4358</v>
      </c>
      <c r="B4359">
        <v>38126000</v>
      </c>
      <c r="C4359" t="s">
        <v>4354</v>
      </c>
      <c r="E4359" s="15">
        <v>4359</v>
      </c>
      <c r="F4359" s="16">
        <v>38126100</v>
      </c>
      <c r="G4359" s="17" t="s">
        <v>4355</v>
      </c>
      <c r="Q4359" t="str">
        <f t="shared" si="68"/>
        <v>38126100-Uređaji za praćenje padavina ili isparavanja na površini</v>
      </c>
    </row>
    <row r="4360" spans="1:17" x14ac:dyDescent="0.25">
      <c r="A4360">
        <v>4359</v>
      </c>
      <c r="B4360">
        <v>38126100</v>
      </c>
      <c r="C4360" t="s">
        <v>4355</v>
      </c>
      <c r="E4360" s="12">
        <v>4360</v>
      </c>
      <c r="F4360" s="13">
        <v>38126200</v>
      </c>
      <c r="G4360" s="14" t="s">
        <v>4356</v>
      </c>
      <c r="Q4360" t="str">
        <f t="shared" si="68"/>
        <v>38126200-Uređaji za praćenje sunčevog zračenja na površini</v>
      </c>
    </row>
    <row r="4361" spans="1:17" x14ac:dyDescent="0.25">
      <c r="A4361">
        <v>4360</v>
      </c>
      <c r="B4361">
        <v>38126200</v>
      </c>
      <c r="C4361" t="s">
        <v>4356</v>
      </c>
      <c r="E4361" s="15">
        <v>4361</v>
      </c>
      <c r="F4361" s="16">
        <v>38126300</v>
      </c>
      <c r="G4361" s="17" t="s">
        <v>4357</v>
      </c>
      <c r="Q4361" t="str">
        <f t="shared" si="68"/>
        <v>38126300-Uređaji za praćenje temperature i vlažnosti na površini</v>
      </c>
    </row>
    <row r="4362" spans="1:17" x14ac:dyDescent="0.25">
      <c r="A4362">
        <v>4361</v>
      </c>
      <c r="B4362">
        <v>38126300</v>
      </c>
      <c r="C4362" t="s">
        <v>4357</v>
      </c>
      <c r="E4362" s="12">
        <v>4362</v>
      </c>
      <c r="F4362" s="13">
        <v>38126400</v>
      </c>
      <c r="G4362" s="14" t="s">
        <v>4358</v>
      </c>
      <c r="Q4362" t="str">
        <f t="shared" si="68"/>
        <v>38126400-Uređaji za praćenje brzine vetra na površini</v>
      </c>
    </row>
    <row r="4363" spans="1:17" x14ac:dyDescent="0.25">
      <c r="A4363">
        <v>4362</v>
      </c>
      <c r="B4363">
        <v>38126400</v>
      </c>
      <c r="C4363" t="s">
        <v>4358</v>
      </c>
      <c r="E4363" s="15">
        <v>4363</v>
      </c>
      <c r="F4363" s="16">
        <v>38127000</v>
      </c>
      <c r="G4363" s="17" t="s">
        <v>4359</v>
      </c>
      <c r="Q4363" t="str">
        <f t="shared" si="68"/>
        <v>38127000-Meteorološke stanice</v>
      </c>
    </row>
    <row r="4364" spans="1:17" x14ac:dyDescent="0.25">
      <c r="A4364">
        <v>4363</v>
      </c>
      <c r="B4364">
        <v>38127000</v>
      </c>
      <c r="C4364" t="s">
        <v>4359</v>
      </c>
      <c r="E4364" s="12">
        <v>4364</v>
      </c>
      <c r="F4364" s="13">
        <v>38128000</v>
      </c>
      <c r="G4364" s="14" t="s">
        <v>4360</v>
      </c>
      <c r="Q4364" t="str">
        <f t="shared" si="68"/>
        <v>38128000-Pribor za meteorološke instrumente</v>
      </c>
    </row>
    <row r="4365" spans="1:17" x14ac:dyDescent="0.25">
      <c r="A4365">
        <v>4364</v>
      </c>
      <c r="B4365">
        <v>38128000</v>
      </c>
      <c r="C4365" t="s">
        <v>4360</v>
      </c>
      <c r="E4365" s="15">
        <v>4365</v>
      </c>
      <c r="F4365" s="16">
        <v>38200000</v>
      </c>
      <c r="G4365" s="17" t="s">
        <v>4361</v>
      </c>
      <c r="Q4365" t="str">
        <f t="shared" si="68"/>
        <v>38200000-Geološki i geofizički instrumenti</v>
      </c>
    </row>
    <row r="4366" spans="1:17" x14ac:dyDescent="0.25">
      <c r="A4366">
        <v>4365</v>
      </c>
      <c r="B4366">
        <v>38200000</v>
      </c>
      <c r="C4366" t="s">
        <v>4361</v>
      </c>
      <c r="E4366" s="12">
        <v>4366</v>
      </c>
      <c r="F4366" s="13">
        <v>38210000</v>
      </c>
      <c r="G4366" s="14" t="s">
        <v>4362</v>
      </c>
      <c r="Q4366" t="str">
        <f t="shared" si="68"/>
        <v>38210000-Geološki kompasi</v>
      </c>
    </row>
    <row r="4367" spans="1:17" x14ac:dyDescent="0.25">
      <c r="A4367">
        <v>4366</v>
      </c>
      <c r="B4367">
        <v>38210000</v>
      </c>
      <c r="C4367" t="s">
        <v>4362</v>
      </c>
      <c r="E4367" s="15">
        <v>4367</v>
      </c>
      <c r="F4367" s="16">
        <v>38220000</v>
      </c>
      <c r="G4367" s="17" t="s">
        <v>4363</v>
      </c>
      <c r="Q4367" t="str">
        <f t="shared" si="68"/>
        <v>38220000-Uređaji za geološka istraživanja</v>
      </c>
    </row>
    <row r="4368" spans="1:17" x14ac:dyDescent="0.25">
      <c r="A4368">
        <v>4367</v>
      </c>
      <c r="B4368">
        <v>38220000</v>
      </c>
      <c r="C4368" t="s">
        <v>4363</v>
      </c>
      <c r="E4368" s="12">
        <v>4368</v>
      </c>
      <c r="F4368" s="13">
        <v>38221000</v>
      </c>
      <c r="G4368" s="14" t="s">
        <v>4364</v>
      </c>
      <c r="Q4368" t="str">
        <f t="shared" si="68"/>
        <v>38221000-Geografski informacioni sistemi (GIS ili slični sistemi)</v>
      </c>
    </row>
    <row r="4369" spans="1:17" x14ac:dyDescent="0.25">
      <c r="A4369">
        <v>4368</v>
      </c>
      <c r="B4369">
        <v>38221000</v>
      </c>
      <c r="C4369" t="s">
        <v>4364</v>
      </c>
      <c r="E4369" s="15">
        <v>4369</v>
      </c>
      <c r="F4369" s="16">
        <v>38230000</v>
      </c>
      <c r="G4369" s="17" t="s">
        <v>4365</v>
      </c>
      <c r="Q4369" t="str">
        <f t="shared" si="68"/>
        <v>38230000-Elektromagnetni geofizički instrumenti</v>
      </c>
    </row>
    <row r="4370" spans="1:17" x14ac:dyDescent="0.25">
      <c r="A4370">
        <v>4369</v>
      </c>
      <c r="B4370">
        <v>38230000</v>
      </c>
      <c r="C4370" t="s">
        <v>4365</v>
      </c>
      <c r="E4370" s="12">
        <v>4370</v>
      </c>
      <c r="F4370" s="13">
        <v>38240000</v>
      </c>
      <c r="G4370" s="14" t="s">
        <v>4366</v>
      </c>
      <c r="Q4370" t="str">
        <f t="shared" si="68"/>
        <v>38240000-Gravitacijski geofizički instrumenti</v>
      </c>
    </row>
    <row r="4371" spans="1:17" x14ac:dyDescent="0.25">
      <c r="A4371">
        <v>4370</v>
      </c>
      <c r="B4371">
        <v>38240000</v>
      </c>
      <c r="C4371" t="s">
        <v>4366</v>
      </c>
      <c r="E4371" s="15">
        <v>4371</v>
      </c>
      <c r="F4371" s="16">
        <v>38250000</v>
      </c>
      <c r="G4371" s="17" t="s">
        <v>4367</v>
      </c>
      <c r="Q4371" t="str">
        <f t="shared" si="68"/>
        <v>38250000-Geofizički instrumenti sa indukcijskom polarizacijom (IP)</v>
      </c>
    </row>
    <row r="4372" spans="1:17" x14ac:dyDescent="0.25">
      <c r="A4372">
        <v>4371</v>
      </c>
      <c r="B4372">
        <v>38250000</v>
      </c>
      <c r="C4372" t="s">
        <v>4367</v>
      </c>
      <c r="E4372" s="12">
        <v>4372</v>
      </c>
      <c r="F4372" s="13">
        <v>38260000</v>
      </c>
      <c r="G4372" s="14" t="s">
        <v>4368</v>
      </c>
      <c r="Q4372" t="str">
        <f t="shared" si="68"/>
        <v>38260000-Magnetometri (geofizički instrumenti)</v>
      </c>
    </row>
    <row r="4373" spans="1:17" x14ac:dyDescent="0.25">
      <c r="A4373">
        <v>4372</v>
      </c>
      <c r="B4373">
        <v>38260000</v>
      </c>
      <c r="C4373" t="s">
        <v>4368</v>
      </c>
      <c r="E4373" s="15">
        <v>4373</v>
      </c>
      <c r="F4373" s="16">
        <v>38270000</v>
      </c>
      <c r="G4373" s="17" t="s">
        <v>4369</v>
      </c>
      <c r="Q4373" t="str">
        <f t="shared" si="68"/>
        <v>38270000-Geofizički instrumenti za merenje otpornosti</v>
      </c>
    </row>
    <row r="4374" spans="1:17" x14ac:dyDescent="0.25">
      <c r="A4374">
        <v>4373</v>
      </c>
      <c r="B4374">
        <v>38270000</v>
      </c>
      <c r="C4374" t="s">
        <v>4369</v>
      </c>
      <c r="E4374" s="12">
        <v>4374</v>
      </c>
      <c r="F4374" s="13">
        <v>38280000</v>
      </c>
      <c r="G4374" s="14" t="s">
        <v>4370</v>
      </c>
      <c r="Q4374" t="str">
        <f t="shared" si="68"/>
        <v>38280000-Gravimetri</v>
      </c>
    </row>
    <row r="4375" spans="1:17" x14ac:dyDescent="0.25">
      <c r="A4375">
        <v>4374</v>
      </c>
      <c r="B4375">
        <v>38280000</v>
      </c>
      <c r="C4375" t="s">
        <v>4370</v>
      </c>
      <c r="E4375" s="15">
        <v>4375</v>
      </c>
      <c r="F4375" s="16">
        <v>38290000</v>
      </c>
      <c r="G4375" s="17" t="s">
        <v>4371</v>
      </c>
      <c r="Q4375" t="str">
        <f t="shared" si="68"/>
        <v>38290000-Geodetski, hidrografski, okeanografski i hidrološki instrumenti i uređaji</v>
      </c>
    </row>
    <row r="4376" spans="1:17" x14ac:dyDescent="0.25">
      <c r="A4376">
        <v>4375</v>
      </c>
      <c r="B4376">
        <v>38290000</v>
      </c>
      <c r="C4376" t="s">
        <v>4371</v>
      </c>
      <c r="E4376" s="12">
        <v>4376</v>
      </c>
      <c r="F4376" s="13">
        <v>38291000</v>
      </c>
      <c r="G4376" s="14" t="s">
        <v>4372</v>
      </c>
      <c r="Q4376" t="str">
        <f t="shared" si="68"/>
        <v>38291000-Telemetrijski instrumenti</v>
      </c>
    </row>
    <row r="4377" spans="1:17" x14ac:dyDescent="0.25">
      <c r="A4377">
        <v>4376</v>
      </c>
      <c r="B4377">
        <v>38291000</v>
      </c>
      <c r="C4377" t="s">
        <v>4372</v>
      </c>
      <c r="E4377" s="15">
        <v>4377</v>
      </c>
      <c r="F4377" s="16">
        <v>38292000</v>
      </c>
      <c r="G4377" s="17" t="s">
        <v>4373</v>
      </c>
      <c r="Q4377" t="str">
        <f t="shared" si="68"/>
        <v>38292000-Hidrografski instrumenti</v>
      </c>
    </row>
    <row r="4378" spans="1:17" x14ac:dyDescent="0.25">
      <c r="A4378">
        <v>4377</v>
      </c>
      <c r="B4378">
        <v>38292000</v>
      </c>
      <c r="C4378" t="s">
        <v>4373</v>
      </c>
      <c r="E4378" s="12">
        <v>4378</v>
      </c>
      <c r="F4378" s="13">
        <v>38293000</v>
      </c>
      <c r="G4378" s="14" t="s">
        <v>4374</v>
      </c>
      <c r="Q4378" t="str">
        <f t="shared" si="68"/>
        <v>38293000-Seizmička oprema</v>
      </c>
    </row>
    <row r="4379" spans="1:17" x14ac:dyDescent="0.25">
      <c r="A4379">
        <v>4378</v>
      </c>
      <c r="B4379">
        <v>38293000</v>
      </c>
      <c r="C4379" t="s">
        <v>4374</v>
      </c>
      <c r="E4379" s="15">
        <v>4379</v>
      </c>
      <c r="F4379" s="16">
        <v>38294000</v>
      </c>
      <c r="G4379" s="17" t="s">
        <v>4375</v>
      </c>
      <c r="Q4379" t="str">
        <f t="shared" si="68"/>
        <v>38294000-Teodoliti</v>
      </c>
    </row>
    <row r="4380" spans="1:17" x14ac:dyDescent="0.25">
      <c r="A4380">
        <v>4379</v>
      </c>
      <c r="B4380">
        <v>38294000</v>
      </c>
      <c r="C4380" t="s">
        <v>4375</v>
      </c>
      <c r="E4380" s="12">
        <v>4380</v>
      </c>
      <c r="F4380" s="13">
        <v>38295000</v>
      </c>
      <c r="G4380" s="14" t="s">
        <v>4376</v>
      </c>
      <c r="Q4380" t="str">
        <f t="shared" si="68"/>
        <v>38295000-Oprema za topografiju</v>
      </c>
    </row>
    <row r="4381" spans="1:17" x14ac:dyDescent="0.25">
      <c r="A4381">
        <v>4380</v>
      </c>
      <c r="B4381">
        <v>38295000</v>
      </c>
      <c r="C4381" t="s">
        <v>4376</v>
      </c>
      <c r="E4381" s="15">
        <v>4381</v>
      </c>
      <c r="F4381" s="16">
        <v>38296000</v>
      </c>
      <c r="G4381" s="17" t="s">
        <v>4377</v>
      </c>
      <c r="Q4381" t="str">
        <f t="shared" si="68"/>
        <v>38296000-Geodetski instrumenti</v>
      </c>
    </row>
    <row r="4382" spans="1:17" x14ac:dyDescent="0.25">
      <c r="A4382">
        <v>4381</v>
      </c>
      <c r="B4382">
        <v>38296000</v>
      </c>
      <c r="C4382" t="s">
        <v>4377</v>
      </c>
      <c r="E4382" s="12">
        <v>4382</v>
      </c>
      <c r="F4382" s="13">
        <v>38300000</v>
      </c>
      <c r="G4382" s="14" t="s">
        <v>4378</v>
      </c>
      <c r="Q4382" t="str">
        <f t="shared" si="68"/>
        <v>38300000-Merni instrumenti</v>
      </c>
    </row>
    <row r="4383" spans="1:17" x14ac:dyDescent="0.25">
      <c r="A4383">
        <v>4382</v>
      </c>
      <c r="B4383">
        <v>38300000</v>
      </c>
      <c r="C4383" t="s">
        <v>4378</v>
      </c>
      <c r="E4383" s="15">
        <v>4383</v>
      </c>
      <c r="F4383" s="16">
        <v>38310000</v>
      </c>
      <c r="G4383" s="17" t="s">
        <v>4379</v>
      </c>
      <c r="Q4383" t="str">
        <f t="shared" si="68"/>
        <v>38310000-Precizne vage</v>
      </c>
    </row>
    <row r="4384" spans="1:17" x14ac:dyDescent="0.25">
      <c r="A4384">
        <v>4383</v>
      </c>
      <c r="B4384">
        <v>38310000</v>
      </c>
      <c r="C4384" t="s">
        <v>4379</v>
      </c>
      <c r="E4384" s="12">
        <v>4384</v>
      </c>
      <c r="F4384" s="13">
        <v>38311000</v>
      </c>
      <c r="G4384" s="14" t="s">
        <v>4380</v>
      </c>
      <c r="Q4384" t="str">
        <f t="shared" si="68"/>
        <v>38311000-Elektronske vage i pribor</v>
      </c>
    </row>
    <row r="4385" spans="1:17" x14ac:dyDescent="0.25">
      <c r="A4385">
        <v>4384</v>
      </c>
      <c r="B4385">
        <v>38311000</v>
      </c>
      <c r="C4385" t="s">
        <v>4380</v>
      </c>
      <c r="E4385" s="15">
        <v>4385</v>
      </c>
      <c r="F4385" s="16">
        <v>38311100</v>
      </c>
      <c r="G4385" s="17" t="s">
        <v>4381</v>
      </c>
      <c r="Q4385" t="str">
        <f t="shared" si="68"/>
        <v>38311100-Elektronske analitičke vage</v>
      </c>
    </row>
    <row r="4386" spans="1:17" x14ac:dyDescent="0.25">
      <c r="A4386">
        <v>4385</v>
      </c>
      <c r="B4386">
        <v>38311100</v>
      </c>
      <c r="C4386" t="s">
        <v>4381</v>
      </c>
      <c r="E4386" s="12">
        <v>4386</v>
      </c>
      <c r="F4386" s="13">
        <v>38311200</v>
      </c>
      <c r="G4386" s="14" t="s">
        <v>4382</v>
      </c>
      <c r="Q4386" t="str">
        <f t="shared" si="68"/>
        <v>38311200-Elektronske tehničke vage</v>
      </c>
    </row>
    <row r="4387" spans="1:17" x14ac:dyDescent="0.25">
      <c r="A4387">
        <v>4386</v>
      </c>
      <c r="B4387">
        <v>38311200</v>
      </c>
      <c r="C4387" t="s">
        <v>4382</v>
      </c>
      <c r="E4387" s="15">
        <v>4387</v>
      </c>
      <c r="F4387" s="16">
        <v>38311210</v>
      </c>
      <c r="G4387" s="17" t="s">
        <v>4383</v>
      </c>
      <c r="Q4387" t="str">
        <f t="shared" si="68"/>
        <v>38311210-Tegovi za baždarenje</v>
      </c>
    </row>
    <row r="4388" spans="1:17" x14ac:dyDescent="0.25">
      <c r="A4388">
        <v>4387</v>
      </c>
      <c r="B4388">
        <v>38311210</v>
      </c>
      <c r="C4388" t="s">
        <v>4383</v>
      </c>
      <c r="E4388" s="12">
        <v>4388</v>
      </c>
      <c r="F4388" s="13">
        <v>38320000</v>
      </c>
      <c r="G4388" s="14" t="s">
        <v>4384</v>
      </c>
      <c r="Q4388" t="str">
        <f t="shared" si="68"/>
        <v>38320000-Stolovi za crtanje</v>
      </c>
    </row>
    <row r="4389" spans="1:17" x14ac:dyDescent="0.25">
      <c r="A4389">
        <v>4388</v>
      </c>
      <c r="B4389">
        <v>38320000</v>
      </c>
      <c r="C4389" t="s">
        <v>4384</v>
      </c>
      <c r="E4389" s="15">
        <v>4389</v>
      </c>
      <c r="F4389" s="16">
        <v>38321000</v>
      </c>
      <c r="G4389" s="17" t="s">
        <v>4385</v>
      </c>
      <c r="Q4389" t="str">
        <f t="shared" si="68"/>
        <v>38321000-Aparati za crtanje</v>
      </c>
    </row>
    <row r="4390" spans="1:17" x14ac:dyDescent="0.25">
      <c r="A4390">
        <v>4389</v>
      </c>
      <c r="B4390">
        <v>38321000</v>
      </c>
      <c r="C4390" t="s">
        <v>4385</v>
      </c>
      <c r="E4390" s="12">
        <v>4390</v>
      </c>
      <c r="F4390" s="13">
        <v>38322000</v>
      </c>
      <c r="G4390" s="14" t="s">
        <v>4386</v>
      </c>
      <c r="Q4390" t="str">
        <f t="shared" si="68"/>
        <v>38322000-Pantografi</v>
      </c>
    </row>
    <row r="4391" spans="1:17" x14ac:dyDescent="0.25">
      <c r="A4391">
        <v>4390</v>
      </c>
      <c r="B4391">
        <v>38322000</v>
      </c>
      <c r="C4391" t="s">
        <v>4386</v>
      </c>
      <c r="E4391" s="15">
        <v>4391</v>
      </c>
      <c r="F4391" s="16">
        <v>38323000</v>
      </c>
      <c r="G4391" s="17" t="s">
        <v>4387</v>
      </c>
      <c r="Q4391" t="str">
        <f t="shared" si="68"/>
        <v>38323000-Logaritmari</v>
      </c>
    </row>
    <row r="4392" spans="1:17" x14ac:dyDescent="0.25">
      <c r="A4392">
        <v>4391</v>
      </c>
      <c r="B4392">
        <v>38323000</v>
      </c>
      <c r="C4392" t="s">
        <v>4387</v>
      </c>
      <c r="E4392" s="12">
        <v>4392</v>
      </c>
      <c r="F4392" s="13">
        <v>38330000</v>
      </c>
      <c r="G4392" s="14" t="s">
        <v>4388</v>
      </c>
      <c r="Q4392" t="str">
        <f t="shared" si="68"/>
        <v>38330000-Ručni instrumenti za merenje dužine</v>
      </c>
    </row>
    <row r="4393" spans="1:17" x14ac:dyDescent="0.25">
      <c r="A4393">
        <v>4392</v>
      </c>
      <c r="B4393">
        <v>38330000</v>
      </c>
      <c r="C4393" t="s">
        <v>4388</v>
      </c>
      <c r="E4393" s="15">
        <v>4393</v>
      </c>
      <c r="F4393" s="16">
        <v>38331000</v>
      </c>
      <c r="G4393" s="17" t="s">
        <v>1876</v>
      </c>
      <c r="Q4393" t="str">
        <f t="shared" si="68"/>
        <v>38331000-Trouglovi</v>
      </c>
    </row>
    <row r="4394" spans="1:17" x14ac:dyDescent="0.25">
      <c r="A4394">
        <v>4393</v>
      </c>
      <c r="B4394">
        <v>38331000</v>
      </c>
      <c r="C4394" t="s">
        <v>1876</v>
      </c>
      <c r="E4394" s="12">
        <v>4394</v>
      </c>
      <c r="F4394" s="13">
        <v>38340000</v>
      </c>
      <c r="G4394" s="14" t="s">
        <v>4389</v>
      </c>
      <c r="Q4394" t="str">
        <f t="shared" si="68"/>
        <v>38340000-Instrumenti za merenje količine</v>
      </c>
    </row>
    <row r="4395" spans="1:17" x14ac:dyDescent="0.25">
      <c r="A4395">
        <v>4394</v>
      </c>
      <c r="B4395">
        <v>38340000</v>
      </c>
      <c r="C4395" t="s">
        <v>4389</v>
      </c>
      <c r="E4395" s="15">
        <v>4395</v>
      </c>
      <c r="F4395" s="16">
        <v>38341000</v>
      </c>
      <c r="G4395" s="17" t="s">
        <v>4390</v>
      </c>
      <c r="Q4395" t="str">
        <f t="shared" si="68"/>
        <v>38341000-Aparati za merenje radijacije</v>
      </c>
    </row>
    <row r="4396" spans="1:17" x14ac:dyDescent="0.25">
      <c r="A4396">
        <v>4395</v>
      </c>
      <c r="B4396">
        <v>38341000</v>
      </c>
      <c r="C4396" t="s">
        <v>4390</v>
      </c>
      <c r="E4396" s="12">
        <v>4396</v>
      </c>
      <c r="F4396" s="13">
        <v>38341100</v>
      </c>
      <c r="G4396" s="14" t="s">
        <v>4391</v>
      </c>
      <c r="Q4396" t="str">
        <f t="shared" si="68"/>
        <v>38341100-Aparati za beleženje elektronskog snopa</v>
      </c>
    </row>
    <row r="4397" spans="1:17" x14ac:dyDescent="0.25">
      <c r="A4397">
        <v>4396</v>
      </c>
      <c r="B4397">
        <v>38341100</v>
      </c>
      <c r="C4397" t="s">
        <v>4391</v>
      </c>
      <c r="E4397" s="15">
        <v>4397</v>
      </c>
      <c r="F4397" s="16">
        <v>38341200</v>
      </c>
      <c r="G4397" s="17" t="s">
        <v>4392</v>
      </c>
      <c r="Q4397" t="str">
        <f t="shared" si="68"/>
        <v>38341200-Dozimetri zračenja</v>
      </c>
    </row>
    <row r="4398" spans="1:17" x14ac:dyDescent="0.25">
      <c r="A4398">
        <v>4397</v>
      </c>
      <c r="B4398">
        <v>38341200</v>
      </c>
      <c r="C4398" t="s">
        <v>4392</v>
      </c>
      <c r="E4398" s="12">
        <v>4398</v>
      </c>
      <c r="F4398" s="13">
        <v>38341300</v>
      </c>
      <c r="G4398" s="14" t="s">
        <v>4393</v>
      </c>
      <c r="Q4398" t="str">
        <f t="shared" si="68"/>
        <v>38341300-Instrumenti za merenje električnih veličina</v>
      </c>
    </row>
    <row r="4399" spans="1:17" x14ac:dyDescent="0.25">
      <c r="A4399">
        <v>4398</v>
      </c>
      <c r="B4399">
        <v>38341300</v>
      </c>
      <c r="C4399" t="s">
        <v>4393</v>
      </c>
      <c r="E4399" s="15">
        <v>4399</v>
      </c>
      <c r="F4399" s="16">
        <v>38341310</v>
      </c>
      <c r="G4399" s="17" t="s">
        <v>4394</v>
      </c>
      <c r="Q4399" t="str">
        <f t="shared" si="68"/>
        <v>38341310-Ampermetri</v>
      </c>
    </row>
    <row r="4400" spans="1:17" x14ac:dyDescent="0.25">
      <c r="A4400">
        <v>4399</v>
      </c>
      <c r="B4400">
        <v>38341310</v>
      </c>
      <c r="C4400" t="s">
        <v>4394</v>
      </c>
      <c r="E4400" s="12">
        <v>4400</v>
      </c>
      <c r="F4400" s="13">
        <v>38341320</v>
      </c>
      <c r="G4400" s="14" t="s">
        <v>4395</v>
      </c>
      <c r="Q4400" t="str">
        <f t="shared" si="68"/>
        <v>38341320-Voltmetri</v>
      </c>
    </row>
    <row r="4401" spans="1:17" x14ac:dyDescent="0.25">
      <c r="A4401">
        <v>4400</v>
      </c>
      <c r="B4401">
        <v>38341320</v>
      </c>
      <c r="C4401" t="s">
        <v>4395</v>
      </c>
      <c r="E4401" s="15">
        <v>4401</v>
      </c>
      <c r="F4401" s="16">
        <v>38341400</v>
      </c>
      <c r="G4401" s="17" t="s">
        <v>4396</v>
      </c>
      <c r="Q4401" t="str">
        <f t="shared" si="68"/>
        <v>38341400-Gajgerov brojač</v>
      </c>
    </row>
    <row r="4402" spans="1:17" x14ac:dyDescent="0.25">
      <c r="A4402">
        <v>4401</v>
      </c>
      <c r="B4402">
        <v>38341400</v>
      </c>
      <c r="C4402" t="s">
        <v>4396</v>
      </c>
      <c r="E4402" s="12">
        <v>4402</v>
      </c>
      <c r="F4402" s="13">
        <v>38341500</v>
      </c>
      <c r="G4402" s="14" t="s">
        <v>4397</v>
      </c>
      <c r="Q4402" t="str">
        <f t="shared" si="68"/>
        <v>38341500-Uređaji za praćenje kontaminacije</v>
      </c>
    </row>
    <row r="4403" spans="1:17" x14ac:dyDescent="0.25">
      <c r="A4403">
        <v>4402</v>
      </c>
      <c r="B4403">
        <v>38341500</v>
      </c>
      <c r="C4403" t="s">
        <v>4397</v>
      </c>
      <c r="E4403" s="15">
        <v>4403</v>
      </c>
      <c r="F4403" s="16">
        <v>38341600</v>
      </c>
      <c r="G4403" s="17" t="s">
        <v>4398</v>
      </c>
      <c r="Q4403" t="str">
        <f t="shared" si="68"/>
        <v>38341600-Monitori zračenja</v>
      </c>
    </row>
    <row r="4404" spans="1:17" x14ac:dyDescent="0.25">
      <c r="A4404">
        <v>4403</v>
      </c>
      <c r="B4404">
        <v>38341600</v>
      </c>
      <c r="C4404" t="s">
        <v>4398</v>
      </c>
      <c r="E4404" s="12">
        <v>4404</v>
      </c>
      <c r="F4404" s="13">
        <v>38342000</v>
      </c>
      <c r="G4404" s="14" t="s">
        <v>4399</v>
      </c>
      <c r="Q4404" t="str">
        <f t="shared" si="68"/>
        <v>38342000-Osciloskopi</v>
      </c>
    </row>
    <row r="4405" spans="1:17" x14ac:dyDescent="0.25">
      <c r="A4405">
        <v>4404</v>
      </c>
      <c r="B4405">
        <v>38342000</v>
      </c>
      <c r="C4405" t="s">
        <v>4399</v>
      </c>
      <c r="E4405" s="15">
        <v>4405</v>
      </c>
      <c r="F4405" s="16">
        <v>38342100</v>
      </c>
      <c r="G4405" s="17" t="s">
        <v>4400</v>
      </c>
      <c r="Q4405" t="str">
        <f t="shared" si="68"/>
        <v>38342100-Oscilografi</v>
      </c>
    </row>
    <row r="4406" spans="1:17" x14ac:dyDescent="0.25">
      <c r="A4406">
        <v>4405</v>
      </c>
      <c r="B4406">
        <v>38342100</v>
      </c>
      <c r="C4406" t="s">
        <v>4400</v>
      </c>
      <c r="E4406" s="12">
        <v>4406</v>
      </c>
      <c r="F4406" s="13">
        <v>38343000</v>
      </c>
      <c r="G4406" s="14" t="s">
        <v>4401</v>
      </c>
      <c r="Q4406" t="str">
        <f t="shared" si="68"/>
        <v>38343000-Oprema za praćenje grešaka</v>
      </c>
    </row>
    <row r="4407" spans="1:17" x14ac:dyDescent="0.25">
      <c r="A4407">
        <v>4406</v>
      </c>
      <c r="B4407">
        <v>38343000</v>
      </c>
      <c r="C4407" t="s">
        <v>4401</v>
      </c>
      <c r="E4407" s="15">
        <v>4407</v>
      </c>
      <c r="F4407" s="16">
        <v>38344000</v>
      </c>
      <c r="G4407" s="17" t="s">
        <v>4402</v>
      </c>
      <c r="Q4407" t="str">
        <f t="shared" si="68"/>
        <v>38344000-Uređaji za praćenje zagađenja</v>
      </c>
    </row>
    <row r="4408" spans="1:17" x14ac:dyDescent="0.25">
      <c r="A4408">
        <v>4407</v>
      </c>
      <c r="B4408">
        <v>38344000</v>
      </c>
      <c r="C4408" t="s">
        <v>4402</v>
      </c>
      <c r="E4408" s="12">
        <v>4408</v>
      </c>
      <c r="F4408" s="13">
        <v>38400000</v>
      </c>
      <c r="G4408" s="14" t="s">
        <v>4403</v>
      </c>
      <c r="Q4408" t="str">
        <f t="shared" si="68"/>
        <v>38400000-Instrumenti za proveru fizičkih svojstava</v>
      </c>
    </row>
    <row r="4409" spans="1:17" x14ac:dyDescent="0.25">
      <c r="A4409">
        <v>4408</v>
      </c>
      <c r="B4409">
        <v>38400000</v>
      </c>
      <c r="C4409" t="s">
        <v>4403</v>
      </c>
      <c r="E4409" s="15">
        <v>4409</v>
      </c>
      <c r="F4409" s="16">
        <v>38410000</v>
      </c>
      <c r="G4409" s="17" t="s">
        <v>4404</v>
      </c>
      <c r="Q4409" t="str">
        <f t="shared" si="68"/>
        <v>38410000-Instrumenti za merenje</v>
      </c>
    </row>
    <row r="4410" spans="1:17" x14ac:dyDescent="0.25">
      <c r="A4410">
        <v>4409</v>
      </c>
      <c r="B4410">
        <v>38410000</v>
      </c>
      <c r="C4410" t="s">
        <v>4404</v>
      </c>
      <c r="E4410" s="12">
        <v>4410</v>
      </c>
      <c r="F4410" s="13">
        <v>38411000</v>
      </c>
      <c r="G4410" s="14" t="s">
        <v>4405</v>
      </c>
      <c r="Q4410" t="str">
        <f t="shared" si="68"/>
        <v>38411000-Hidrometri</v>
      </c>
    </row>
    <row r="4411" spans="1:17" x14ac:dyDescent="0.25">
      <c r="A4411">
        <v>4410</v>
      </c>
      <c r="B4411">
        <v>38411000</v>
      </c>
      <c r="C4411" t="s">
        <v>4405</v>
      </c>
      <c r="E4411" s="15">
        <v>4411</v>
      </c>
      <c r="F4411" s="16">
        <v>38412000</v>
      </c>
      <c r="G4411" s="17" t="s">
        <v>4406</v>
      </c>
      <c r="Q4411" t="str">
        <f t="shared" si="68"/>
        <v>38412000-Termometri</v>
      </c>
    </row>
    <row r="4412" spans="1:17" x14ac:dyDescent="0.25">
      <c r="A4412">
        <v>4411</v>
      </c>
      <c r="B4412">
        <v>38412000</v>
      </c>
      <c r="C4412" t="s">
        <v>4406</v>
      </c>
      <c r="E4412" s="12">
        <v>4412</v>
      </c>
      <c r="F4412" s="13">
        <v>38413000</v>
      </c>
      <c r="G4412" s="14" t="s">
        <v>4407</v>
      </c>
      <c r="Q4412" t="str">
        <f t="shared" si="68"/>
        <v>38413000-Pirometri</v>
      </c>
    </row>
    <row r="4413" spans="1:17" x14ac:dyDescent="0.25">
      <c r="A4413">
        <v>4412</v>
      </c>
      <c r="B4413">
        <v>38413000</v>
      </c>
      <c r="C4413" t="s">
        <v>4407</v>
      </c>
      <c r="E4413" s="15">
        <v>4413</v>
      </c>
      <c r="F4413" s="16">
        <v>38414000</v>
      </c>
      <c r="G4413" s="17" t="s">
        <v>4408</v>
      </c>
      <c r="Q4413" t="str">
        <f t="shared" si="68"/>
        <v>38414000-Higrometri</v>
      </c>
    </row>
    <row r="4414" spans="1:17" x14ac:dyDescent="0.25">
      <c r="A4414">
        <v>4413</v>
      </c>
      <c r="B4414">
        <v>38414000</v>
      </c>
      <c r="C4414" t="s">
        <v>4408</v>
      </c>
      <c r="E4414" s="12">
        <v>4414</v>
      </c>
      <c r="F4414" s="13">
        <v>38415000</v>
      </c>
      <c r="G4414" s="14" t="s">
        <v>4409</v>
      </c>
      <c r="Q4414" t="str">
        <f t="shared" si="68"/>
        <v>38415000-Psihrometri</v>
      </c>
    </row>
    <row r="4415" spans="1:17" x14ac:dyDescent="0.25">
      <c r="A4415">
        <v>4414</v>
      </c>
      <c r="B4415">
        <v>38415000</v>
      </c>
      <c r="C4415" t="s">
        <v>4409</v>
      </c>
      <c r="E4415" s="15">
        <v>4415</v>
      </c>
      <c r="F4415" s="16">
        <v>38416000</v>
      </c>
      <c r="G4415" s="17" t="s">
        <v>4410</v>
      </c>
      <c r="Q4415" t="str">
        <f t="shared" si="68"/>
        <v>38416000-Instrumenti za merenje ph vrednosti</v>
      </c>
    </row>
    <row r="4416" spans="1:17" x14ac:dyDescent="0.25">
      <c r="A4416">
        <v>4415</v>
      </c>
      <c r="B4416">
        <v>38416000</v>
      </c>
      <c r="C4416" t="s">
        <v>4410</v>
      </c>
      <c r="E4416" s="12">
        <v>4416</v>
      </c>
      <c r="F4416" s="13">
        <v>38417000</v>
      </c>
      <c r="G4416" s="14" t="s">
        <v>4411</v>
      </c>
      <c r="Q4416" t="str">
        <f t="shared" si="68"/>
        <v>38417000-Termoelementi</v>
      </c>
    </row>
    <row r="4417" spans="1:17" x14ac:dyDescent="0.25">
      <c r="A4417">
        <v>4416</v>
      </c>
      <c r="B4417">
        <v>38417000</v>
      </c>
      <c r="C4417" t="s">
        <v>4411</v>
      </c>
      <c r="E4417" s="15">
        <v>4417</v>
      </c>
      <c r="F4417" s="16">
        <v>38418000</v>
      </c>
      <c r="G4417" s="17" t="s">
        <v>4412</v>
      </c>
      <c r="Q4417" t="str">
        <f t="shared" si="68"/>
        <v>38418000-Kalorimetri</v>
      </c>
    </row>
    <row r="4418" spans="1:17" x14ac:dyDescent="0.25">
      <c r="A4418">
        <v>4417</v>
      </c>
      <c r="B4418">
        <v>38418000</v>
      </c>
      <c r="C4418" t="s">
        <v>4412</v>
      </c>
      <c r="E4418" s="12">
        <v>4418</v>
      </c>
      <c r="F4418" s="13">
        <v>38420000</v>
      </c>
      <c r="G4418" s="14" t="s">
        <v>4413</v>
      </c>
      <c r="Q4418" t="str">
        <f t="shared" ref="Q4418:Q4481" si="69">F4418&amp; "-" &amp;G4418</f>
        <v>38420000-Instrumenti za merenje protoka, nivoa i pritiska tečnosti i gasova</v>
      </c>
    </row>
    <row r="4419" spans="1:17" x14ac:dyDescent="0.25">
      <c r="A4419">
        <v>4418</v>
      </c>
      <c r="B4419">
        <v>38420000</v>
      </c>
      <c r="C4419" t="s">
        <v>4413</v>
      </c>
      <c r="E4419" s="15">
        <v>4419</v>
      </c>
      <c r="F4419" s="16">
        <v>38421000</v>
      </c>
      <c r="G4419" s="17" t="s">
        <v>4414</v>
      </c>
      <c r="Q4419" t="str">
        <f t="shared" si="69"/>
        <v>38421000-Oprema za merenje protoka</v>
      </c>
    </row>
    <row r="4420" spans="1:17" x14ac:dyDescent="0.25">
      <c r="A4420">
        <v>4419</v>
      </c>
      <c r="B4420">
        <v>38421000</v>
      </c>
      <c r="C4420" t="s">
        <v>4414</v>
      </c>
      <c r="E4420" s="12">
        <v>4420</v>
      </c>
      <c r="F4420" s="13">
        <v>38421100</v>
      </c>
      <c r="G4420" s="14" t="s">
        <v>4415</v>
      </c>
      <c r="Q4420" t="str">
        <f t="shared" si="69"/>
        <v>38421100-Vodomeri</v>
      </c>
    </row>
    <row r="4421" spans="1:17" x14ac:dyDescent="0.25">
      <c r="A4421">
        <v>4420</v>
      </c>
      <c r="B4421">
        <v>38421100</v>
      </c>
      <c r="C4421" t="s">
        <v>4415</v>
      </c>
      <c r="E4421" s="15">
        <v>4421</v>
      </c>
      <c r="F4421" s="16">
        <v>38421110</v>
      </c>
      <c r="G4421" s="17" t="s">
        <v>4416</v>
      </c>
      <c r="Q4421" t="str">
        <f t="shared" si="69"/>
        <v>38421110-Merači protoka</v>
      </c>
    </row>
    <row r="4422" spans="1:17" x14ac:dyDescent="0.25">
      <c r="A4422">
        <v>4421</v>
      </c>
      <c r="B4422">
        <v>38421110</v>
      </c>
      <c r="C4422" t="s">
        <v>4416</v>
      </c>
      <c r="E4422" s="12">
        <v>4422</v>
      </c>
      <c r="F4422" s="13">
        <v>38422000</v>
      </c>
      <c r="G4422" s="14" t="s">
        <v>4417</v>
      </c>
      <c r="Q4422" t="str">
        <f t="shared" si="69"/>
        <v>38422000-Oprema za merenje nivoa</v>
      </c>
    </row>
    <row r="4423" spans="1:17" x14ac:dyDescent="0.25">
      <c r="A4423">
        <v>4422</v>
      </c>
      <c r="B4423">
        <v>38422000</v>
      </c>
      <c r="C4423" t="s">
        <v>4417</v>
      </c>
      <c r="E4423" s="15">
        <v>4423</v>
      </c>
      <c r="F4423" s="16">
        <v>38423000</v>
      </c>
      <c r="G4423" s="17" t="s">
        <v>4418</v>
      </c>
      <c r="Q4423" t="str">
        <f t="shared" si="69"/>
        <v>38423000-Oprema za merenje pritiska</v>
      </c>
    </row>
    <row r="4424" spans="1:17" x14ac:dyDescent="0.25">
      <c r="A4424">
        <v>4423</v>
      </c>
      <c r="B4424">
        <v>38423000</v>
      </c>
      <c r="C4424" t="s">
        <v>4418</v>
      </c>
      <c r="E4424" s="12">
        <v>4424</v>
      </c>
      <c r="F4424" s="13">
        <v>38423100</v>
      </c>
      <c r="G4424" s="14" t="s">
        <v>4419</v>
      </c>
      <c r="Q4424" t="str">
        <f t="shared" si="69"/>
        <v>38423100-Merači pritiska</v>
      </c>
    </row>
    <row r="4425" spans="1:17" x14ac:dyDescent="0.25">
      <c r="A4425">
        <v>4424</v>
      </c>
      <c r="B4425">
        <v>38423100</v>
      </c>
      <c r="C4425" t="s">
        <v>4419</v>
      </c>
      <c r="E4425" s="15">
        <v>4425</v>
      </c>
      <c r="F4425" s="16">
        <v>38424000</v>
      </c>
      <c r="G4425" s="17" t="s">
        <v>4420</v>
      </c>
      <c r="Q4425" t="str">
        <f t="shared" si="69"/>
        <v>38424000-Oprema za merenje i kontrolu</v>
      </c>
    </row>
    <row r="4426" spans="1:17" x14ac:dyDescent="0.25">
      <c r="A4426">
        <v>4425</v>
      </c>
      <c r="B4426">
        <v>38424000</v>
      </c>
      <c r="C4426" t="s">
        <v>4420</v>
      </c>
      <c r="E4426" s="12">
        <v>4426</v>
      </c>
      <c r="F4426" s="13">
        <v>38425000</v>
      </c>
      <c r="G4426" s="14" t="s">
        <v>4421</v>
      </c>
      <c r="Q4426" t="str">
        <f t="shared" si="69"/>
        <v>38425000-Oprema za mehaniku fluida</v>
      </c>
    </row>
    <row r="4427" spans="1:17" x14ac:dyDescent="0.25">
      <c r="A4427">
        <v>4426</v>
      </c>
      <c r="B4427">
        <v>38425000</v>
      </c>
      <c r="C4427" t="s">
        <v>4421</v>
      </c>
      <c r="E4427" s="15">
        <v>4427</v>
      </c>
      <c r="F4427" s="16">
        <v>38425100</v>
      </c>
      <c r="G4427" s="17" t="s">
        <v>4422</v>
      </c>
      <c r="Q4427" t="str">
        <f t="shared" si="69"/>
        <v>38425100-Manometri</v>
      </c>
    </row>
    <row r="4428" spans="1:17" x14ac:dyDescent="0.25">
      <c r="A4428">
        <v>4427</v>
      </c>
      <c r="B4428">
        <v>38425100</v>
      </c>
      <c r="C4428" t="s">
        <v>4422</v>
      </c>
      <c r="E4428" s="12">
        <v>4428</v>
      </c>
      <c r="F4428" s="13">
        <v>38425200</v>
      </c>
      <c r="G4428" s="14" t="s">
        <v>4423</v>
      </c>
      <c r="Q4428" t="str">
        <f t="shared" si="69"/>
        <v>38425200-Viskozimetri</v>
      </c>
    </row>
    <row r="4429" spans="1:17" x14ac:dyDescent="0.25">
      <c r="A4429">
        <v>4428</v>
      </c>
      <c r="B4429">
        <v>38425200</v>
      </c>
      <c r="C4429" t="s">
        <v>4423</v>
      </c>
      <c r="E4429" s="15">
        <v>4429</v>
      </c>
      <c r="F4429" s="16">
        <v>38425300</v>
      </c>
      <c r="G4429" s="17" t="s">
        <v>4424</v>
      </c>
      <c r="Q4429" t="str">
        <f t="shared" si="69"/>
        <v>38425300-Pokazivači dubine</v>
      </c>
    </row>
    <row r="4430" spans="1:17" x14ac:dyDescent="0.25">
      <c r="A4430">
        <v>4429</v>
      </c>
      <c r="B4430">
        <v>38425300</v>
      </c>
      <c r="C4430" t="s">
        <v>4424</v>
      </c>
      <c r="E4430" s="12">
        <v>4430</v>
      </c>
      <c r="F4430" s="13">
        <v>38425400</v>
      </c>
      <c r="G4430" s="14" t="s">
        <v>4425</v>
      </c>
      <c r="Q4430" t="str">
        <f t="shared" si="69"/>
        <v>38425400-Uređaji za određivanje sastava</v>
      </c>
    </row>
    <row r="4431" spans="1:17" x14ac:dyDescent="0.25">
      <c r="A4431">
        <v>4430</v>
      </c>
      <c r="B4431">
        <v>38425400</v>
      </c>
      <c r="C4431" t="s">
        <v>4425</v>
      </c>
      <c r="E4431" s="15">
        <v>4431</v>
      </c>
      <c r="F4431" s="16">
        <v>38425500</v>
      </c>
      <c r="G4431" s="17" t="s">
        <v>4426</v>
      </c>
      <c r="Q4431" t="str">
        <f t="shared" si="69"/>
        <v>38425500-Uređaji za određivanje čvrstoće</v>
      </c>
    </row>
    <row r="4432" spans="1:17" x14ac:dyDescent="0.25">
      <c r="A4432">
        <v>4431</v>
      </c>
      <c r="B4432">
        <v>38425500</v>
      </c>
      <c r="C4432" t="s">
        <v>4426</v>
      </c>
      <c r="E4432" s="12">
        <v>4432</v>
      </c>
      <c r="F4432" s="13">
        <v>38425600</v>
      </c>
      <c r="G4432" s="14" t="s">
        <v>4427</v>
      </c>
      <c r="Q4432" t="str">
        <f t="shared" si="69"/>
        <v>38425600-Piknometri</v>
      </c>
    </row>
    <row r="4433" spans="1:17" x14ac:dyDescent="0.25">
      <c r="A4433">
        <v>4432</v>
      </c>
      <c r="B4433">
        <v>38425600</v>
      </c>
      <c r="C4433" t="s">
        <v>4427</v>
      </c>
      <c r="E4433" s="15">
        <v>4433</v>
      </c>
      <c r="F4433" s="16">
        <v>38425700</v>
      </c>
      <c r="G4433" s="17" t="s">
        <v>4428</v>
      </c>
      <c r="Q4433" t="str">
        <f t="shared" si="69"/>
        <v>38425700-Instrumenti za merenje površinskog  napona</v>
      </c>
    </row>
    <row r="4434" spans="1:17" x14ac:dyDescent="0.25">
      <c r="A4434">
        <v>4433</v>
      </c>
      <c r="B4434">
        <v>38425700</v>
      </c>
      <c r="C4434" t="s">
        <v>4428</v>
      </c>
      <c r="E4434" s="12">
        <v>4434</v>
      </c>
      <c r="F4434" s="13">
        <v>38425800</v>
      </c>
      <c r="G4434" s="14" t="s">
        <v>4429</v>
      </c>
      <c r="Q4434" t="str">
        <f t="shared" si="69"/>
        <v>38425800-Denzitometri</v>
      </c>
    </row>
    <row r="4435" spans="1:17" x14ac:dyDescent="0.25">
      <c r="A4435">
        <v>4434</v>
      </c>
      <c r="B4435">
        <v>38425800</v>
      </c>
      <c r="C4435" t="s">
        <v>4429</v>
      </c>
      <c r="E4435" s="15">
        <v>4435</v>
      </c>
      <c r="F4435" s="16">
        <v>38426000</v>
      </c>
      <c r="G4435" s="17" t="s">
        <v>4430</v>
      </c>
      <c r="Q4435" t="str">
        <f t="shared" si="69"/>
        <v>38426000-Kulonometri</v>
      </c>
    </row>
    <row r="4436" spans="1:17" x14ac:dyDescent="0.25">
      <c r="A4436">
        <v>4435</v>
      </c>
      <c r="B4436">
        <v>38426000</v>
      </c>
      <c r="C4436" t="s">
        <v>4430</v>
      </c>
      <c r="E4436" s="12">
        <v>4436</v>
      </c>
      <c r="F4436" s="13">
        <v>38427000</v>
      </c>
      <c r="G4436" s="14" t="s">
        <v>4431</v>
      </c>
      <c r="Q4436" t="str">
        <f t="shared" si="69"/>
        <v>38427000-Fluksmetar</v>
      </c>
    </row>
    <row r="4437" spans="1:17" x14ac:dyDescent="0.25">
      <c r="A4437">
        <v>4436</v>
      </c>
      <c r="B4437">
        <v>38427000</v>
      </c>
      <c r="C4437" t="s">
        <v>4431</v>
      </c>
      <c r="E4437" s="15">
        <v>4437</v>
      </c>
      <c r="F4437" s="16">
        <v>38428000</v>
      </c>
      <c r="G4437" s="17" t="s">
        <v>4432</v>
      </c>
      <c r="Q4437" t="str">
        <f t="shared" si="69"/>
        <v>38428000-Reometri</v>
      </c>
    </row>
    <row r="4438" spans="1:17" x14ac:dyDescent="0.25">
      <c r="A4438">
        <v>4437</v>
      </c>
      <c r="B4438">
        <v>38428000</v>
      </c>
      <c r="C4438" t="s">
        <v>4432</v>
      </c>
      <c r="E4438" s="12">
        <v>4438</v>
      </c>
      <c r="F4438" s="13">
        <v>38429000</v>
      </c>
      <c r="G4438" s="14" t="s">
        <v>4433</v>
      </c>
      <c r="Q4438" t="str">
        <f t="shared" si="69"/>
        <v>38429000-Rotametri</v>
      </c>
    </row>
    <row r="4439" spans="1:17" x14ac:dyDescent="0.25">
      <c r="A4439">
        <v>4438</v>
      </c>
      <c r="B4439">
        <v>38429000</v>
      </c>
      <c r="C4439" t="s">
        <v>4433</v>
      </c>
      <c r="E4439" s="15">
        <v>4439</v>
      </c>
      <c r="F4439" s="16">
        <v>38430000</v>
      </c>
      <c r="G4439" s="17" t="s">
        <v>4434</v>
      </c>
      <c r="Q4439" t="str">
        <f t="shared" si="69"/>
        <v>38430000-Aparati za detekciju i analizu</v>
      </c>
    </row>
    <row r="4440" spans="1:17" x14ac:dyDescent="0.25">
      <c r="A4440">
        <v>4439</v>
      </c>
      <c r="B4440">
        <v>38430000</v>
      </c>
      <c r="C4440" t="s">
        <v>4434</v>
      </c>
      <c r="E4440" s="12">
        <v>4440</v>
      </c>
      <c r="F4440" s="13">
        <v>38431000</v>
      </c>
      <c r="G4440" s="14" t="s">
        <v>4435</v>
      </c>
      <c r="Q4440" t="str">
        <f t="shared" si="69"/>
        <v>38431000-Aparati za detekciju</v>
      </c>
    </row>
    <row r="4441" spans="1:17" x14ac:dyDescent="0.25">
      <c r="A4441">
        <v>4440</v>
      </c>
      <c r="B4441">
        <v>38431000</v>
      </c>
      <c r="C4441" t="s">
        <v>4435</v>
      </c>
      <c r="E4441" s="15">
        <v>4441</v>
      </c>
      <c r="F4441" s="16">
        <v>38431100</v>
      </c>
      <c r="G4441" s="17" t="s">
        <v>4436</v>
      </c>
      <c r="Q4441" t="str">
        <f t="shared" si="69"/>
        <v>38431100-Aparati za detekciju gasa</v>
      </c>
    </row>
    <row r="4442" spans="1:17" x14ac:dyDescent="0.25">
      <c r="A4442">
        <v>4441</v>
      </c>
      <c r="B4442">
        <v>38431100</v>
      </c>
      <c r="C4442" t="s">
        <v>4436</v>
      </c>
      <c r="E4442" s="12">
        <v>4442</v>
      </c>
      <c r="F4442" s="13">
        <v>38431200</v>
      </c>
      <c r="G4442" s="14" t="s">
        <v>4437</v>
      </c>
      <c r="Q4442" t="str">
        <f t="shared" si="69"/>
        <v>38431200-Aparati za detekciju dima</v>
      </c>
    </row>
    <row r="4443" spans="1:17" x14ac:dyDescent="0.25">
      <c r="A4443">
        <v>4442</v>
      </c>
      <c r="B4443">
        <v>38431200</v>
      </c>
      <c r="C4443" t="s">
        <v>4437</v>
      </c>
      <c r="E4443" s="15">
        <v>4443</v>
      </c>
      <c r="F4443" s="16">
        <v>38431300</v>
      </c>
      <c r="G4443" s="17" t="s">
        <v>4438</v>
      </c>
      <c r="Q4443" t="str">
        <f t="shared" si="69"/>
        <v>38431300-Aparati za otkrivanje nedostataka</v>
      </c>
    </row>
    <row r="4444" spans="1:17" x14ac:dyDescent="0.25">
      <c r="A4444">
        <v>4443</v>
      </c>
      <c r="B4444">
        <v>38431300</v>
      </c>
      <c r="C4444" t="s">
        <v>4438</v>
      </c>
      <c r="E4444" s="12">
        <v>4444</v>
      </c>
      <c r="F4444" s="13">
        <v>38432000</v>
      </c>
      <c r="G4444" s="14" t="s">
        <v>4439</v>
      </c>
      <c r="Q4444" t="str">
        <f t="shared" si="69"/>
        <v>38432000-Aparati za analizu</v>
      </c>
    </row>
    <row r="4445" spans="1:17" x14ac:dyDescent="0.25">
      <c r="A4445">
        <v>4444</v>
      </c>
      <c r="B4445">
        <v>38432000</v>
      </c>
      <c r="C4445" t="s">
        <v>4439</v>
      </c>
      <c r="E4445" s="15">
        <v>4445</v>
      </c>
      <c r="F4445" s="16">
        <v>38432100</v>
      </c>
      <c r="G4445" s="17" t="s">
        <v>4440</v>
      </c>
      <c r="Q4445" t="str">
        <f t="shared" si="69"/>
        <v>38432100-Aparati za analizu gasa</v>
      </c>
    </row>
    <row r="4446" spans="1:17" x14ac:dyDescent="0.25">
      <c r="A4446">
        <v>4445</v>
      </c>
      <c r="B4446">
        <v>38432100</v>
      </c>
      <c r="C4446" t="s">
        <v>4440</v>
      </c>
      <c r="E4446" s="12">
        <v>4446</v>
      </c>
      <c r="F4446" s="13">
        <v>38432200</v>
      </c>
      <c r="G4446" s="14" t="s">
        <v>4441</v>
      </c>
      <c r="Q4446" t="str">
        <f t="shared" si="69"/>
        <v>38432200-Hromatografi</v>
      </c>
    </row>
    <row r="4447" spans="1:17" x14ac:dyDescent="0.25">
      <c r="A4447">
        <v>4446</v>
      </c>
      <c r="B4447">
        <v>38432200</v>
      </c>
      <c r="C4447" t="s">
        <v>4441</v>
      </c>
      <c r="E4447" s="15">
        <v>4447</v>
      </c>
      <c r="F4447" s="16">
        <v>38432210</v>
      </c>
      <c r="G4447" s="17" t="s">
        <v>4442</v>
      </c>
      <c r="Q4447" t="str">
        <f t="shared" si="69"/>
        <v>38432210-Gasni hromatografi</v>
      </c>
    </row>
    <row r="4448" spans="1:17" x14ac:dyDescent="0.25">
      <c r="A4448">
        <v>4447</v>
      </c>
      <c r="B4448">
        <v>38432210</v>
      </c>
      <c r="C4448" t="s">
        <v>4442</v>
      </c>
      <c r="E4448" s="12">
        <v>4448</v>
      </c>
      <c r="F4448" s="13">
        <v>38432300</v>
      </c>
      <c r="G4448" s="14" t="s">
        <v>4443</v>
      </c>
      <c r="Q4448" t="str">
        <f t="shared" si="69"/>
        <v>38432300-Aparati za analizu dima</v>
      </c>
    </row>
    <row r="4449" spans="1:17" x14ac:dyDescent="0.25">
      <c r="A4449">
        <v>4448</v>
      </c>
      <c r="B4449">
        <v>38432300</v>
      </c>
      <c r="C4449" t="s">
        <v>4443</v>
      </c>
      <c r="E4449" s="15">
        <v>4449</v>
      </c>
      <c r="F4449" s="16">
        <v>38433000</v>
      </c>
      <c r="G4449" s="17" t="s">
        <v>4444</v>
      </c>
      <c r="Q4449" t="str">
        <f t="shared" si="69"/>
        <v>38433000-Spektrometri</v>
      </c>
    </row>
    <row r="4450" spans="1:17" x14ac:dyDescent="0.25">
      <c r="A4450">
        <v>4449</v>
      </c>
      <c r="B4450">
        <v>38433000</v>
      </c>
      <c r="C4450" t="s">
        <v>4444</v>
      </c>
      <c r="E4450" s="12">
        <v>4450</v>
      </c>
      <c r="F4450" s="13">
        <v>38433100</v>
      </c>
      <c r="G4450" s="14" t="s">
        <v>4445</v>
      </c>
      <c r="Q4450" t="str">
        <f t="shared" si="69"/>
        <v>38433100-Maseni spektrometri</v>
      </c>
    </row>
    <row r="4451" spans="1:17" x14ac:dyDescent="0.25">
      <c r="A4451">
        <v>4450</v>
      </c>
      <c r="B4451">
        <v>38433100</v>
      </c>
      <c r="C4451" t="s">
        <v>4445</v>
      </c>
      <c r="E4451" s="15">
        <v>4451</v>
      </c>
      <c r="F4451" s="16">
        <v>38433200</v>
      </c>
      <c r="G4451" s="17" t="s">
        <v>4446</v>
      </c>
      <c r="Q4451" t="str">
        <f t="shared" si="69"/>
        <v>38433200-Oprema za merenje emisija</v>
      </c>
    </row>
    <row r="4452" spans="1:17" x14ac:dyDescent="0.25">
      <c r="A4452">
        <v>4451</v>
      </c>
      <c r="B4452">
        <v>38433200</v>
      </c>
      <c r="C4452" t="s">
        <v>4446</v>
      </c>
      <c r="E4452" s="12">
        <v>4452</v>
      </c>
      <c r="F4452" s="13">
        <v>38433210</v>
      </c>
      <c r="G4452" s="14" t="s">
        <v>4447</v>
      </c>
      <c r="Q4452" t="str">
        <f t="shared" si="69"/>
        <v>38433210-Spektrometri emisija</v>
      </c>
    </row>
    <row r="4453" spans="1:17" x14ac:dyDescent="0.25">
      <c r="A4453">
        <v>4452</v>
      </c>
      <c r="B4453">
        <v>38433210</v>
      </c>
      <c r="C4453" t="s">
        <v>4447</v>
      </c>
      <c r="E4453" s="15">
        <v>4453</v>
      </c>
      <c r="F4453" s="16">
        <v>38433300</v>
      </c>
      <c r="G4453" s="17" t="s">
        <v>4448</v>
      </c>
      <c r="Q4453" t="str">
        <f t="shared" si="69"/>
        <v>38433300-Spektralni analizator</v>
      </c>
    </row>
    <row r="4454" spans="1:17" x14ac:dyDescent="0.25">
      <c r="A4454">
        <v>4453</v>
      </c>
      <c r="B4454">
        <v>38433300</v>
      </c>
      <c r="C4454" t="s">
        <v>4448</v>
      </c>
      <c r="E4454" s="12">
        <v>4454</v>
      </c>
      <c r="F4454" s="13">
        <v>38434000</v>
      </c>
      <c r="G4454" s="14" t="s">
        <v>4449</v>
      </c>
      <c r="Q4454" t="str">
        <f t="shared" si="69"/>
        <v>38434000-Analizatori</v>
      </c>
    </row>
    <row r="4455" spans="1:17" x14ac:dyDescent="0.25">
      <c r="A4455">
        <v>4454</v>
      </c>
      <c r="B4455">
        <v>38434000</v>
      </c>
      <c r="C4455" t="s">
        <v>4449</v>
      </c>
      <c r="E4455" s="15">
        <v>4455</v>
      </c>
      <c r="F4455" s="16">
        <v>38434100</v>
      </c>
      <c r="G4455" s="17" t="s">
        <v>4450</v>
      </c>
      <c r="Q4455" t="str">
        <f t="shared" si="69"/>
        <v>38434100-Analizatori širenja</v>
      </c>
    </row>
    <row r="4456" spans="1:17" x14ac:dyDescent="0.25">
      <c r="A4456">
        <v>4455</v>
      </c>
      <c r="B4456">
        <v>38434100</v>
      </c>
      <c r="C4456" t="s">
        <v>4450</v>
      </c>
      <c r="E4456" s="12">
        <v>4456</v>
      </c>
      <c r="F4456" s="13">
        <v>38434200</v>
      </c>
      <c r="G4456" s="14" t="s">
        <v>4451</v>
      </c>
      <c r="Q4456" t="str">
        <f t="shared" si="69"/>
        <v>38434200-Oprema za merenje zvuka</v>
      </c>
    </row>
    <row r="4457" spans="1:17" x14ac:dyDescent="0.25">
      <c r="A4457">
        <v>4456</v>
      </c>
      <c r="B4457">
        <v>38434200</v>
      </c>
      <c r="C4457" t="s">
        <v>4451</v>
      </c>
      <c r="E4457" s="15">
        <v>4457</v>
      </c>
      <c r="F4457" s="16">
        <v>38434210</v>
      </c>
      <c r="G4457" s="17" t="s">
        <v>4452</v>
      </c>
      <c r="Q4457" t="str">
        <f t="shared" si="69"/>
        <v>38434210-Sonometri</v>
      </c>
    </row>
    <row r="4458" spans="1:17" x14ac:dyDescent="0.25">
      <c r="A4458">
        <v>4457</v>
      </c>
      <c r="B4458">
        <v>38434210</v>
      </c>
      <c r="C4458" t="s">
        <v>4452</v>
      </c>
      <c r="E4458" s="12">
        <v>4458</v>
      </c>
      <c r="F4458" s="13">
        <v>38434220</v>
      </c>
      <c r="G4458" s="14" t="s">
        <v>4453</v>
      </c>
      <c r="Q4458" t="str">
        <f t="shared" si="69"/>
        <v>38434220-Analizatori brzine zvuka</v>
      </c>
    </row>
    <row r="4459" spans="1:17" x14ac:dyDescent="0.25">
      <c r="A4459">
        <v>4458</v>
      </c>
      <c r="B4459">
        <v>38434220</v>
      </c>
      <c r="C4459" t="s">
        <v>4453</v>
      </c>
      <c r="E4459" s="15">
        <v>4459</v>
      </c>
      <c r="F4459" s="16">
        <v>38434300</v>
      </c>
      <c r="G4459" s="17" t="s">
        <v>4454</v>
      </c>
      <c r="Q4459" t="str">
        <f t="shared" si="69"/>
        <v>38434300-Oprema za merenje buke</v>
      </c>
    </row>
    <row r="4460" spans="1:17" x14ac:dyDescent="0.25">
      <c r="A4460">
        <v>4459</v>
      </c>
      <c r="B4460">
        <v>38434300</v>
      </c>
      <c r="C4460" t="s">
        <v>4454</v>
      </c>
      <c r="E4460" s="12">
        <v>4460</v>
      </c>
      <c r="F4460" s="13">
        <v>38434310</v>
      </c>
      <c r="G4460" s="14" t="s">
        <v>4455</v>
      </c>
      <c r="Q4460" t="str">
        <f t="shared" si="69"/>
        <v>38434310-Merač jačine zvuka</v>
      </c>
    </row>
    <row r="4461" spans="1:17" x14ac:dyDescent="0.25">
      <c r="A4461">
        <v>4460</v>
      </c>
      <c r="B4461">
        <v>38434310</v>
      </c>
      <c r="C4461" t="s">
        <v>4455</v>
      </c>
      <c r="E4461" s="15">
        <v>4461</v>
      </c>
      <c r="F4461" s="16">
        <v>38434400</v>
      </c>
      <c r="G4461" s="17" t="s">
        <v>4456</v>
      </c>
      <c r="Q4461" t="str">
        <f t="shared" si="69"/>
        <v>38434400-Analizatori vibracija</v>
      </c>
    </row>
    <row r="4462" spans="1:17" x14ac:dyDescent="0.25">
      <c r="A4462">
        <v>4461</v>
      </c>
      <c r="B4462">
        <v>38434400</v>
      </c>
      <c r="C4462" t="s">
        <v>4456</v>
      </c>
      <c r="E4462" s="12">
        <v>4462</v>
      </c>
      <c r="F4462" s="13">
        <v>38434500</v>
      </c>
      <c r="G4462" s="14" t="s">
        <v>4457</v>
      </c>
      <c r="Q4462" t="str">
        <f t="shared" si="69"/>
        <v>38434500-Aparati za biohemijske analize</v>
      </c>
    </row>
    <row r="4463" spans="1:17" x14ac:dyDescent="0.25">
      <c r="A4463">
        <v>4462</v>
      </c>
      <c r="B4463">
        <v>38434500</v>
      </c>
      <c r="C4463" t="s">
        <v>4457</v>
      </c>
      <c r="E4463" s="15">
        <v>4463</v>
      </c>
      <c r="F4463" s="16">
        <v>38434510</v>
      </c>
      <c r="G4463" s="17" t="s">
        <v>4458</v>
      </c>
      <c r="Q4463" t="str">
        <f t="shared" si="69"/>
        <v>38434510-Citometri</v>
      </c>
    </row>
    <row r="4464" spans="1:17" x14ac:dyDescent="0.25">
      <c r="A4464">
        <v>4463</v>
      </c>
      <c r="B4464">
        <v>38434510</v>
      </c>
      <c r="C4464" t="s">
        <v>4458</v>
      </c>
      <c r="E4464" s="12">
        <v>4464</v>
      </c>
      <c r="F4464" s="13">
        <v>38434520</v>
      </c>
      <c r="G4464" s="14" t="s">
        <v>4459</v>
      </c>
      <c r="Q4464" t="str">
        <f t="shared" si="69"/>
        <v>38434520-Aparati za analizu krvi</v>
      </c>
    </row>
    <row r="4465" spans="1:17" x14ac:dyDescent="0.25">
      <c r="A4465">
        <v>4464</v>
      </c>
      <c r="B4465">
        <v>38434520</v>
      </c>
      <c r="C4465" t="s">
        <v>4459</v>
      </c>
      <c r="E4465" s="15">
        <v>4465</v>
      </c>
      <c r="F4465" s="16">
        <v>38434530</v>
      </c>
      <c r="G4465" s="17" t="s">
        <v>4460</v>
      </c>
      <c r="Q4465" t="str">
        <f t="shared" si="69"/>
        <v>38434530-Aparati za analizu mleka</v>
      </c>
    </row>
    <row r="4466" spans="1:17" x14ac:dyDescent="0.25">
      <c r="A4466">
        <v>4465</v>
      </c>
      <c r="B4466">
        <v>38434530</v>
      </c>
      <c r="C4466" t="s">
        <v>4460</v>
      </c>
      <c r="E4466" s="12">
        <v>4466</v>
      </c>
      <c r="F4466" s="13">
        <v>38434540</v>
      </c>
      <c r="G4466" s="14" t="s">
        <v>4461</v>
      </c>
      <c r="Q4466" t="str">
        <f t="shared" si="69"/>
        <v>38434540-Biomedicinska oprema</v>
      </c>
    </row>
    <row r="4467" spans="1:17" x14ac:dyDescent="0.25">
      <c r="A4467">
        <v>4466</v>
      </c>
      <c r="B4467">
        <v>38434540</v>
      </c>
      <c r="C4467" t="s">
        <v>4461</v>
      </c>
      <c r="E4467" s="15">
        <v>4467</v>
      </c>
      <c r="F4467" s="16">
        <v>38434550</v>
      </c>
      <c r="G4467" s="17" t="s">
        <v>4462</v>
      </c>
      <c r="Q4467" t="str">
        <f t="shared" si="69"/>
        <v>38434550-Aparati za brojanje krvnih ćelija</v>
      </c>
    </row>
    <row r="4468" spans="1:17" x14ac:dyDescent="0.25">
      <c r="A4468">
        <v>4467</v>
      </c>
      <c r="B4468">
        <v>38434550</v>
      </c>
      <c r="C4468" t="s">
        <v>4462</v>
      </c>
      <c r="E4468" s="12">
        <v>4468</v>
      </c>
      <c r="F4468" s="13">
        <v>38434560</v>
      </c>
      <c r="G4468" s="14" t="s">
        <v>4463</v>
      </c>
      <c r="Q4468" t="str">
        <f t="shared" si="69"/>
        <v>38434560-Hemijski analizatori</v>
      </c>
    </row>
    <row r="4469" spans="1:17" x14ac:dyDescent="0.25">
      <c r="A4469">
        <v>4468</v>
      </c>
      <c r="B4469">
        <v>38434560</v>
      </c>
      <c r="C4469" t="s">
        <v>4463</v>
      </c>
      <c r="E4469" s="15">
        <v>4469</v>
      </c>
      <c r="F4469" s="16">
        <v>38434570</v>
      </c>
      <c r="G4469" s="17" t="s">
        <v>4464</v>
      </c>
      <c r="Q4469" t="str">
        <f t="shared" si="69"/>
        <v>38434570-Hematološki analizatori</v>
      </c>
    </row>
    <row r="4470" spans="1:17" x14ac:dyDescent="0.25">
      <c r="A4470">
        <v>4469</v>
      </c>
      <c r="B4470">
        <v>38434570</v>
      </c>
      <c r="C4470" t="s">
        <v>4464</v>
      </c>
      <c r="E4470" s="12">
        <v>4470</v>
      </c>
      <c r="F4470" s="13">
        <v>38434580</v>
      </c>
      <c r="G4470" s="14" t="s">
        <v>4465</v>
      </c>
      <c r="Q4470" t="str">
        <f t="shared" si="69"/>
        <v>38434580-Aparati za analizu reakcije imuniteta</v>
      </c>
    </row>
    <row r="4471" spans="1:17" x14ac:dyDescent="0.25">
      <c r="A4471">
        <v>4470</v>
      </c>
      <c r="B4471">
        <v>38434580</v>
      </c>
      <c r="C4471" t="s">
        <v>4465</v>
      </c>
      <c r="E4471" s="15">
        <v>4471</v>
      </c>
      <c r="F4471" s="16">
        <v>38435000</v>
      </c>
      <c r="G4471" s="17" t="s">
        <v>4466</v>
      </c>
      <c r="Q4471" t="str">
        <f t="shared" si="69"/>
        <v>38435000-Aparati za otkrivanje tečnosti</v>
      </c>
    </row>
    <row r="4472" spans="1:17" x14ac:dyDescent="0.25">
      <c r="A4472">
        <v>4471</v>
      </c>
      <c r="B4472">
        <v>38435000</v>
      </c>
      <c r="C4472" t="s">
        <v>4466</v>
      </c>
      <c r="E4472" s="12">
        <v>4472</v>
      </c>
      <c r="F4472" s="13">
        <v>38436000</v>
      </c>
      <c r="G4472" s="14" t="s">
        <v>4467</v>
      </c>
      <c r="Q4472" t="str">
        <f t="shared" si="69"/>
        <v>38436000-Šejkeri (sprave za mućenje) i pribor</v>
      </c>
    </row>
    <row r="4473" spans="1:17" x14ac:dyDescent="0.25">
      <c r="A4473">
        <v>4472</v>
      </c>
      <c r="B4473">
        <v>38436000</v>
      </c>
      <c r="C4473" t="s">
        <v>4467</v>
      </c>
      <c r="E4473" s="15">
        <v>4473</v>
      </c>
      <c r="F4473" s="16">
        <v>38436100</v>
      </c>
      <c r="G4473" s="17" t="s">
        <v>4468</v>
      </c>
      <c r="Q4473" t="str">
        <f t="shared" si="69"/>
        <v>38436100-Mehanički šejkeri</v>
      </c>
    </row>
    <row r="4474" spans="1:17" x14ac:dyDescent="0.25">
      <c r="A4474">
        <v>4473</v>
      </c>
      <c r="B4474">
        <v>38436100</v>
      </c>
      <c r="C4474" t="s">
        <v>4468</v>
      </c>
      <c r="E4474" s="12">
        <v>4474</v>
      </c>
      <c r="F4474" s="13">
        <v>38436110</v>
      </c>
      <c r="G4474" s="14" t="s">
        <v>4469</v>
      </c>
      <c r="Q4474" t="str">
        <f t="shared" si="69"/>
        <v>38436110-Držači za erlenmajer balone za šejkere</v>
      </c>
    </row>
    <row r="4475" spans="1:17" x14ac:dyDescent="0.25">
      <c r="A4475">
        <v>4474</v>
      </c>
      <c r="B4475">
        <v>38436110</v>
      </c>
      <c r="C4475" t="s">
        <v>4469</v>
      </c>
      <c r="E4475" s="15">
        <v>4475</v>
      </c>
      <c r="F4475" s="16">
        <v>38436120</v>
      </c>
      <c r="G4475" s="17" t="s">
        <v>4470</v>
      </c>
      <c r="Q4475" t="str">
        <f t="shared" si="69"/>
        <v>38436120-Štipaljke za erlenmajer balone za šejkere</v>
      </c>
    </row>
    <row r="4476" spans="1:17" x14ac:dyDescent="0.25">
      <c r="A4476">
        <v>4475</v>
      </c>
      <c r="B4476">
        <v>38436120</v>
      </c>
      <c r="C4476" t="s">
        <v>4470</v>
      </c>
      <c r="E4476" s="12">
        <v>4476</v>
      </c>
      <c r="F4476" s="13">
        <v>38436130</v>
      </c>
      <c r="G4476" s="14" t="s">
        <v>4471</v>
      </c>
      <c r="Q4476" t="str">
        <f t="shared" si="69"/>
        <v>38436130-Stalak za odvajanje levaka</v>
      </c>
    </row>
    <row r="4477" spans="1:17" x14ac:dyDescent="0.25">
      <c r="A4477">
        <v>4476</v>
      </c>
      <c r="B4477">
        <v>38436130</v>
      </c>
      <c r="C4477" t="s">
        <v>4471</v>
      </c>
      <c r="E4477" s="15">
        <v>4477</v>
      </c>
      <c r="F4477" s="16">
        <v>38436140</v>
      </c>
      <c r="G4477" s="17" t="s">
        <v>4472</v>
      </c>
      <c r="Q4477" t="str">
        <f t="shared" si="69"/>
        <v>38436140-Podloga za štipaljke za erlenmajer balone za šejkere</v>
      </c>
    </row>
    <row r="4478" spans="1:17" x14ac:dyDescent="0.25">
      <c r="A4478">
        <v>4477</v>
      </c>
      <c r="B4478">
        <v>38436140</v>
      </c>
      <c r="C4478" t="s">
        <v>4472</v>
      </c>
      <c r="E4478" s="12">
        <v>4478</v>
      </c>
      <c r="F4478" s="13">
        <v>38436150</v>
      </c>
      <c r="G4478" s="14" t="s">
        <v>4473</v>
      </c>
      <c r="Q4478" t="str">
        <f t="shared" si="69"/>
        <v>38436150-Stalak za Petrijeve šolje za šejkere</v>
      </c>
    </row>
    <row r="4479" spans="1:17" x14ac:dyDescent="0.25">
      <c r="A4479">
        <v>4478</v>
      </c>
      <c r="B4479">
        <v>38436150</v>
      </c>
      <c r="C4479" t="s">
        <v>4473</v>
      </c>
      <c r="E4479" s="15">
        <v>4479</v>
      </c>
      <c r="F4479" s="16">
        <v>38436160</v>
      </c>
      <c r="G4479" s="17" t="s">
        <v>4474</v>
      </c>
      <c r="Q4479" t="str">
        <f t="shared" si="69"/>
        <v>38436160-Stalak za epruvete za šejkere</v>
      </c>
    </row>
    <row r="4480" spans="1:17" x14ac:dyDescent="0.25">
      <c r="A4480">
        <v>4479</v>
      </c>
      <c r="B4480">
        <v>38436160</v>
      </c>
      <c r="C4480" t="s">
        <v>4474</v>
      </c>
      <c r="E4480" s="12">
        <v>4480</v>
      </c>
      <c r="F4480" s="13">
        <v>38436170</v>
      </c>
      <c r="G4480" s="14" t="s">
        <v>4475</v>
      </c>
      <c r="Q4480" t="str">
        <f t="shared" si="69"/>
        <v>38436170-Adapter za balone za šejkere</v>
      </c>
    </row>
    <row r="4481" spans="1:17" x14ac:dyDescent="0.25">
      <c r="A4481">
        <v>4480</v>
      </c>
      <c r="B4481">
        <v>38436170</v>
      </c>
      <c r="C4481" t="s">
        <v>4475</v>
      </c>
      <c r="E4481" s="15">
        <v>4481</v>
      </c>
      <c r="F4481" s="16">
        <v>38436200</v>
      </c>
      <c r="G4481" s="17" t="s">
        <v>4476</v>
      </c>
      <c r="Q4481" t="str">
        <f t="shared" si="69"/>
        <v>38436200-Rotirajući isparivači</v>
      </c>
    </row>
    <row r="4482" spans="1:17" x14ac:dyDescent="0.25">
      <c r="A4482">
        <v>4481</v>
      </c>
      <c r="B4482">
        <v>38436200</v>
      </c>
      <c r="C4482" t="s">
        <v>4476</v>
      </c>
      <c r="E4482" s="12">
        <v>4482</v>
      </c>
      <c r="F4482" s="13">
        <v>38436210</v>
      </c>
      <c r="G4482" s="14" t="s">
        <v>4477</v>
      </c>
      <c r="Q4482" t="str">
        <f t="shared" ref="Q4482:Q4545" si="70">F4482&amp; "-" &amp;G4482</f>
        <v>38436210-Zaštitni prekrivač za rotirajuće isparivače</v>
      </c>
    </row>
    <row r="4483" spans="1:17" x14ac:dyDescent="0.25">
      <c r="A4483">
        <v>4482</v>
      </c>
      <c r="B4483">
        <v>38436210</v>
      </c>
      <c r="C4483" t="s">
        <v>4477</v>
      </c>
      <c r="E4483" s="15">
        <v>4483</v>
      </c>
      <c r="F4483" s="16">
        <v>38436220</v>
      </c>
      <c r="G4483" s="17" t="s">
        <v>4478</v>
      </c>
      <c r="Q4483" t="str">
        <f t="shared" si="70"/>
        <v>38436220-Senzor za tačku ključanja za rotirajuće isparivače</v>
      </c>
    </row>
    <row r="4484" spans="1:17" x14ac:dyDescent="0.25">
      <c r="A4484">
        <v>4483</v>
      </c>
      <c r="B4484">
        <v>38436220</v>
      </c>
      <c r="C4484" t="s">
        <v>4478</v>
      </c>
      <c r="E4484" s="12">
        <v>4484</v>
      </c>
      <c r="F4484" s="13">
        <v>38436230</v>
      </c>
      <c r="G4484" s="14" t="s">
        <v>4479</v>
      </c>
      <c r="Q4484" t="str">
        <f t="shared" si="70"/>
        <v>38436230-Regulator pritiska za rotirajuće isparivače</v>
      </c>
    </row>
    <row r="4485" spans="1:17" x14ac:dyDescent="0.25">
      <c r="A4485">
        <v>4484</v>
      </c>
      <c r="B4485">
        <v>38436230</v>
      </c>
      <c r="C4485" t="s">
        <v>4479</v>
      </c>
      <c r="E4485" s="15">
        <v>4485</v>
      </c>
      <c r="F4485" s="16">
        <v>38436300</v>
      </c>
      <c r="G4485" s="17" t="s">
        <v>4480</v>
      </c>
      <c r="Q4485" t="str">
        <f t="shared" si="70"/>
        <v>38436300-Inkubacioni šejkeri</v>
      </c>
    </row>
    <row r="4486" spans="1:17" x14ac:dyDescent="0.25">
      <c r="A4486">
        <v>4485</v>
      </c>
      <c r="B4486">
        <v>38436300</v>
      </c>
      <c r="C4486" t="s">
        <v>4480</v>
      </c>
      <c r="E4486" s="12">
        <v>4486</v>
      </c>
      <c r="F4486" s="13">
        <v>38436310</v>
      </c>
      <c r="G4486" s="14" t="s">
        <v>4481</v>
      </c>
      <c r="Q4486" t="str">
        <f t="shared" si="70"/>
        <v>38436310-Grejne ploče</v>
      </c>
    </row>
    <row r="4487" spans="1:17" x14ac:dyDescent="0.25">
      <c r="A4487">
        <v>4486</v>
      </c>
      <c r="B4487">
        <v>38436310</v>
      </c>
      <c r="C4487" t="s">
        <v>4481</v>
      </c>
      <c r="E4487" s="15">
        <v>4487</v>
      </c>
      <c r="F4487" s="16">
        <v>38436320</v>
      </c>
      <c r="G4487" s="17" t="s">
        <v>4482</v>
      </c>
      <c r="Q4487" t="str">
        <f t="shared" si="70"/>
        <v>38436320-Grejne ploče za balone</v>
      </c>
    </row>
    <row r="4488" spans="1:17" x14ac:dyDescent="0.25">
      <c r="A4488">
        <v>4487</v>
      </c>
      <c r="B4488">
        <v>38436320</v>
      </c>
      <c r="C4488" t="s">
        <v>4482</v>
      </c>
      <c r="E4488" s="12">
        <v>4488</v>
      </c>
      <c r="F4488" s="13">
        <v>38436400</v>
      </c>
      <c r="G4488" s="14" t="s">
        <v>4483</v>
      </c>
      <c r="Q4488" t="str">
        <f t="shared" si="70"/>
        <v>38436400-Magnetni šejkeri</v>
      </c>
    </row>
    <row r="4489" spans="1:17" x14ac:dyDescent="0.25">
      <c r="A4489">
        <v>4488</v>
      </c>
      <c r="B4489">
        <v>38436400</v>
      </c>
      <c r="C4489" t="s">
        <v>4483</v>
      </c>
      <c r="E4489" s="15">
        <v>4489</v>
      </c>
      <c r="F4489" s="16">
        <v>38436410</v>
      </c>
      <c r="G4489" s="17" t="s">
        <v>4484</v>
      </c>
      <c r="Q4489" t="str">
        <f t="shared" si="70"/>
        <v>38436410-Toplotni regulatori za mehaničke šejkere sa grejnim pločama</v>
      </c>
    </row>
    <row r="4490" spans="1:17" x14ac:dyDescent="0.25">
      <c r="A4490">
        <v>4489</v>
      </c>
      <c r="B4490">
        <v>38436410</v>
      </c>
      <c r="C4490" t="s">
        <v>4484</v>
      </c>
      <c r="E4490" s="12">
        <v>4490</v>
      </c>
      <c r="F4490" s="13">
        <v>38436500</v>
      </c>
      <c r="G4490" s="14" t="s">
        <v>4485</v>
      </c>
      <c r="Q4490" t="str">
        <f t="shared" si="70"/>
        <v>38436500-Mehaničke mešalice</v>
      </c>
    </row>
    <row r="4491" spans="1:17" x14ac:dyDescent="0.25">
      <c r="A4491">
        <v>4490</v>
      </c>
      <c r="B4491">
        <v>38436500</v>
      </c>
      <c r="C4491" t="s">
        <v>4485</v>
      </c>
      <c r="E4491" s="15">
        <v>4491</v>
      </c>
      <c r="F4491" s="16">
        <v>38436510</v>
      </c>
      <c r="G4491" s="17" t="s">
        <v>4486</v>
      </c>
      <c r="Q4491" t="str">
        <f t="shared" si="70"/>
        <v>38436510-Rotor sa lopaticama za mehaničke mešalice</v>
      </c>
    </row>
    <row r="4492" spans="1:17" x14ac:dyDescent="0.25">
      <c r="A4492">
        <v>4491</v>
      </c>
      <c r="B4492">
        <v>38436510</v>
      </c>
      <c r="C4492" t="s">
        <v>4486</v>
      </c>
      <c r="E4492" s="12">
        <v>4492</v>
      </c>
      <c r="F4492" s="13">
        <v>38436600</v>
      </c>
      <c r="G4492" s="14" t="s">
        <v>4487</v>
      </c>
      <c r="Q4492" t="str">
        <f t="shared" si="70"/>
        <v>38436600-Potapajući homogenizatori</v>
      </c>
    </row>
    <row r="4493" spans="1:17" x14ac:dyDescent="0.25">
      <c r="A4493">
        <v>4492</v>
      </c>
      <c r="B4493">
        <v>38436600</v>
      </c>
      <c r="C4493" t="s">
        <v>4487</v>
      </c>
      <c r="E4493" s="15">
        <v>4493</v>
      </c>
      <c r="F4493" s="16">
        <v>38436610</v>
      </c>
      <c r="G4493" s="17" t="s">
        <v>4488</v>
      </c>
      <c r="Q4493" t="str">
        <f t="shared" si="70"/>
        <v>38436610-Instrumenti za raspršivanje (disperzatori) za potapajuće homogenizatore</v>
      </c>
    </row>
    <row r="4494" spans="1:17" x14ac:dyDescent="0.25">
      <c r="A4494">
        <v>4493</v>
      </c>
      <c r="B4494">
        <v>38436610</v>
      </c>
      <c r="C4494" t="s">
        <v>4488</v>
      </c>
      <c r="E4494" s="12">
        <v>4494</v>
      </c>
      <c r="F4494" s="13">
        <v>38436700</v>
      </c>
      <c r="G4494" s="14" t="s">
        <v>4489</v>
      </c>
      <c r="Q4494" t="str">
        <f t="shared" si="70"/>
        <v>38436700-Ultrazvučni razbijači (dezintegratori)</v>
      </c>
    </row>
    <row r="4495" spans="1:17" x14ac:dyDescent="0.25">
      <c r="A4495">
        <v>4494</v>
      </c>
      <c r="B4495">
        <v>38436700</v>
      </c>
      <c r="C4495" t="s">
        <v>4489</v>
      </c>
      <c r="E4495" s="15">
        <v>4495</v>
      </c>
      <c r="F4495" s="16">
        <v>38436710</v>
      </c>
      <c r="G4495" s="17" t="s">
        <v>4490</v>
      </c>
      <c r="Q4495" t="str">
        <f t="shared" si="70"/>
        <v>38436710-Sonde za ultrazvučne razbijače</v>
      </c>
    </row>
    <row r="4496" spans="1:17" x14ac:dyDescent="0.25">
      <c r="A4496">
        <v>4495</v>
      </c>
      <c r="B4496">
        <v>38436710</v>
      </c>
      <c r="C4496" t="s">
        <v>4490</v>
      </c>
      <c r="E4496" s="12">
        <v>4496</v>
      </c>
      <c r="F4496" s="13">
        <v>38436720</v>
      </c>
      <c r="G4496" s="14" t="s">
        <v>4491</v>
      </c>
      <c r="Q4496" t="str">
        <f t="shared" si="70"/>
        <v>38436720-Konvertori za ultrazvučne razbijače</v>
      </c>
    </row>
    <row r="4497" spans="1:17" x14ac:dyDescent="0.25">
      <c r="A4497">
        <v>4496</v>
      </c>
      <c r="B4497">
        <v>38436720</v>
      </c>
      <c r="C4497" t="s">
        <v>4491</v>
      </c>
      <c r="E4497" s="15">
        <v>4497</v>
      </c>
      <c r="F4497" s="16">
        <v>38436730</v>
      </c>
      <c r="G4497" s="17" t="s">
        <v>4492</v>
      </c>
      <c r="Q4497" t="str">
        <f t="shared" si="70"/>
        <v>38436730-Komore za neprekidan protok za ultrazvučne razbijače</v>
      </c>
    </row>
    <row r="4498" spans="1:17" x14ac:dyDescent="0.25">
      <c r="A4498">
        <v>4497</v>
      </c>
      <c r="B4498">
        <v>38436730</v>
      </c>
      <c r="C4498" t="s">
        <v>4492</v>
      </c>
      <c r="E4498" s="12">
        <v>4498</v>
      </c>
      <c r="F4498" s="13">
        <v>38436800</v>
      </c>
      <c r="G4498" s="14" t="s">
        <v>4493</v>
      </c>
      <c r="Q4498" t="str">
        <f t="shared" si="70"/>
        <v>38436800-Homogenizatori sa rotacionim sečivom</v>
      </c>
    </row>
    <row r="4499" spans="1:17" x14ac:dyDescent="0.25">
      <c r="A4499">
        <v>4498</v>
      </c>
      <c r="B4499">
        <v>38436800</v>
      </c>
      <c r="C4499" t="s">
        <v>4493</v>
      </c>
      <c r="E4499" s="15">
        <v>4499</v>
      </c>
      <c r="F4499" s="16">
        <v>38437000</v>
      </c>
      <c r="G4499" s="17" t="s">
        <v>4494</v>
      </c>
      <c r="Q4499" t="str">
        <f t="shared" si="70"/>
        <v>38437000-Laboratorijske pipete i pribor</v>
      </c>
    </row>
    <row r="4500" spans="1:17" x14ac:dyDescent="0.25">
      <c r="A4500">
        <v>4499</v>
      </c>
      <c r="B4500">
        <v>38437000</v>
      </c>
      <c r="C4500" t="s">
        <v>4494</v>
      </c>
      <c r="E4500" s="12">
        <v>4500</v>
      </c>
      <c r="F4500" s="13">
        <v>38437100</v>
      </c>
      <c r="G4500" s="14" t="s">
        <v>4495</v>
      </c>
      <c r="Q4500" t="str">
        <f t="shared" si="70"/>
        <v>38437100-Pipete</v>
      </c>
    </row>
    <row r="4501" spans="1:17" x14ac:dyDescent="0.25">
      <c r="A4501">
        <v>4500</v>
      </c>
      <c r="B4501">
        <v>38437100</v>
      </c>
      <c r="C4501" t="s">
        <v>4495</v>
      </c>
      <c r="E4501" s="15">
        <v>4501</v>
      </c>
      <c r="F4501" s="16">
        <v>38437110</v>
      </c>
      <c r="G4501" s="17" t="s">
        <v>4496</v>
      </c>
      <c r="Q4501" t="str">
        <f t="shared" si="70"/>
        <v>38437110-Vrhovi pipete</v>
      </c>
    </row>
    <row r="4502" spans="1:17" x14ac:dyDescent="0.25">
      <c r="A4502">
        <v>4501</v>
      </c>
      <c r="B4502">
        <v>38437110</v>
      </c>
      <c r="C4502" t="s">
        <v>4496</v>
      </c>
      <c r="E4502" s="12">
        <v>4502</v>
      </c>
      <c r="F4502" s="13">
        <v>38437120</v>
      </c>
      <c r="G4502" s="14" t="s">
        <v>4497</v>
      </c>
      <c r="Q4502" t="str">
        <f t="shared" si="70"/>
        <v>38437120-Stalak za pipete</v>
      </c>
    </row>
    <row r="4503" spans="1:17" x14ac:dyDescent="0.25">
      <c r="A4503">
        <v>4502</v>
      </c>
      <c r="B4503">
        <v>38437120</v>
      </c>
      <c r="C4503" t="s">
        <v>4497</v>
      </c>
      <c r="E4503" s="15">
        <v>4503</v>
      </c>
      <c r="F4503" s="16">
        <v>38500000</v>
      </c>
      <c r="G4503" s="17" t="s">
        <v>4498</v>
      </c>
      <c r="Q4503" t="str">
        <f t="shared" si="70"/>
        <v>38500000-Aparati za proveru i ispitivanje</v>
      </c>
    </row>
    <row r="4504" spans="1:17" x14ac:dyDescent="0.25">
      <c r="A4504">
        <v>4503</v>
      </c>
      <c r="B4504">
        <v>38500000</v>
      </c>
      <c r="C4504" t="s">
        <v>4498</v>
      </c>
      <c r="E4504" s="12">
        <v>4504</v>
      </c>
      <c r="F4504" s="13">
        <v>38510000</v>
      </c>
      <c r="G4504" s="14" t="s">
        <v>4499</v>
      </c>
      <c r="Q4504" t="str">
        <f t="shared" si="70"/>
        <v>38510000-Mikroskopi</v>
      </c>
    </row>
    <row r="4505" spans="1:17" x14ac:dyDescent="0.25">
      <c r="A4505">
        <v>4504</v>
      </c>
      <c r="B4505">
        <v>38510000</v>
      </c>
      <c r="C4505" t="s">
        <v>4499</v>
      </c>
      <c r="E4505" s="15">
        <v>4505</v>
      </c>
      <c r="F4505" s="16">
        <v>38511000</v>
      </c>
      <c r="G4505" s="17" t="s">
        <v>4500</v>
      </c>
      <c r="Q4505" t="str">
        <f t="shared" si="70"/>
        <v>38511000-Elektronski mikroskopi</v>
      </c>
    </row>
    <row r="4506" spans="1:17" x14ac:dyDescent="0.25">
      <c r="A4506">
        <v>4505</v>
      </c>
      <c r="B4506">
        <v>38511000</v>
      </c>
      <c r="C4506" t="s">
        <v>4500</v>
      </c>
      <c r="E4506" s="12">
        <v>4506</v>
      </c>
      <c r="F4506" s="13">
        <v>38511100</v>
      </c>
      <c r="G4506" s="14" t="s">
        <v>4501</v>
      </c>
      <c r="Q4506" t="str">
        <f t="shared" si="70"/>
        <v>38511100-Skenirajući elektronski mikroskopi</v>
      </c>
    </row>
    <row r="4507" spans="1:17" x14ac:dyDescent="0.25">
      <c r="A4507">
        <v>4506</v>
      </c>
      <c r="B4507">
        <v>38511100</v>
      </c>
      <c r="C4507" t="s">
        <v>4501</v>
      </c>
      <c r="E4507" s="15">
        <v>4507</v>
      </c>
      <c r="F4507" s="16">
        <v>38511200</v>
      </c>
      <c r="G4507" s="17" t="s">
        <v>4502</v>
      </c>
      <c r="Q4507" t="str">
        <f t="shared" si="70"/>
        <v>38511200-Transmisijski elektronski mikroskopi</v>
      </c>
    </row>
    <row r="4508" spans="1:17" x14ac:dyDescent="0.25">
      <c r="A4508">
        <v>4507</v>
      </c>
      <c r="B4508">
        <v>38511200</v>
      </c>
      <c r="C4508" t="s">
        <v>4502</v>
      </c>
      <c r="E4508" s="12">
        <v>4508</v>
      </c>
      <c r="F4508" s="13">
        <v>38512000</v>
      </c>
      <c r="G4508" s="14" t="s">
        <v>4503</v>
      </c>
      <c r="Q4508" t="str">
        <f t="shared" si="70"/>
        <v>38512000-Jonski i molekularni mikroskopi</v>
      </c>
    </row>
    <row r="4509" spans="1:17" x14ac:dyDescent="0.25">
      <c r="A4509">
        <v>4508</v>
      </c>
      <c r="B4509">
        <v>38512000</v>
      </c>
      <c r="C4509" t="s">
        <v>4503</v>
      </c>
      <c r="E4509" s="15">
        <v>4509</v>
      </c>
      <c r="F4509" s="16">
        <v>38512100</v>
      </c>
      <c r="G4509" s="17" t="s">
        <v>4504</v>
      </c>
      <c r="Q4509" t="str">
        <f t="shared" si="70"/>
        <v>38512100-Jonski mikroskopi</v>
      </c>
    </row>
    <row r="4510" spans="1:17" x14ac:dyDescent="0.25">
      <c r="A4510">
        <v>4509</v>
      </c>
      <c r="B4510">
        <v>38512100</v>
      </c>
      <c r="C4510" t="s">
        <v>4504</v>
      </c>
      <c r="E4510" s="12">
        <v>4510</v>
      </c>
      <c r="F4510" s="13">
        <v>38512200</v>
      </c>
      <c r="G4510" s="14" t="s">
        <v>4505</v>
      </c>
      <c r="Q4510" t="str">
        <f t="shared" si="70"/>
        <v>38512200-Molekularni mikroskopi</v>
      </c>
    </row>
    <row r="4511" spans="1:17" x14ac:dyDescent="0.25">
      <c r="A4511">
        <v>4510</v>
      </c>
      <c r="B4511">
        <v>38512200</v>
      </c>
      <c r="C4511" t="s">
        <v>4505</v>
      </c>
      <c r="E4511" s="15">
        <v>4511</v>
      </c>
      <c r="F4511" s="16">
        <v>38513000</v>
      </c>
      <c r="G4511" s="17" t="s">
        <v>4506</v>
      </c>
      <c r="Q4511" t="str">
        <f t="shared" si="70"/>
        <v>38513000-Invertni i metalurški mikroskopi</v>
      </c>
    </row>
    <row r="4512" spans="1:17" x14ac:dyDescent="0.25">
      <c r="A4512">
        <v>4511</v>
      </c>
      <c r="B4512">
        <v>38513000</v>
      </c>
      <c r="C4512" t="s">
        <v>4506</v>
      </c>
      <c r="E4512" s="12">
        <v>4512</v>
      </c>
      <c r="F4512" s="13">
        <v>38513100</v>
      </c>
      <c r="G4512" s="14" t="s">
        <v>4507</v>
      </c>
      <c r="Q4512" t="str">
        <f t="shared" si="70"/>
        <v>38513100-Invertni mikroskopi</v>
      </c>
    </row>
    <row r="4513" spans="1:17" x14ac:dyDescent="0.25">
      <c r="A4513">
        <v>4512</v>
      </c>
      <c r="B4513">
        <v>38513100</v>
      </c>
      <c r="C4513" t="s">
        <v>4507</v>
      </c>
      <c r="E4513" s="15">
        <v>4513</v>
      </c>
      <c r="F4513" s="16">
        <v>38513200</v>
      </c>
      <c r="G4513" s="17" t="s">
        <v>4508</v>
      </c>
      <c r="Q4513" t="str">
        <f t="shared" si="70"/>
        <v>38513200-Metalurški mikroskopi</v>
      </c>
    </row>
    <row r="4514" spans="1:17" x14ac:dyDescent="0.25">
      <c r="A4514">
        <v>4513</v>
      </c>
      <c r="B4514">
        <v>38513200</v>
      </c>
      <c r="C4514" t="s">
        <v>4508</v>
      </c>
      <c r="E4514" s="12">
        <v>4514</v>
      </c>
      <c r="F4514" s="13">
        <v>38514000</v>
      </c>
      <c r="G4514" s="14" t="s">
        <v>4509</v>
      </c>
      <c r="Q4514" t="str">
        <f t="shared" si="70"/>
        <v>38514000-Mikroskopi sa tamnim poljem i skenirajući mikroskopi sa sondom</v>
      </c>
    </row>
    <row r="4515" spans="1:17" x14ac:dyDescent="0.25">
      <c r="A4515">
        <v>4514</v>
      </c>
      <c r="B4515">
        <v>38514000</v>
      </c>
      <c r="C4515" t="s">
        <v>4509</v>
      </c>
      <c r="E4515" s="15">
        <v>4515</v>
      </c>
      <c r="F4515" s="16">
        <v>38514100</v>
      </c>
      <c r="G4515" s="17" t="s">
        <v>4510</v>
      </c>
      <c r="Q4515" t="str">
        <f t="shared" si="70"/>
        <v>38514100-Mikroskopi sa tamnim poljem</v>
      </c>
    </row>
    <row r="4516" spans="1:17" x14ac:dyDescent="0.25">
      <c r="A4516">
        <v>4515</v>
      </c>
      <c r="B4516">
        <v>38514100</v>
      </c>
      <c r="C4516" t="s">
        <v>4510</v>
      </c>
      <c r="E4516" s="12">
        <v>4516</v>
      </c>
      <c r="F4516" s="13">
        <v>38514200</v>
      </c>
      <c r="G4516" s="14" t="s">
        <v>4511</v>
      </c>
      <c r="Q4516" t="str">
        <f t="shared" si="70"/>
        <v>38514200-Skenirajući mikroskopi sa sondom</v>
      </c>
    </row>
    <row r="4517" spans="1:17" x14ac:dyDescent="0.25">
      <c r="A4517">
        <v>4516</v>
      </c>
      <c r="B4517">
        <v>38514200</v>
      </c>
      <c r="C4517" t="s">
        <v>4511</v>
      </c>
      <c r="E4517" s="15">
        <v>4517</v>
      </c>
      <c r="F4517" s="16">
        <v>38515000</v>
      </c>
      <c r="G4517" s="17" t="s">
        <v>4512</v>
      </c>
      <c r="Q4517" t="str">
        <f t="shared" si="70"/>
        <v>38515000-Fluorescentni i polarizjući mikroskopi</v>
      </c>
    </row>
    <row r="4518" spans="1:17" x14ac:dyDescent="0.25">
      <c r="A4518">
        <v>4517</v>
      </c>
      <c r="B4518">
        <v>38515000</v>
      </c>
      <c r="C4518" t="s">
        <v>4512</v>
      </c>
      <c r="E4518" s="12">
        <v>4518</v>
      </c>
      <c r="F4518" s="13">
        <v>38515100</v>
      </c>
      <c r="G4518" s="14" t="s">
        <v>4513</v>
      </c>
      <c r="Q4518" t="str">
        <f t="shared" si="70"/>
        <v>38515100-Polarizirajući mikroskopi</v>
      </c>
    </row>
    <row r="4519" spans="1:17" x14ac:dyDescent="0.25">
      <c r="A4519">
        <v>4518</v>
      </c>
      <c r="B4519">
        <v>38515100</v>
      </c>
      <c r="C4519" t="s">
        <v>4513</v>
      </c>
      <c r="E4519" s="15">
        <v>4519</v>
      </c>
      <c r="F4519" s="16">
        <v>38515200</v>
      </c>
      <c r="G4519" s="17" t="s">
        <v>4514</v>
      </c>
      <c r="Q4519" t="str">
        <f t="shared" si="70"/>
        <v>38515200-Fluorescentni mikroskopi</v>
      </c>
    </row>
    <row r="4520" spans="1:17" x14ac:dyDescent="0.25">
      <c r="A4520">
        <v>4519</v>
      </c>
      <c r="B4520">
        <v>38515200</v>
      </c>
      <c r="C4520" t="s">
        <v>4514</v>
      </c>
      <c r="E4520" s="12">
        <v>4520</v>
      </c>
      <c r="F4520" s="13">
        <v>38516000</v>
      </c>
      <c r="G4520" s="14" t="s">
        <v>4515</v>
      </c>
      <c r="Q4520" t="str">
        <f t="shared" si="70"/>
        <v>38516000-Monokularni ili binokularni svetlosni mikroskopi sa više sočiva</v>
      </c>
    </row>
    <row r="4521" spans="1:17" x14ac:dyDescent="0.25">
      <c r="A4521">
        <v>4520</v>
      </c>
      <c r="B4521">
        <v>38516000</v>
      </c>
      <c r="C4521" t="s">
        <v>4515</v>
      </c>
      <c r="E4521" s="15">
        <v>4521</v>
      </c>
      <c r="F4521" s="16">
        <v>38517000</v>
      </c>
      <c r="G4521" s="17" t="s">
        <v>4516</v>
      </c>
      <c r="Q4521" t="str">
        <f t="shared" si="70"/>
        <v>38517000-Akustični i projekcijski mikroskopi</v>
      </c>
    </row>
    <row r="4522" spans="1:17" x14ac:dyDescent="0.25">
      <c r="A4522">
        <v>4521</v>
      </c>
      <c r="B4522">
        <v>38517000</v>
      </c>
      <c r="C4522" t="s">
        <v>4516</v>
      </c>
      <c r="E4522" s="12">
        <v>4522</v>
      </c>
      <c r="F4522" s="13">
        <v>38517100</v>
      </c>
      <c r="G4522" s="14" t="s">
        <v>4517</v>
      </c>
      <c r="Q4522" t="str">
        <f t="shared" si="70"/>
        <v>38517100-Akustični mikroskopi</v>
      </c>
    </row>
    <row r="4523" spans="1:17" x14ac:dyDescent="0.25">
      <c r="A4523">
        <v>4522</v>
      </c>
      <c r="B4523">
        <v>38517100</v>
      </c>
      <c r="C4523" t="s">
        <v>4517</v>
      </c>
      <c r="E4523" s="15">
        <v>4523</v>
      </c>
      <c r="F4523" s="16">
        <v>38517200</v>
      </c>
      <c r="G4523" s="17" t="s">
        <v>4518</v>
      </c>
      <c r="Q4523" t="str">
        <f t="shared" si="70"/>
        <v>38517200-Projekcijski mikroskopi</v>
      </c>
    </row>
    <row r="4524" spans="1:17" x14ac:dyDescent="0.25">
      <c r="A4524">
        <v>4523</v>
      </c>
      <c r="B4524">
        <v>38517200</v>
      </c>
      <c r="C4524" t="s">
        <v>4518</v>
      </c>
      <c r="E4524" s="12">
        <v>4524</v>
      </c>
      <c r="F4524" s="13">
        <v>38518000</v>
      </c>
      <c r="G4524" s="14" t="s">
        <v>4519</v>
      </c>
      <c r="Q4524" t="str">
        <f t="shared" si="70"/>
        <v>38518000-Mikroskopi širokog polja, stereo mikroskopi ili disekcijski svetlosni mikroskopi</v>
      </c>
    </row>
    <row r="4525" spans="1:17" x14ac:dyDescent="0.25">
      <c r="A4525">
        <v>4524</v>
      </c>
      <c r="B4525">
        <v>38518000</v>
      </c>
      <c r="C4525" t="s">
        <v>4519</v>
      </c>
      <c r="E4525" s="15">
        <v>4525</v>
      </c>
      <c r="F4525" s="16">
        <v>38518100</v>
      </c>
      <c r="G4525" s="17" t="s">
        <v>4520</v>
      </c>
      <c r="Q4525" t="str">
        <f t="shared" si="70"/>
        <v>38518100-Mikroskopi širokog polja</v>
      </c>
    </row>
    <row r="4526" spans="1:17" x14ac:dyDescent="0.25">
      <c r="A4526">
        <v>4525</v>
      </c>
      <c r="B4526">
        <v>38518100</v>
      </c>
      <c r="C4526" t="s">
        <v>4520</v>
      </c>
      <c r="E4526" s="12">
        <v>4526</v>
      </c>
      <c r="F4526" s="13">
        <v>38518200</v>
      </c>
      <c r="G4526" s="14" t="s">
        <v>4521</v>
      </c>
      <c r="Q4526" t="str">
        <f t="shared" si="70"/>
        <v>38518200-Stereo mikroskopi ili disekcijski svetlosni mikroskopi</v>
      </c>
    </row>
    <row r="4527" spans="1:17" x14ac:dyDescent="0.25">
      <c r="A4527">
        <v>4526</v>
      </c>
      <c r="B4527">
        <v>38518200</v>
      </c>
      <c r="C4527" t="s">
        <v>4521</v>
      </c>
      <c r="E4527" s="15">
        <v>4527</v>
      </c>
      <c r="F4527" s="16">
        <v>38519000</v>
      </c>
      <c r="G4527" s="17" t="s">
        <v>4522</v>
      </c>
      <c r="Q4527" t="str">
        <f t="shared" si="70"/>
        <v>38519000-Razni sastavni delovi za mikroskope</v>
      </c>
    </row>
    <row r="4528" spans="1:17" x14ac:dyDescent="0.25">
      <c r="A4528">
        <v>4527</v>
      </c>
      <c r="B4528">
        <v>38519000</v>
      </c>
      <c r="C4528" t="s">
        <v>4522</v>
      </c>
      <c r="E4528" s="12">
        <v>4528</v>
      </c>
      <c r="F4528" s="13">
        <v>38519100</v>
      </c>
      <c r="G4528" s="14" t="s">
        <v>4523</v>
      </c>
      <c r="Q4528" t="str">
        <f t="shared" si="70"/>
        <v>38519100-Svetla za mikroskope</v>
      </c>
    </row>
    <row r="4529" spans="1:17" x14ac:dyDescent="0.25">
      <c r="A4529">
        <v>4528</v>
      </c>
      <c r="B4529">
        <v>38519100</v>
      </c>
      <c r="C4529" t="s">
        <v>4523</v>
      </c>
      <c r="E4529" s="15">
        <v>4529</v>
      </c>
      <c r="F4529" s="16">
        <v>38519200</v>
      </c>
      <c r="G4529" s="17" t="s">
        <v>4524</v>
      </c>
      <c r="Q4529" t="str">
        <f t="shared" si="70"/>
        <v>38519200-Objektivi mikroskopa</v>
      </c>
    </row>
    <row r="4530" spans="1:17" x14ac:dyDescent="0.25">
      <c r="A4530">
        <v>4529</v>
      </c>
      <c r="B4530">
        <v>38519200</v>
      </c>
      <c r="C4530" t="s">
        <v>4524</v>
      </c>
      <c r="E4530" s="12">
        <v>4530</v>
      </c>
      <c r="F4530" s="13">
        <v>38519300</v>
      </c>
      <c r="G4530" s="14" t="s">
        <v>4525</v>
      </c>
      <c r="Q4530" t="str">
        <f t="shared" si="70"/>
        <v>38519300-Foto ili video priključci za mikroskope</v>
      </c>
    </row>
    <row r="4531" spans="1:17" x14ac:dyDescent="0.25">
      <c r="A4531">
        <v>4530</v>
      </c>
      <c r="B4531">
        <v>38519300</v>
      </c>
      <c r="C4531" t="s">
        <v>4525</v>
      </c>
      <c r="E4531" s="15">
        <v>4531</v>
      </c>
      <c r="F4531" s="16">
        <v>38519310</v>
      </c>
      <c r="G4531" s="17" t="s">
        <v>4526</v>
      </c>
      <c r="Q4531" t="str">
        <f t="shared" si="70"/>
        <v>38519310-Foto priključci za mikroskope</v>
      </c>
    </row>
    <row r="4532" spans="1:17" x14ac:dyDescent="0.25">
      <c r="A4532">
        <v>4531</v>
      </c>
      <c r="B4532">
        <v>38519310</v>
      </c>
      <c r="C4532" t="s">
        <v>4526</v>
      </c>
      <c r="E4532" s="12">
        <v>4532</v>
      </c>
      <c r="F4532" s="13">
        <v>38519320</v>
      </c>
      <c r="G4532" s="14" t="s">
        <v>4527</v>
      </c>
      <c r="Q4532" t="str">
        <f t="shared" si="70"/>
        <v>38519320-Video priključci za mikroskope</v>
      </c>
    </row>
    <row r="4533" spans="1:17" x14ac:dyDescent="0.25">
      <c r="A4533">
        <v>4532</v>
      </c>
      <c r="B4533">
        <v>38519320</v>
      </c>
      <c r="C4533" t="s">
        <v>4527</v>
      </c>
      <c r="E4533" s="15">
        <v>4533</v>
      </c>
      <c r="F4533" s="16">
        <v>38519400</v>
      </c>
      <c r="G4533" s="17" t="s">
        <v>4528</v>
      </c>
      <c r="Q4533" t="str">
        <f t="shared" si="70"/>
        <v>38519400-Automatizovana postolja za mikroskope</v>
      </c>
    </row>
    <row r="4534" spans="1:17" x14ac:dyDescent="0.25">
      <c r="A4534">
        <v>4533</v>
      </c>
      <c r="B4534">
        <v>38519400</v>
      </c>
      <c r="C4534" t="s">
        <v>4528</v>
      </c>
      <c r="E4534" s="12">
        <v>4534</v>
      </c>
      <c r="F4534" s="13">
        <v>38519500</v>
      </c>
      <c r="G4534" s="14" t="s">
        <v>4529</v>
      </c>
      <c r="Q4534" t="str">
        <f t="shared" si="70"/>
        <v>38519500-Zamenske sijalice za laboratorijske mikroskope</v>
      </c>
    </row>
    <row r="4535" spans="1:17" x14ac:dyDescent="0.25">
      <c r="A4535">
        <v>4534</v>
      </c>
      <c r="B4535">
        <v>38519500</v>
      </c>
      <c r="C4535" t="s">
        <v>4529</v>
      </c>
      <c r="E4535" s="15">
        <v>4535</v>
      </c>
      <c r="F4535" s="16">
        <v>38519600</v>
      </c>
      <c r="G4535" s="17" t="s">
        <v>4530</v>
      </c>
      <c r="Q4535" t="str">
        <f t="shared" si="70"/>
        <v>38519600-Okulari, kondenzatori, kolektori, tubusi, postolja i prekrivači za mikroskope</v>
      </c>
    </row>
    <row r="4536" spans="1:17" x14ac:dyDescent="0.25">
      <c r="A4536">
        <v>4535</v>
      </c>
      <c r="B4536">
        <v>38519600</v>
      </c>
      <c r="C4536" t="s">
        <v>4530</v>
      </c>
      <c r="E4536" s="12">
        <v>4536</v>
      </c>
      <c r="F4536" s="13">
        <v>38519610</v>
      </c>
      <c r="G4536" s="14" t="s">
        <v>4531</v>
      </c>
      <c r="Q4536" t="str">
        <f t="shared" si="70"/>
        <v>38519610-Okulari za mikroskope</v>
      </c>
    </row>
    <row r="4537" spans="1:17" x14ac:dyDescent="0.25">
      <c r="A4537">
        <v>4536</v>
      </c>
      <c r="B4537">
        <v>38519610</v>
      </c>
      <c r="C4537" t="s">
        <v>4531</v>
      </c>
      <c r="E4537" s="15">
        <v>4537</v>
      </c>
      <c r="F4537" s="16">
        <v>38519620</v>
      </c>
      <c r="G4537" s="17" t="s">
        <v>4532</v>
      </c>
      <c r="Q4537" t="str">
        <f t="shared" si="70"/>
        <v>38519620-Kondenzatori za mikroskope</v>
      </c>
    </row>
    <row r="4538" spans="1:17" x14ac:dyDescent="0.25">
      <c r="A4538">
        <v>4537</v>
      </c>
      <c r="B4538">
        <v>38519620</v>
      </c>
      <c r="C4538" t="s">
        <v>4532</v>
      </c>
      <c r="E4538" s="12">
        <v>4538</v>
      </c>
      <c r="F4538" s="13">
        <v>38519630</v>
      </c>
      <c r="G4538" s="14" t="s">
        <v>4533</v>
      </c>
      <c r="Q4538" t="str">
        <f t="shared" si="70"/>
        <v>38519630-Kolektori za mikroskope</v>
      </c>
    </row>
    <row r="4539" spans="1:17" x14ac:dyDescent="0.25">
      <c r="A4539">
        <v>4538</v>
      </c>
      <c r="B4539">
        <v>38519630</v>
      </c>
      <c r="C4539" t="s">
        <v>4533</v>
      </c>
      <c r="E4539" s="15">
        <v>4539</v>
      </c>
      <c r="F4539" s="16">
        <v>38519640</v>
      </c>
      <c r="G4539" s="17" t="s">
        <v>4534</v>
      </c>
      <c r="Q4539" t="str">
        <f t="shared" si="70"/>
        <v>38519640-Tubusi za mikroskope</v>
      </c>
    </row>
    <row r="4540" spans="1:17" x14ac:dyDescent="0.25">
      <c r="A4540">
        <v>4539</v>
      </c>
      <c r="B4540">
        <v>38519640</v>
      </c>
      <c r="C4540" t="s">
        <v>4534</v>
      </c>
      <c r="E4540" s="12">
        <v>4540</v>
      </c>
      <c r="F4540" s="13">
        <v>38519650</v>
      </c>
      <c r="G4540" s="14" t="s">
        <v>4535</v>
      </c>
      <c r="Q4540" t="str">
        <f t="shared" si="70"/>
        <v>38519650-Postolja za mikroskope</v>
      </c>
    </row>
    <row r="4541" spans="1:17" x14ac:dyDescent="0.25">
      <c r="A4541">
        <v>4540</v>
      </c>
      <c r="B4541">
        <v>38519650</v>
      </c>
      <c r="C4541" t="s">
        <v>4535</v>
      </c>
      <c r="E4541" s="15">
        <v>4541</v>
      </c>
      <c r="F4541" s="16">
        <v>38519660</v>
      </c>
      <c r="G4541" s="17" t="s">
        <v>4536</v>
      </c>
      <c r="Q4541" t="str">
        <f t="shared" si="70"/>
        <v>38519660-Prekrivači za mikroskope</v>
      </c>
    </row>
    <row r="4542" spans="1:17" x14ac:dyDescent="0.25">
      <c r="A4542">
        <v>4541</v>
      </c>
      <c r="B4542">
        <v>38519660</v>
      </c>
      <c r="C4542" t="s">
        <v>4536</v>
      </c>
      <c r="E4542" s="12">
        <v>4542</v>
      </c>
      <c r="F4542" s="13">
        <v>38520000</v>
      </c>
      <c r="G4542" s="14" t="s">
        <v>4537</v>
      </c>
      <c r="Q4542" t="str">
        <f t="shared" si="70"/>
        <v>38520000-Skeneri</v>
      </c>
    </row>
    <row r="4543" spans="1:17" x14ac:dyDescent="0.25">
      <c r="A4543">
        <v>4542</v>
      </c>
      <c r="B4543">
        <v>38520000</v>
      </c>
      <c r="C4543" t="s">
        <v>4537</v>
      </c>
      <c r="E4543" s="15">
        <v>4543</v>
      </c>
      <c r="F4543" s="16">
        <v>38521000</v>
      </c>
      <c r="G4543" s="17" t="s">
        <v>4419</v>
      </c>
      <c r="Q4543" t="str">
        <f t="shared" si="70"/>
        <v>38521000-Merači pritiska</v>
      </c>
    </row>
    <row r="4544" spans="1:17" x14ac:dyDescent="0.25">
      <c r="A4544">
        <v>4543</v>
      </c>
      <c r="B4544">
        <v>38521000</v>
      </c>
      <c r="C4544" t="s">
        <v>4419</v>
      </c>
      <c r="E4544" s="12">
        <v>4544</v>
      </c>
      <c r="F4544" s="13">
        <v>38522000</v>
      </c>
      <c r="G4544" s="14" t="s">
        <v>4538</v>
      </c>
      <c r="Q4544" t="str">
        <f t="shared" si="70"/>
        <v>38522000-Hromatografski skeneri</v>
      </c>
    </row>
    <row r="4545" spans="1:17" x14ac:dyDescent="0.25">
      <c r="A4545">
        <v>4544</v>
      </c>
      <c r="B4545">
        <v>38522000</v>
      </c>
      <c r="C4545" t="s">
        <v>4538</v>
      </c>
      <c r="E4545" s="15">
        <v>4545</v>
      </c>
      <c r="F4545" s="16">
        <v>38527100</v>
      </c>
      <c r="G4545" s="17" t="s">
        <v>4539</v>
      </c>
      <c r="Q4545" t="str">
        <f t="shared" si="70"/>
        <v>38527100-Dozimetri za jonizacijske komore</v>
      </c>
    </row>
    <row r="4546" spans="1:17" x14ac:dyDescent="0.25">
      <c r="A4546">
        <v>4545</v>
      </c>
      <c r="B4546">
        <v>38527100</v>
      </c>
      <c r="C4546" t="s">
        <v>4539</v>
      </c>
      <c r="E4546" s="12">
        <v>4546</v>
      </c>
      <c r="F4546" s="13">
        <v>38527200</v>
      </c>
      <c r="G4546" s="14" t="s">
        <v>4540</v>
      </c>
      <c r="Q4546" t="str">
        <f t="shared" ref="Q4546:Q4609" si="71">F4546&amp; "-" &amp;G4546</f>
        <v>38527200-Dozimetri</v>
      </c>
    </row>
    <row r="4547" spans="1:17" x14ac:dyDescent="0.25">
      <c r="A4547">
        <v>4546</v>
      </c>
      <c r="B4547">
        <v>38527200</v>
      </c>
      <c r="C4547" t="s">
        <v>4540</v>
      </c>
      <c r="E4547" s="15">
        <v>4547</v>
      </c>
      <c r="F4547" s="16">
        <v>38527300</v>
      </c>
      <c r="G4547" s="17" t="s">
        <v>4541</v>
      </c>
      <c r="Q4547" t="str">
        <f t="shared" si="71"/>
        <v>38527300-Dozimetrijski sistemi sekundarnog standarda</v>
      </c>
    </row>
    <row r="4548" spans="1:17" x14ac:dyDescent="0.25">
      <c r="A4548">
        <v>4547</v>
      </c>
      <c r="B4548">
        <v>38527300</v>
      </c>
      <c r="C4548" t="s">
        <v>4541</v>
      </c>
      <c r="E4548" s="12">
        <v>4548</v>
      </c>
      <c r="F4548" s="13">
        <v>38527400</v>
      </c>
      <c r="G4548" s="14" t="s">
        <v>4542</v>
      </c>
      <c r="Q4548" t="str">
        <f t="shared" si="71"/>
        <v>38527400-Fantomski dozimetri</v>
      </c>
    </row>
    <row r="4549" spans="1:17" x14ac:dyDescent="0.25">
      <c r="A4549">
        <v>4548</v>
      </c>
      <c r="B4549">
        <v>38527400</v>
      </c>
      <c r="C4549" t="s">
        <v>4542</v>
      </c>
      <c r="E4549" s="15">
        <v>4549</v>
      </c>
      <c r="F4549" s="16">
        <v>38530000</v>
      </c>
      <c r="G4549" s="17" t="s">
        <v>4543</v>
      </c>
      <c r="Q4549" t="str">
        <f t="shared" si="71"/>
        <v>38530000-Difrakcijski aparati</v>
      </c>
    </row>
    <row r="4550" spans="1:17" x14ac:dyDescent="0.25">
      <c r="A4550">
        <v>4549</v>
      </c>
      <c r="B4550">
        <v>38530000</v>
      </c>
      <c r="C4550" t="s">
        <v>4543</v>
      </c>
      <c r="E4550" s="12">
        <v>4550</v>
      </c>
      <c r="F4550" s="13">
        <v>38540000</v>
      </c>
      <c r="G4550" s="14" t="s">
        <v>4544</v>
      </c>
      <c r="Q4550" t="str">
        <f t="shared" si="71"/>
        <v>38540000-Mašine i aparati za ispitivanje i merenje</v>
      </c>
    </row>
    <row r="4551" spans="1:17" x14ac:dyDescent="0.25">
      <c r="A4551">
        <v>4550</v>
      </c>
      <c r="B4551">
        <v>38540000</v>
      </c>
      <c r="C4551" t="s">
        <v>4544</v>
      </c>
      <c r="E4551" s="15">
        <v>4551</v>
      </c>
      <c r="F4551" s="16">
        <v>38541000</v>
      </c>
      <c r="G4551" s="17" t="s">
        <v>4545</v>
      </c>
      <c r="Q4551" t="str">
        <f t="shared" si="71"/>
        <v>38541000-Uređaji za ispitivanje lemljivosti</v>
      </c>
    </row>
    <row r="4552" spans="1:17" x14ac:dyDescent="0.25">
      <c r="A4552">
        <v>4551</v>
      </c>
      <c r="B4552">
        <v>38541000</v>
      </c>
      <c r="C4552" t="s">
        <v>4545</v>
      </c>
      <c r="E4552" s="12">
        <v>4552</v>
      </c>
      <c r="F4552" s="13">
        <v>38542000</v>
      </c>
      <c r="G4552" s="14" t="s">
        <v>4546</v>
      </c>
      <c r="Q4552" t="str">
        <f t="shared" si="71"/>
        <v>38542000-Servo-hidraulički aparati za ispitivanje</v>
      </c>
    </row>
    <row r="4553" spans="1:17" x14ac:dyDescent="0.25">
      <c r="A4553">
        <v>4552</v>
      </c>
      <c r="B4553">
        <v>38542000</v>
      </c>
      <c r="C4553" t="s">
        <v>4546</v>
      </c>
      <c r="E4553" s="15">
        <v>4553</v>
      </c>
      <c r="F4553" s="16">
        <v>38543000</v>
      </c>
      <c r="G4553" s="17" t="s">
        <v>4547</v>
      </c>
      <c r="Q4553" t="str">
        <f t="shared" si="71"/>
        <v>38543000-Oprema za detekciju gasa</v>
      </c>
    </row>
    <row r="4554" spans="1:17" x14ac:dyDescent="0.25">
      <c r="A4554">
        <v>4553</v>
      </c>
      <c r="B4554">
        <v>38543000</v>
      </c>
      <c r="C4554" t="s">
        <v>4547</v>
      </c>
      <c r="E4554" s="12">
        <v>4554</v>
      </c>
      <c r="F4554" s="13">
        <v>38544000</v>
      </c>
      <c r="G4554" s="14" t="s">
        <v>4548</v>
      </c>
      <c r="Q4554" t="str">
        <f t="shared" si="71"/>
        <v>38544000-Aparati za otkrivanje droge</v>
      </c>
    </row>
    <row r="4555" spans="1:17" x14ac:dyDescent="0.25">
      <c r="A4555">
        <v>4554</v>
      </c>
      <c r="B4555">
        <v>38544000</v>
      </c>
      <c r="C4555" t="s">
        <v>4548</v>
      </c>
      <c r="E4555" s="15">
        <v>4555</v>
      </c>
      <c r="F4555" s="16">
        <v>38545000</v>
      </c>
      <c r="G4555" s="17" t="s">
        <v>4549</v>
      </c>
      <c r="Q4555" t="str">
        <f t="shared" si="71"/>
        <v>38545000-Kompleti za ispitivanje gasa</v>
      </c>
    </row>
    <row r="4556" spans="1:17" x14ac:dyDescent="0.25">
      <c r="A4556">
        <v>4555</v>
      </c>
      <c r="B4556">
        <v>38545000</v>
      </c>
      <c r="C4556" t="s">
        <v>4549</v>
      </c>
      <c r="E4556" s="12">
        <v>4556</v>
      </c>
      <c r="F4556" s="13">
        <v>38546000</v>
      </c>
      <c r="G4556" s="14" t="s">
        <v>4550</v>
      </c>
      <c r="Q4556" t="str">
        <f t="shared" si="71"/>
        <v>38546000-Sistem za otkrivanje eksploziva</v>
      </c>
    </row>
    <row r="4557" spans="1:17" x14ac:dyDescent="0.25">
      <c r="A4557">
        <v>4556</v>
      </c>
      <c r="B4557">
        <v>38546000</v>
      </c>
      <c r="C4557" t="s">
        <v>4550</v>
      </c>
      <c r="E4557" s="15">
        <v>4557</v>
      </c>
      <c r="F4557" s="16">
        <v>38546100</v>
      </c>
      <c r="G4557" s="17" t="s">
        <v>4551</v>
      </c>
      <c r="Q4557" t="str">
        <f t="shared" si="71"/>
        <v>38546100-Detektori bombi</v>
      </c>
    </row>
    <row r="4558" spans="1:17" x14ac:dyDescent="0.25">
      <c r="A4558">
        <v>4557</v>
      </c>
      <c r="B4558">
        <v>38546100</v>
      </c>
      <c r="C4558" t="s">
        <v>4551</v>
      </c>
      <c r="E4558" s="12">
        <v>4558</v>
      </c>
      <c r="F4558" s="13">
        <v>38547000</v>
      </c>
      <c r="G4558" s="14" t="s">
        <v>4552</v>
      </c>
      <c r="Q4558" t="str">
        <f t="shared" si="71"/>
        <v>38547000-Dozimetrijski sistem</v>
      </c>
    </row>
    <row r="4559" spans="1:17" x14ac:dyDescent="0.25">
      <c r="A4559">
        <v>4558</v>
      </c>
      <c r="B4559">
        <v>38547000</v>
      </c>
      <c r="C4559" t="s">
        <v>4552</v>
      </c>
      <c r="E4559" s="15">
        <v>4559</v>
      </c>
      <c r="F4559" s="16">
        <v>38548000</v>
      </c>
      <c r="G4559" s="17" t="s">
        <v>4553</v>
      </c>
      <c r="Q4559" t="str">
        <f t="shared" si="71"/>
        <v>38548000-Instrumenti za vozila</v>
      </c>
    </row>
    <row r="4560" spans="1:17" x14ac:dyDescent="0.25">
      <c r="A4560">
        <v>4559</v>
      </c>
      <c r="B4560">
        <v>38548000</v>
      </c>
      <c r="C4560" t="s">
        <v>4553</v>
      </c>
      <c r="E4560" s="12">
        <v>4560</v>
      </c>
      <c r="F4560" s="13">
        <v>38550000</v>
      </c>
      <c r="G4560" s="14" t="s">
        <v>4554</v>
      </c>
      <c r="Q4560" t="str">
        <f t="shared" si="71"/>
        <v>38550000-Brojila</v>
      </c>
    </row>
    <row r="4561" spans="1:17" x14ac:dyDescent="0.25">
      <c r="A4561">
        <v>4560</v>
      </c>
      <c r="B4561">
        <v>38550000</v>
      </c>
      <c r="C4561" t="s">
        <v>4554</v>
      </c>
      <c r="E4561" s="15">
        <v>4561</v>
      </c>
      <c r="F4561" s="16">
        <v>38551000</v>
      </c>
      <c r="G4561" s="17" t="s">
        <v>4555</v>
      </c>
      <c r="Q4561" t="str">
        <f t="shared" si="71"/>
        <v>38551000-Energetska brojila</v>
      </c>
    </row>
    <row r="4562" spans="1:17" x14ac:dyDescent="0.25">
      <c r="A4562">
        <v>4561</v>
      </c>
      <c r="B4562">
        <v>38551000</v>
      </c>
      <c r="C4562" t="s">
        <v>4555</v>
      </c>
      <c r="E4562" s="12">
        <v>4562</v>
      </c>
      <c r="F4562" s="13">
        <v>38552000</v>
      </c>
      <c r="G4562" s="14" t="s">
        <v>4556</v>
      </c>
      <c r="Q4562" t="str">
        <f t="shared" si="71"/>
        <v>38552000-Elektronska brojila</v>
      </c>
    </row>
    <row r="4563" spans="1:17" x14ac:dyDescent="0.25">
      <c r="A4563">
        <v>4562</v>
      </c>
      <c r="B4563">
        <v>38552000</v>
      </c>
      <c r="C4563" t="s">
        <v>4556</v>
      </c>
      <c r="E4563" s="15">
        <v>4563</v>
      </c>
      <c r="F4563" s="16">
        <v>38553000</v>
      </c>
      <c r="G4563" s="17" t="s">
        <v>4557</v>
      </c>
      <c r="Q4563" t="str">
        <f t="shared" si="71"/>
        <v>38553000-Magnetna brojila</v>
      </c>
    </row>
    <row r="4564" spans="1:17" x14ac:dyDescent="0.25">
      <c r="A4564">
        <v>4563</v>
      </c>
      <c r="B4564">
        <v>38553000</v>
      </c>
      <c r="C4564" t="s">
        <v>4557</v>
      </c>
      <c r="E4564" s="12">
        <v>4564</v>
      </c>
      <c r="F4564" s="13">
        <v>38554000</v>
      </c>
      <c r="G4564" s="14" t="s">
        <v>4558</v>
      </c>
      <c r="Q4564" t="str">
        <f t="shared" si="71"/>
        <v>38554000-Brojila električne energije</v>
      </c>
    </row>
    <row r="4565" spans="1:17" x14ac:dyDescent="0.25">
      <c r="A4565">
        <v>4564</v>
      </c>
      <c r="B4565">
        <v>38554000</v>
      </c>
      <c r="C4565" t="s">
        <v>4558</v>
      </c>
      <c r="E4565" s="15">
        <v>4565</v>
      </c>
      <c r="F4565" s="16">
        <v>38560000</v>
      </c>
      <c r="G4565" s="17" t="s">
        <v>4559</v>
      </c>
      <c r="Q4565" t="str">
        <f t="shared" si="71"/>
        <v>38560000-Brojila u proizvodnji</v>
      </c>
    </row>
    <row r="4566" spans="1:17" x14ac:dyDescent="0.25">
      <c r="A4566">
        <v>4565</v>
      </c>
      <c r="B4566">
        <v>38560000</v>
      </c>
      <c r="C4566" t="s">
        <v>4559</v>
      </c>
      <c r="E4566" s="12">
        <v>4566</v>
      </c>
      <c r="F4566" s="13">
        <v>38561000</v>
      </c>
      <c r="G4566" s="14" t="s">
        <v>4560</v>
      </c>
      <c r="Q4566" t="str">
        <f t="shared" si="71"/>
        <v>38561000-Brojači broja okretaja</v>
      </c>
    </row>
    <row r="4567" spans="1:17" x14ac:dyDescent="0.25">
      <c r="A4567">
        <v>4566</v>
      </c>
      <c r="B4567">
        <v>38561000</v>
      </c>
      <c r="C4567" t="s">
        <v>4560</v>
      </c>
      <c r="E4567" s="15">
        <v>4567</v>
      </c>
      <c r="F4567" s="16">
        <v>38561100</v>
      </c>
      <c r="G4567" s="17" t="s">
        <v>4561</v>
      </c>
      <c r="Q4567" t="str">
        <f t="shared" si="71"/>
        <v>38561100-Brzinomeri za vozila</v>
      </c>
    </row>
    <row r="4568" spans="1:17" x14ac:dyDescent="0.25">
      <c r="A4568">
        <v>4567</v>
      </c>
      <c r="B4568">
        <v>38561100</v>
      </c>
      <c r="C4568" t="s">
        <v>4561</v>
      </c>
      <c r="E4568" s="12">
        <v>4568</v>
      </c>
      <c r="F4568" s="13">
        <v>38561110</v>
      </c>
      <c r="G4568" s="14" t="s">
        <v>4562</v>
      </c>
      <c r="Q4568" t="str">
        <f t="shared" si="71"/>
        <v>38561110-Tahometri</v>
      </c>
    </row>
    <row r="4569" spans="1:17" x14ac:dyDescent="0.25">
      <c r="A4569">
        <v>4568</v>
      </c>
      <c r="B4569">
        <v>38561110</v>
      </c>
      <c r="C4569" t="s">
        <v>4562</v>
      </c>
      <c r="E4569" s="15">
        <v>4569</v>
      </c>
      <c r="F4569" s="16">
        <v>38561120</v>
      </c>
      <c r="G4569" s="17" t="s">
        <v>4563</v>
      </c>
      <c r="Q4569" t="str">
        <f t="shared" si="71"/>
        <v>38561120-Taksimetri</v>
      </c>
    </row>
    <row r="4570" spans="1:17" x14ac:dyDescent="0.25">
      <c r="A4570">
        <v>4569</v>
      </c>
      <c r="B4570">
        <v>38561120</v>
      </c>
      <c r="C4570" t="s">
        <v>4563</v>
      </c>
      <c r="E4570" s="12">
        <v>4570</v>
      </c>
      <c r="F4570" s="13">
        <v>38562000</v>
      </c>
      <c r="G4570" s="14" t="s">
        <v>4564</v>
      </c>
      <c r="Q4570" t="str">
        <f t="shared" si="71"/>
        <v>38562000-Stroboskopi</v>
      </c>
    </row>
    <row r="4571" spans="1:17" x14ac:dyDescent="0.25">
      <c r="A4571">
        <v>4570</v>
      </c>
      <c r="B4571">
        <v>38562000</v>
      </c>
      <c r="C4571" t="s">
        <v>4564</v>
      </c>
      <c r="E4571" s="15">
        <v>4571</v>
      </c>
      <c r="F4571" s="16">
        <v>38570000</v>
      </c>
      <c r="G4571" s="17" t="s">
        <v>4565</v>
      </c>
      <c r="Q4571" t="str">
        <f t="shared" si="71"/>
        <v>38570000-Instrumenti i aparati za regulaciju i kontrolu</v>
      </c>
    </row>
    <row r="4572" spans="1:17" x14ac:dyDescent="0.25">
      <c r="A4572">
        <v>4571</v>
      </c>
      <c r="B4572">
        <v>38570000</v>
      </c>
      <c r="C4572" t="s">
        <v>4565</v>
      </c>
      <c r="E4572" s="12">
        <v>4572</v>
      </c>
      <c r="F4572" s="13">
        <v>38571000</v>
      </c>
      <c r="G4572" s="14" t="s">
        <v>4566</v>
      </c>
      <c r="Q4572" t="str">
        <f t="shared" si="71"/>
        <v>38571000-Limiteri brzine</v>
      </c>
    </row>
    <row r="4573" spans="1:17" x14ac:dyDescent="0.25">
      <c r="A4573">
        <v>4572</v>
      </c>
      <c r="B4573">
        <v>38571000</v>
      </c>
      <c r="C4573" t="s">
        <v>4566</v>
      </c>
      <c r="E4573" s="15">
        <v>4573</v>
      </c>
      <c r="F4573" s="16">
        <v>38580000</v>
      </c>
      <c r="G4573" s="17" t="s">
        <v>4567</v>
      </c>
      <c r="Q4573" t="str">
        <f t="shared" si="71"/>
        <v>38580000-Nemedicinska oprema sa zračenjem</v>
      </c>
    </row>
    <row r="4574" spans="1:17" x14ac:dyDescent="0.25">
      <c r="A4574">
        <v>4573</v>
      </c>
      <c r="B4574">
        <v>38580000</v>
      </c>
      <c r="C4574" t="s">
        <v>4567</v>
      </c>
      <c r="E4574" s="12">
        <v>4574</v>
      </c>
      <c r="F4574" s="13">
        <v>38581000</v>
      </c>
      <c r="G4574" s="14" t="s">
        <v>4568</v>
      </c>
      <c r="Q4574" t="str">
        <f t="shared" si="71"/>
        <v>38581000-Oprema za skeniranje prtljaga</v>
      </c>
    </row>
    <row r="4575" spans="1:17" x14ac:dyDescent="0.25">
      <c r="A4575">
        <v>4574</v>
      </c>
      <c r="B4575">
        <v>38581000</v>
      </c>
      <c r="C4575" t="s">
        <v>4568</v>
      </c>
      <c r="E4575" s="15">
        <v>4575</v>
      </c>
      <c r="F4575" s="16">
        <v>38582000</v>
      </c>
      <c r="G4575" s="17" t="s">
        <v>4569</v>
      </c>
      <c r="Q4575" t="str">
        <f t="shared" si="71"/>
        <v>38582000-Oprema za rendgensku kontrolu</v>
      </c>
    </row>
    <row r="4576" spans="1:17" x14ac:dyDescent="0.25">
      <c r="A4576">
        <v>4575</v>
      </c>
      <c r="B4576">
        <v>38582000</v>
      </c>
      <c r="C4576" t="s">
        <v>4569</v>
      </c>
      <c r="E4576" s="12">
        <v>4576</v>
      </c>
      <c r="F4576" s="13">
        <v>38600000</v>
      </c>
      <c r="G4576" s="14" t="s">
        <v>4570</v>
      </c>
      <c r="Q4576" t="str">
        <f t="shared" si="71"/>
        <v>38600000-Optički instrumenti</v>
      </c>
    </row>
    <row r="4577" spans="1:17" x14ac:dyDescent="0.25">
      <c r="A4577">
        <v>4576</v>
      </c>
      <c r="B4577">
        <v>38600000</v>
      </c>
      <c r="C4577" t="s">
        <v>4570</v>
      </c>
      <c r="E4577" s="15">
        <v>4577</v>
      </c>
      <c r="F4577" s="16">
        <v>38620000</v>
      </c>
      <c r="G4577" s="17" t="s">
        <v>4571</v>
      </c>
      <c r="Q4577" t="str">
        <f t="shared" si="71"/>
        <v>38620000-Polarizujući materijal</v>
      </c>
    </row>
    <row r="4578" spans="1:17" x14ac:dyDescent="0.25">
      <c r="A4578">
        <v>4577</v>
      </c>
      <c r="B4578">
        <v>38620000</v>
      </c>
      <c r="C4578" t="s">
        <v>4571</v>
      </c>
      <c r="E4578" s="12">
        <v>4578</v>
      </c>
      <c r="F4578" s="13">
        <v>38621000</v>
      </c>
      <c r="G4578" s="14" t="s">
        <v>4572</v>
      </c>
      <c r="Q4578" t="str">
        <f t="shared" si="71"/>
        <v>38621000-Aparati sa optičkim vlaknima</v>
      </c>
    </row>
    <row r="4579" spans="1:17" x14ac:dyDescent="0.25">
      <c r="A4579">
        <v>4578</v>
      </c>
      <c r="B4579">
        <v>38621000</v>
      </c>
      <c r="C4579" t="s">
        <v>4572</v>
      </c>
      <c r="E4579" s="15">
        <v>4579</v>
      </c>
      <c r="F4579" s="16">
        <v>38622000</v>
      </c>
      <c r="G4579" s="17" t="s">
        <v>4573</v>
      </c>
      <c r="Q4579" t="str">
        <f t="shared" si="71"/>
        <v>38622000-Ogledala</v>
      </c>
    </row>
    <row r="4580" spans="1:17" x14ac:dyDescent="0.25">
      <c r="A4580">
        <v>4579</v>
      </c>
      <c r="B4580">
        <v>38622000</v>
      </c>
      <c r="C4580" t="s">
        <v>4573</v>
      </c>
      <c r="E4580" s="12">
        <v>4580</v>
      </c>
      <c r="F4580" s="13">
        <v>38623000</v>
      </c>
      <c r="G4580" s="14" t="s">
        <v>4574</v>
      </c>
      <c r="Q4580" t="str">
        <f t="shared" si="71"/>
        <v>38623000-Optički filteri</v>
      </c>
    </row>
    <row r="4581" spans="1:17" x14ac:dyDescent="0.25">
      <c r="A4581">
        <v>4580</v>
      </c>
      <c r="B4581">
        <v>38623000</v>
      </c>
      <c r="C4581" t="s">
        <v>4574</v>
      </c>
      <c r="E4581" s="15">
        <v>4581</v>
      </c>
      <c r="F4581" s="16">
        <v>38624000</v>
      </c>
      <c r="G4581" s="17" t="s">
        <v>4575</v>
      </c>
      <c r="Q4581" t="str">
        <f t="shared" si="71"/>
        <v>38624000-Optička pomoćna sredstva</v>
      </c>
    </row>
    <row r="4582" spans="1:17" x14ac:dyDescent="0.25">
      <c r="A4582">
        <v>4581</v>
      </c>
      <c r="B4582">
        <v>38624000</v>
      </c>
      <c r="C4582" t="s">
        <v>4575</v>
      </c>
      <c r="E4582" s="12">
        <v>4582</v>
      </c>
      <c r="F4582" s="13">
        <v>38630000</v>
      </c>
      <c r="G4582" s="14" t="s">
        <v>4576</v>
      </c>
      <c r="Q4582" t="str">
        <f t="shared" si="71"/>
        <v>38630000-Astronomski i optički instrumenti</v>
      </c>
    </row>
    <row r="4583" spans="1:17" x14ac:dyDescent="0.25">
      <c r="A4583">
        <v>4582</v>
      </c>
      <c r="B4583">
        <v>38630000</v>
      </c>
      <c r="C4583" t="s">
        <v>4576</v>
      </c>
      <c r="E4583" s="15">
        <v>4583</v>
      </c>
      <c r="F4583" s="16">
        <v>38631000</v>
      </c>
      <c r="G4583" s="17" t="s">
        <v>4577</v>
      </c>
      <c r="Q4583" t="str">
        <f t="shared" si="71"/>
        <v>38631000-Dvogledi</v>
      </c>
    </row>
    <row r="4584" spans="1:17" x14ac:dyDescent="0.25">
      <c r="A4584">
        <v>4583</v>
      </c>
      <c r="B4584">
        <v>38631000</v>
      </c>
      <c r="C4584" t="s">
        <v>4577</v>
      </c>
      <c r="E4584" s="12">
        <v>4584</v>
      </c>
      <c r="F4584" s="13">
        <v>38632000</v>
      </c>
      <c r="G4584" s="14" t="s">
        <v>4578</v>
      </c>
      <c r="Q4584" t="str">
        <f t="shared" si="71"/>
        <v>38632000-Naočare za noćno posmatranje</v>
      </c>
    </row>
    <row r="4585" spans="1:17" x14ac:dyDescent="0.25">
      <c r="A4585">
        <v>4584</v>
      </c>
      <c r="B4585">
        <v>38632000</v>
      </c>
      <c r="C4585" t="s">
        <v>4578</v>
      </c>
      <c r="E4585" s="15">
        <v>4585</v>
      </c>
      <c r="F4585" s="16">
        <v>38633000</v>
      </c>
      <c r="G4585" s="17" t="s">
        <v>4579</v>
      </c>
      <c r="Q4585" t="str">
        <f t="shared" si="71"/>
        <v>38633000-Teleskopski nišani</v>
      </c>
    </row>
    <row r="4586" spans="1:17" x14ac:dyDescent="0.25">
      <c r="A4586">
        <v>4585</v>
      </c>
      <c r="B4586">
        <v>38633000</v>
      </c>
      <c r="C4586" t="s">
        <v>4579</v>
      </c>
      <c r="E4586" s="12">
        <v>4586</v>
      </c>
      <c r="F4586" s="13">
        <v>38634000</v>
      </c>
      <c r="G4586" s="14" t="s">
        <v>4580</v>
      </c>
      <c r="Q4586" t="str">
        <f t="shared" si="71"/>
        <v>38634000-Optički mikroskopi</v>
      </c>
    </row>
    <row r="4587" spans="1:17" x14ac:dyDescent="0.25">
      <c r="A4587">
        <v>4586</v>
      </c>
      <c r="B4587">
        <v>38634000</v>
      </c>
      <c r="C4587" t="s">
        <v>4580</v>
      </c>
      <c r="E4587" s="15">
        <v>4587</v>
      </c>
      <c r="F4587" s="16">
        <v>38635000</v>
      </c>
      <c r="G4587" s="17" t="s">
        <v>4581</v>
      </c>
      <c r="Q4587" t="str">
        <f t="shared" si="71"/>
        <v>38635000-Teleskopi</v>
      </c>
    </row>
    <row r="4588" spans="1:17" x14ac:dyDescent="0.25">
      <c r="A4588">
        <v>4587</v>
      </c>
      <c r="B4588">
        <v>38635000</v>
      </c>
      <c r="C4588" t="s">
        <v>4581</v>
      </c>
      <c r="E4588" s="12">
        <v>4588</v>
      </c>
      <c r="F4588" s="13">
        <v>38636000</v>
      </c>
      <c r="G4588" s="14" t="s">
        <v>4582</v>
      </c>
      <c r="Q4588" t="str">
        <f t="shared" si="71"/>
        <v>38636000-Specijalistički optički instrumenti</v>
      </c>
    </row>
    <row r="4589" spans="1:17" x14ac:dyDescent="0.25">
      <c r="A4589">
        <v>4588</v>
      </c>
      <c r="B4589">
        <v>38636000</v>
      </c>
      <c r="C4589" t="s">
        <v>4582</v>
      </c>
      <c r="E4589" s="15">
        <v>4589</v>
      </c>
      <c r="F4589" s="16">
        <v>38636100</v>
      </c>
      <c r="G4589" s="17" t="s">
        <v>4583</v>
      </c>
      <c r="Q4589" t="str">
        <f t="shared" si="71"/>
        <v>38636100-Laseri</v>
      </c>
    </row>
    <row r="4590" spans="1:17" x14ac:dyDescent="0.25">
      <c r="A4590">
        <v>4589</v>
      </c>
      <c r="B4590">
        <v>38636100</v>
      </c>
      <c r="C4590" t="s">
        <v>4583</v>
      </c>
      <c r="E4590" s="12">
        <v>4590</v>
      </c>
      <c r="F4590" s="13">
        <v>38636110</v>
      </c>
      <c r="G4590" s="14" t="s">
        <v>4584</v>
      </c>
      <c r="Q4590" t="str">
        <f t="shared" si="71"/>
        <v>38636110-Industrijski laseri</v>
      </c>
    </row>
    <row r="4591" spans="1:17" x14ac:dyDescent="0.25">
      <c r="A4591">
        <v>4590</v>
      </c>
      <c r="B4591">
        <v>38636110</v>
      </c>
      <c r="C4591" t="s">
        <v>4584</v>
      </c>
      <c r="E4591" s="15">
        <v>4591</v>
      </c>
      <c r="F4591" s="16">
        <v>38640000</v>
      </c>
      <c r="G4591" s="17" t="s">
        <v>4585</v>
      </c>
      <c r="Q4591" t="str">
        <f t="shared" si="71"/>
        <v>38640000-Uređaji sa tečnim kristalima</v>
      </c>
    </row>
    <row r="4592" spans="1:17" x14ac:dyDescent="0.25">
      <c r="A4592">
        <v>4591</v>
      </c>
      <c r="B4592">
        <v>38640000</v>
      </c>
      <c r="C4592" t="s">
        <v>4585</v>
      </c>
      <c r="E4592" s="12">
        <v>4592</v>
      </c>
      <c r="F4592" s="13">
        <v>38641000</v>
      </c>
      <c r="G4592" s="14" t="s">
        <v>4586</v>
      </c>
      <c r="Q4592" t="str">
        <f t="shared" si="71"/>
        <v>38641000-Periskopi</v>
      </c>
    </row>
    <row r="4593" spans="1:17" x14ac:dyDescent="0.25">
      <c r="A4593">
        <v>4592</v>
      </c>
      <c r="B4593">
        <v>38641000</v>
      </c>
      <c r="C4593" t="s">
        <v>4586</v>
      </c>
      <c r="E4593" s="15">
        <v>4593</v>
      </c>
      <c r="F4593" s="16">
        <v>38650000</v>
      </c>
      <c r="G4593" s="17" t="s">
        <v>4587</v>
      </c>
      <c r="Q4593" t="str">
        <f t="shared" si="71"/>
        <v>38650000-Fotografska oprema</v>
      </c>
    </row>
    <row r="4594" spans="1:17" x14ac:dyDescent="0.25">
      <c r="A4594">
        <v>4593</v>
      </c>
      <c r="B4594">
        <v>38650000</v>
      </c>
      <c r="C4594" t="s">
        <v>4587</v>
      </c>
      <c r="E4594" s="12">
        <v>4594</v>
      </c>
      <c r="F4594" s="13">
        <v>38651000</v>
      </c>
      <c r="G4594" s="14" t="s">
        <v>4588</v>
      </c>
      <c r="Q4594" t="str">
        <f t="shared" si="71"/>
        <v>38651000-Fotoaparati</v>
      </c>
    </row>
    <row r="4595" spans="1:17" x14ac:dyDescent="0.25">
      <c r="A4595">
        <v>4594</v>
      </c>
      <c r="B4595">
        <v>38651000</v>
      </c>
      <c r="C4595" t="s">
        <v>4588</v>
      </c>
      <c r="E4595" s="15">
        <v>4595</v>
      </c>
      <c r="F4595" s="16">
        <v>38651100</v>
      </c>
      <c r="G4595" s="17" t="s">
        <v>4589</v>
      </c>
      <c r="Q4595" t="str">
        <f t="shared" si="71"/>
        <v>38651100-Sočiva fotoaparata</v>
      </c>
    </row>
    <row r="4596" spans="1:17" x14ac:dyDescent="0.25">
      <c r="A4596">
        <v>4595</v>
      </c>
      <c r="B4596">
        <v>38651100</v>
      </c>
      <c r="C4596" t="s">
        <v>4589</v>
      </c>
      <c r="E4596" s="12">
        <v>4596</v>
      </c>
      <c r="F4596" s="13">
        <v>38651200</v>
      </c>
      <c r="G4596" s="14" t="s">
        <v>4590</v>
      </c>
      <c r="Q4596" t="str">
        <f t="shared" si="71"/>
        <v>38651200-Kućišta fotoaparata</v>
      </c>
    </row>
    <row r="4597" spans="1:17" x14ac:dyDescent="0.25">
      <c r="A4597">
        <v>4596</v>
      </c>
      <c r="B4597">
        <v>38651200</v>
      </c>
      <c r="C4597" t="s">
        <v>4590</v>
      </c>
      <c r="E4597" s="15">
        <v>4597</v>
      </c>
      <c r="F4597" s="16">
        <v>38651300</v>
      </c>
      <c r="G4597" s="17" t="s">
        <v>4591</v>
      </c>
      <c r="Q4597" t="str">
        <f t="shared" si="71"/>
        <v>38651300-Fotografski aparati za pripremu štamparskih ploča ili valjaka</v>
      </c>
    </row>
    <row r="4598" spans="1:17" x14ac:dyDescent="0.25">
      <c r="A4598">
        <v>4597</v>
      </c>
      <c r="B4598">
        <v>38651300</v>
      </c>
      <c r="C4598" t="s">
        <v>4591</v>
      </c>
      <c r="E4598" s="12">
        <v>4598</v>
      </c>
      <c r="F4598" s="13">
        <v>38651400</v>
      </c>
      <c r="G4598" s="14" t="s">
        <v>4592</v>
      </c>
      <c r="Q4598" t="str">
        <f t="shared" si="71"/>
        <v>38651400-Fotoaparati sa trenutnim razvijanjem</v>
      </c>
    </row>
    <row r="4599" spans="1:17" x14ac:dyDescent="0.25">
      <c r="A4599">
        <v>4598</v>
      </c>
      <c r="B4599">
        <v>38651400</v>
      </c>
      <c r="C4599" t="s">
        <v>4592</v>
      </c>
      <c r="E4599" s="15">
        <v>4599</v>
      </c>
      <c r="F4599" s="16">
        <v>38651500</v>
      </c>
      <c r="G4599" s="17" t="s">
        <v>4593</v>
      </c>
      <c r="Q4599" t="str">
        <f t="shared" si="71"/>
        <v>38651500-Kinematografske kamere</v>
      </c>
    </row>
    <row r="4600" spans="1:17" x14ac:dyDescent="0.25">
      <c r="A4600">
        <v>4599</v>
      </c>
      <c r="B4600">
        <v>38651500</v>
      </c>
      <c r="C4600" t="s">
        <v>4593</v>
      </c>
      <c r="E4600" s="12">
        <v>4600</v>
      </c>
      <c r="F4600" s="13">
        <v>38651600</v>
      </c>
      <c r="G4600" s="14" t="s">
        <v>4594</v>
      </c>
      <c r="Q4600" t="str">
        <f t="shared" si="71"/>
        <v>38651600-Digitalni fotoaparati</v>
      </c>
    </row>
    <row r="4601" spans="1:17" x14ac:dyDescent="0.25">
      <c r="A4601">
        <v>4600</v>
      </c>
      <c r="B4601">
        <v>38651600</v>
      </c>
      <c r="C4601" t="s">
        <v>4594</v>
      </c>
      <c r="E4601" s="15">
        <v>4601</v>
      </c>
      <c r="F4601" s="16">
        <v>38652000</v>
      </c>
      <c r="G4601" s="17" t="s">
        <v>4595</v>
      </c>
      <c r="Q4601" t="str">
        <f t="shared" si="71"/>
        <v>38652000-Kinematografski projektori</v>
      </c>
    </row>
    <row r="4602" spans="1:17" x14ac:dyDescent="0.25">
      <c r="A4602">
        <v>4601</v>
      </c>
      <c r="B4602">
        <v>38652000</v>
      </c>
      <c r="C4602" t="s">
        <v>4595</v>
      </c>
      <c r="E4602" s="12">
        <v>4602</v>
      </c>
      <c r="F4602" s="13">
        <v>38652100</v>
      </c>
      <c r="G4602" s="14" t="s">
        <v>4596</v>
      </c>
      <c r="Q4602" t="str">
        <f t="shared" si="71"/>
        <v>38652100-Projektori</v>
      </c>
    </row>
    <row r="4603" spans="1:17" x14ac:dyDescent="0.25">
      <c r="A4603">
        <v>4602</v>
      </c>
      <c r="B4603">
        <v>38652100</v>
      </c>
      <c r="C4603" t="s">
        <v>4596</v>
      </c>
      <c r="E4603" s="15">
        <v>4603</v>
      </c>
      <c r="F4603" s="16">
        <v>38652110</v>
      </c>
      <c r="G4603" s="17" t="s">
        <v>4597</v>
      </c>
      <c r="Q4603" t="str">
        <f t="shared" si="71"/>
        <v>38652110-Projektori za dijapozitive</v>
      </c>
    </row>
    <row r="4604" spans="1:17" x14ac:dyDescent="0.25">
      <c r="A4604">
        <v>4603</v>
      </c>
      <c r="B4604">
        <v>38652110</v>
      </c>
      <c r="C4604" t="s">
        <v>4597</v>
      </c>
      <c r="E4604" s="12">
        <v>4604</v>
      </c>
      <c r="F4604" s="13">
        <v>38652120</v>
      </c>
      <c r="G4604" s="14" t="s">
        <v>4598</v>
      </c>
      <c r="Q4604" t="str">
        <f t="shared" si="71"/>
        <v>38652120-Video projektori</v>
      </c>
    </row>
    <row r="4605" spans="1:17" x14ac:dyDescent="0.25">
      <c r="A4605">
        <v>4604</v>
      </c>
      <c r="B4605">
        <v>38652120</v>
      </c>
      <c r="C4605" t="s">
        <v>4598</v>
      </c>
      <c r="E4605" s="15">
        <v>4605</v>
      </c>
      <c r="F4605" s="16">
        <v>38652200</v>
      </c>
      <c r="G4605" s="17" t="s">
        <v>4599</v>
      </c>
      <c r="Q4605" t="str">
        <f t="shared" si="71"/>
        <v>38652200-Aparati za uvećavanje</v>
      </c>
    </row>
    <row r="4606" spans="1:17" x14ac:dyDescent="0.25">
      <c r="A4606">
        <v>4605</v>
      </c>
      <c r="B4606">
        <v>38652200</v>
      </c>
      <c r="C4606" t="s">
        <v>4599</v>
      </c>
      <c r="E4606" s="12">
        <v>4606</v>
      </c>
      <c r="F4606" s="13">
        <v>38652300</v>
      </c>
      <c r="G4606" s="14" t="s">
        <v>4600</v>
      </c>
      <c r="Q4606" t="str">
        <f t="shared" si="71"/>
        <v>38652300-Aparati za smanjivanje</v>
      </c>
    </row>
    <row r="4607" spans="1:17" x14ac:dyDescent="0.25">
      <c r="A4607">
        <v>4606</v>
      </c>
      <c r="B4607">
        <v>38652300</v>
      </c>
      <c r="C4607" t="s">
        <v>4600</v>
      </c>
      <c r="E4607" s="15">
        <v>4607</v>
      </c>
      <c r="F4607" s="16">
        <v>38653000</v>
      </c>
      <c r="G4607" s="17" t="s">
        <v>4601</v>
      </c>
      <c r="Q4607" t="str">
        <f t="shared" si="71"/>
        <v>38653000-Aparati za fotografske laboratorije</v>
      </c>
    </row>
    <row r="4608" spans="1:17" x14ac:dyDescent="0.25">
      <c r="A4608">
        <v>4607</v>
      </c>
      <c r="B4608">
        <v>38653000</v>
      </c>
      <c r="C4608" t="s">
        <v>4601</v>
      </c>
      <c r="E4608" s="12">
        <v>4608</v>
      </c>
      <c r="F4608" s="13">
        <v>38653100</v>
      </c>
      <c r="G4608" s="14" t="s">
        <v>2288</v>
      </c>
      <c r="Q4608" t="str">
        <f t="shared" si="71"/>
        <v>38653100-Baterijske lampe</v>
      </c>
    </row>
    <row r="4609" spans="1:17" x14ac:dyDescent="0.25">
      <c r="A4609">
        <v>4608</v>
      </c>
      <c r="B4609">
        <v>38653100</v>
      </c>
      <c r="C4609" t="s">
        <v>2288</v>
      </c>
      <c r="E4609" s="15">
        <v>4609</v>
      </c>
      <c r="F4609" s="16">
        <v>38653110</v>
      </c>
      <c r="G4609" s="17" t="s">
        <v>4602</v>
      </c>
      <c r="Q4609" t="str">
        <f t="shared" si="71"/>
        <v>38653110-Sijalice za fotografske bliceve</v>
      </c>
    </row>
    <row r="4610" spans="1:17" x14ac:dyDescent="0.25">
      <c r="A4610">
        <v>4609</v>
      </c>
      <c r="B4610">
        <v>38653110</v>
      </c>
      <c r="C4610" t="s">
        <v>4602</v>
      </c>
      <c r="E4610" s="12">
        <v>4610</v>
      </c>
      <c r="F4610" s="13">
        <v>38653111</v>
      </c>
      <c r="G4610" s="14" t="s">
        <v>4603</v>
      </c>
      <c r="Q4610" t="str">
        <f t="shared" ref="Q4610:Q4673" si="72">F4610&amp; "-" &amp;G4610</f>
        <v>38653111-Kocke za fotografske bliceve</v>
      </c>
    </row>
    <row r="4611" spans="1:17" x14ac:dyDescent="0.25">
      <c r="A4611">
        <v>4610</v>
      </c>
      <c r="B4611">
        <v>38653111</v>
      </c>
      <c r="C4611" t="s">
        <v>4603</v>
      </c>
      <c r="E4611" s="15">
        <v>4611</v>
      </c>
      <c r="F4611" s="16">
        <v>38653200</v>
      </c>
      <c r="G4611" s="17" t="s">
        <v>4604</v>
      </c>
      <c r="Q4611" t="str">
        <f t="shared" si="72"/>
        <v>38653200-Fotografska aparati za povećavanje</v>
      </c>
    </row>
    <row r="4612" spans="1:17" x14ac:dyDescent="0.25">
      <c r="A4612">
        <v>4611</v>
      </c>
      <c r="B4612">
        <v>38653200</v>
      </c>
      <c r="C4612" t="s">
        <v>4604</v>
      </c>
      <c r="E4612" s="12">
        <v>4612</v>
      </c>
      <c r="F4612" s="13">
        <v>38653300</v>
      </c>
      <c r="G4612" s="14" t="s">
        <v>4605</v>
      </c>
      <c r="Q4612" t="str">
        <f t="shared" si="72"/>
        <v>38653300-Aparati i oprema za razvijanje filma</v>
      </c>
    </row>
    <row r="4613" spans="1:17" x14ac:dyDescent="0.25">
      <c r="A4613">
        <v>4612</v>
      </c>
      <c r="B4613">
        <v>38653300</v>
      </c>
      <c r="C4613" t="s">
        <v>4605</v>
      </c>
      <c r="E4613" s="15">
        <v>4613</v>
      </c>
      <c r="F4613" s="16">
        <v>38653400</v>
      </c>
      <c r="G4613" s="17" t="s">
        <v>4606</v>
      </c>
      <c r="Q4613" t="str">
        <f t="shared" si="72"/>
        <v>38653400-Platna za projekcije</v>
      </c>
    </row>
    <row r="4614" spans="1:17" x14ac:dyDescent="0.25">
      <c r="A4614">
        <v>4613</v>
      </c>
      <c r="B4614">
        <v>38653400</v>
      </c>
      <c r="C4614" t="s">
        <v>4606</v>
      </c>
      <c r="E4614" s="12">
        <v>4614</v>
      </c>
      <c r="F4614" s="13">
        <v>38654000</v>
      </c>
      <c r="G4614" s="14" t="s">
        <v>4607</v>
      </c>
      <c r="Q4614" t="str">
        <f t="shared" si="72"/>
        <v>38654000-Oprema za mikrofilm i mikrofiš</v>
      </c>
    </row>
    <row r="4615" spans="1:17" x14ac:dyDescent="0.25">
      <c r="A4615">
        <v>4614</v>
      </c>
      <c r="B4615">
        <v>38654000</v>
      </c>
      <c r="C4615" t="s">
        <v>4607</v>
      </c>
      <c r="E4615" s="15">
        <v>4615</v>
      </c>
      <c r="F4615" s="16">
        <v>38654100</v>
      </c>
      <c r="G4615" s="17" t="s">
        <v>4608</v>
      </c>
      <c r="Q4615" t="str">
        <f t="shared" si="72"/>
        <v>38654100-Oprema za mikrofilm</v>
      </c>
    </row>
    <row r="4616" spans="1:17" x14ac:dyDescent="0.25">
      <c r="A4616">
        <v>4615</v>
      </c>
      <c r="B4616">
        <v>38654100</v>
      </c>
      <c r="C4616" t="s">
        <v>4608</v>
      </c>
      <c r="E4616" s="12">
        <v>4616</v>
      </c>
      <c r="F4616" s="13">
        <v>38654110</v>
      </c>
      <c r="G4616" s="14" t="s">
        <v>4609</v>
      </c>
      <c r="Q4616" t="str">
        <f t="shared" si="72"/>
        <v>38654110-Čitači za mikrofilm</v>
      </c>
    </row>
    <row r="4617" spans="1:17" x14ac:dyDescent="0.25">
      <c r="A4617">
        <v>4616</v>
      </c>
      <c r="B4617">
        <v>38654110</v>
      </c>
      <c r="C4617" t="s">
        <v>4609</v>
      </c>
      <c r="E4617" s="15">
        <v>4617</v>
      </c>
      <c r="F4617" s="16">
        <v>38654200</v>
      </c>
      <c r="G4617" s="17" t="s">
        <v>4610</v>
      </c>
      <c r="Q4617" t="str">
        <f t="shared" si="72"/>
        <v>38654200-Oprema za mikrofiš</v>
      </c>
    </row>
    <row r="4618" spans="1:17" x14ac:dyDescent="0.25">
      <c r="A4618">
        <v>4617</v>
      </c>
      <c r="B4618">
        <v>38654200</v>
      </c>
      <c r="C4618" t="s">
        <v>4610</v>
      </c>
      <c r="E4618" s="12">
        <v>4618</v>
      </c>
      <c r="F4618" s="13">
        <v>38654210</v>
      </c>
      <c r="G4618" s="14" t="s">
        <v>4611</v>
      </c>
      <c r="Q4618" t="str">
        <f t="shared" si="72"/>
        <v>38654210-Čitači za mikrofiš</v>
      </c>
    </row>
    <row r="4619" spans="1:17" x14ac:dyDescent="0.25">
      <c r="A4619">
        <v>4618</v>
      </c>
      <c r="B4619">
        <v>38654210</v>
      </c>
      <c r="C4619" t="s">
        <v>4611</v>
      </c>
      <c r="E4619" s="15">
        <v>4619</v>
      </c>
      <c r="F4619" s="16">
        <v>38654300</v>
      </c>
      <c r="G4619" s="17" t="s">
        <v>4612</v>
      </c>
      <c r="Q4619" t="str">
        <f t="shared" si="72"/>
        <v>38654300-Oprema za mikroforme</v>
      </c>
    </row>
    <row r="4620" spans="1:17" x14ac:dyDescent="0.25">
      <c r="A4620">
        <v>4619</v>
      </c>
      <c r="B4620">
        <v>38654300</v>
      </c>
      <c r="C4620" t="s">
        <v>4612</v>
      </c>
      <c r="E4620" s="12">
        <v>4620</v>
      </c>
      <c r="F4620" s="13">
        <v>38654310</v>
      </c>
      <c r="G4620" s="14" t="s">
        <v>4613</v>
      </c>
      <c r="Q4620" t="str">
        <f t="shared" si="72"/>
        <v>38654310-Čitači za mikroforme</v>
      </c>
    </row>
    <row r="4621" spans="1:17" x14ac:dyDescent="0.25">
      <c r="A4621">
        <v>4620</v>
      </c>
      <c r="B4621">
        <v>38654310</v>
      </c>
      <c r="C4621" t="s">
        <v>4613</v>
      </c>
      <c r="E4621" s="15">
        <v>4621</v>
      </c>
      <c r="F4621" s="16">
        <v>38700000</v>
      </c>
      <c r="G4621" s="17" t="s">
        <v>4614</v>
      </c>
      <c r="Q4621" t="str">
        <f t="shared" si="72"/>
        <v>38700000-Uređaji za beleženje vremena i slični aparati; parking satovi</v>
      </c>
    </row>
    <row r="4622" spans="1:17" x14ac:dyDescent="0.25">
      <c r="A4622">
        <v>4621</v>
      </c>
      <c r="B4622">
        <v>38700000</v>
      </c>
      <c r="C4622" t="s">
        <v>4614</v>
      </c>
      <c r="E4622" s="12">
        <v>4622</v>
      </c>
      <c r="F4622" s="13">
        <v>38710000</v>
      </c>
      <c r="G4622" s="14" t="s">
        <v>4615</v>
      </c>
      <c r="Q4622" t="str">
        <f t="shared" si="72"/>
        <v>38710000-Uređaji za beleženje vremena</v>
      </c>
    </row>
    <row r="4623" spans="1:17" x14ac:dyDescent="0.25">
      <c r="A4623">
        <v>4622</v>
      </c>
      <c r="B4623">
        <v>38710000</v>
      </c>
      <c r="C4623" t="s">
        <v>4615</v>
      </c>
      <c r="E4623" s="15">
        <v>4623</v>
      </c>
      <c r="F4623" s="16">
        <v>38720000</v>
      </c>
      <c r="G4623" s="17" t="s">
        <v>4616</v>
      </c>
      <c r="Q4623" t="str">
        <f t="shared" si="72"/>
        <v>38720000-Uređaji za beleženje sata i datuma</v>
      </c>
    </row>
    <row r="4624" spans="1:17" x14ac:dyDescent="0.25">
      <c r="A4624">
        <v>4623</v>
      </c>
      <c r="B4624">
        <v>38720000</v>
      </c>
      <c r="C4624" t="s">
        <v>4616</v>
      </c>
      <c r="E4624" s="12">
        <v>4624</v>
      </c>
      <c r="F4624" s="13">
        <v>38730000</v>
      </c>
      <c r="G4624" s="14" t="s">
        <v>4617</v>
      </c>
      <c r="Q4624" t="str">
        <f t="shared" si="72"/>
        <v>38730000-Parking satovi</v>
      </c>
    </row>
    <row r="4625" spans="1:17" x14ac:dyDescent="0.25">
      <c r="A4625">
        <v>4624</v>
      </c>
      <c r="B4625">
        <v>38730000</v>
      </c>
      <c r="C4625" t="s">
        <v>4617</v>
      </c>
      <c r="E4625" s="15">
        <v>4625</v>
      </c>
      <c r="F4625" s="16">
        <v>38731000</v>
      </c>
      <c r="G4625" s="17" t="s">
        <v>4618</v>
      </c>
      <c r="Q4625" t="str">
        <f t="shared" si="72"/>
        <v>38731000-Satovi na žetone</v>
      </c>
    </row>
    <row r="4626" spans="1:17" x14ac:dyDescent="0.25">
      <c r="A4626">
        <v>4625</v>
      </c>
      <c r="B4626">
        <v>38731000</v>
      </c>
      <c r="C4626" t="s">
        <v>4618</v>
      </c>
      <c r="E4626" s="12">
        <v>4626</v>
      </c>
      <c r="F4626" s="13">
        <v>38740000</v>
      </c>
      <c r="G4626" s="14" t="s">
        <v>4619</v>
      </c>
      <c r="Q4626" t="str">
        <f t="shared" si="72"/>
        <v>38740000-Procesni kontrolni satovi</v>
      </c>
    </row>
    <row r="4627" spans="1:17" x14ac:dyDescent="0.25">
      <c r="A4627">
        <v>4626</v>
      </c>
      <c r="B4627">
        <v>38740000</v>
      </c>
      <c r="C4627" t="s">
        <v>4619</v>
      </c>
      <c r="E4627" s="15">
        <v>4627</v>
      </c>
      <c r="F4627" s="16">
        <v>38750000</v>
      </c>
      <c r="G4627" s="17" t="s">
        <v>4620</v>
      </c>
      <c r="Q4627" t="str">
        <f t="shared" si="72"/>
        <v>38750000-Vremenski prekidači</v>
      </c>
    </row>
    <row r="4628" spans="1:17" x14ac:dyDescent="0.25">
      <c r="A4628">
        <v>4627</v>
      </c>
      <c r="B4628">
        <v>38750000</v>
      </c>
      <c r="C4628" t="s">
        <v>4620</v>
      </c>
      <c r="E4628" s="12">
        <v>4628</v>
      </c>
      <c r="F4628" s="13">
        <v>38800000</v>
      </c>
      <c r="G4628" s="14" t="s">
        <v>4621</v>
      </c>
      <c r="Q4628" t="str">
        <f t="shared" si="72"/>
        <v>38800000-Oprema za upravljanje industrijskim procesima i oprema za daljinsko upravljanje</v>
      </c>
    </row>
    <row r="4629" spans="1:17" x14ac:dyDescent="0.25">
      <c r="A4629">
        <v>4628</v>
      </c>
      <c r="B4629">
        <v>38800000</v>
      </c>
      <c r="C4629" t="s">
        <v>4621</v>
      </c>
      <c r="E4629" s="15">
        <v>4629</v>
      </c>
      <c r="F4629" s="16">
        <v>38810000</v>
      </c>
      <c r="G4629" s="17" t="s">
        <v>4622</v>
      </c>
      <c r="Q4629" t="str">
        <f t="shared" si="72"/>
        <v>38810000-Oprema za upravljanje industrijskim procesima</v>
      </c>
    </row>
    <row r="4630" spans="1:17" x14ac:dyDescent="0.25">
      <c r="A4630">
        <v>4629</v>
      </c>
      <c r="B4630">
        <v>38810000</v>
      </c>
      <c r="C4630" t="s">
        <v>4622</v>
      </c>
      <c r="E4630" s="12">
        <v>4630</v>
      </c>
      <c r="F4630" s="13">
        <v>38820000</v>
      </c>
      <c r="G4630" s="14" t="s">
        <v>4623</v>
      </c>
      <c r="Q4630" t="str">
        <f t="shared" si="72"/>
        <v>38820000-Oprema za daljinsko upravljanje</v>
      </c>
    </row>
    <row r="4631" spans="1:17" x14ac:dyDescent="0.25">
      <c r="A4631">
        <v>4630</v>
      </c>
      <c r="B4631">
        <v>38820000</v>
      </c>
      <c r="C4631" t="s">
        <v>4623</v>
      </c>
      <c r="E4631" s="15">
        <v>4631</v>
      </c>
      <c r="F4631" s="16">
        <v>38821000</v>
      </c>
      <c r="G4631" s="17" t="s">
        <v>4624</v>
      </c>
      <c r="Q4631" t="str">
        <f t="shared" si="72"/>
        <v>38821000-Uređaji za daljinsko radio upravljanje</v>
      </c>
    </row>
    <row r="4632" spans="1:17" x14ac:dyDescent="0.25">
      <c r="A4632">
        <v>4631</v>
      </c>
      <c r="B4632">
        <v>38821000</v>
      </c>
      <c r="C4632" t="s">
        <v>4624</v>
      </c>
      <c r="E4632" s="12">
        <v>4632</v>
      </c>
      <c r="F4632" s="13">
        <v>38822000</v>
      </c>
      <c r="G4632" s="14" t="s">
        <v>4625</v>
      </c>
      <c r="Q4632" t="str">
        <f t="shared" si="72"/>
        <v>38822000-Sirene na daljinsko upravljanje</v>
      </c>
    </row>
    <row r="4633" spans="1:17" x14ac:dyDescent="0.25">
      <c r="A4633">
        <v>4632</v>
      </c>
      <c r="B4633">
        <v>38822000</v>
      </c>
      <c r="C4633" t="s">
        <v>4625</v>
      </c>
      <c r="E4633" s="15">
        <v>4633</v>
      </c>
      <c r="F4633" s="16">
        <v>38900000</v>
      </c>
      <c r="G4633" s="17" t="s">
        <v>4626</v>
      </c>
      <c r="Q4633" t="str">
        <f t="shared" si="72"/>
        <v>38900000-Razni instrumenti za merenje ili ispitivanje</v>
      </c>
    </row>
    <row r="4634" spans="1:17" x14ac:dyDescent="0.25">
      <c r="A4634">
        <v>4633</v>
      </c>
      <c r="B4634">
        <v>38900000</v>
      </c>
      <c r="C4634" t="s">
        <v>4626</v>
      </c>
      <c r="E4634" s="12">
        <v>4634</v>
      </c>
      <c r="F4634" s="13">
        <v>38910000</v>
      </c>
      <c r="G4634" s="14" t="s">
        <v>4627</v>
      </c>
      <c r="Q4634" t="str">
        <f t="shared" si="72"/>
        <v>38910000-Oprema za nadzor i ispitivanje higijene</v>
      </c>
    </row>
    <row r="4635" spans="1:17" x14ac:dyDescent="0.25">
      <c r="A4635">
        <v>4634</v>
      </c>
      <c r="B4635">
        <v>38910000</v>
      </c>
      <c r="C4635" t="s">
        <v>4627</v>
      </c>
      <c r="E4635" s="15">
        <v>4635</v>
      </c>
      <c r="F4635" s="16">
        <v>38911000</v>
      </c>
      <c r="G4635" s="17" t="s">
        <v>4628</v>
      </c>
      <c r="Q4635" t="str">
        <f t="shared" si="72"/>
        <v>38911000-Kompleti za ručno uzimanje brisa</v>
      </c>
    </row>
    <row r="4636" spans="1:17" x14ac:dyDescent="0.25">
      <c r="A4636">
        <v>4635</v>
      </c>
      <c r="B4636">
        <v>38911000</v>
      </c>
      <c r="C4636" t="s">
        <v>4628</v>
      </c>
      <c r="E4636" s="12">
        <v>4636</v>
      </c>
      <c r="F4636" s="13">
        <v>38912000</v>
      </c>
      <c r="G4636" s="14" t="s">
        <v>4629</v>
      </c>
      <c r="Q4636" t="str">
        <f t="shared" si="72"/>
        <v>38912000-Kompleti za automatizovano uzimanje brisa</v>
      </c>
    </row>
    <row r="4637" spans="1:17" x14ac:dyDescent="0.25">
      <c r="A4637">
        <v>4636</v>
      </c>
      <c r="B4637">
        <v>38912000</v>
      </c>
      <c r="C4637" t="s">
        <v>4629</v>
      </c>
      <c r="E4637" s="15">
        <v>4637</v>
      </c>
      <c r="F4637" s="16">
        <v>38920000</v>
      </c>
      <c r="G4637" s="17" t="s">
        <v>4630</v>
      </c>
      <c r="Q4637" t="str">
        <f t="shared" si="72"/>
        <v>38920000-Oprema za semenje i krmivo</v>
      </c>
    </row>
    <row r="4638" spans="1:17" x14ac:dyDescent="0.25">
      <c r="A4638">
        <v>4637</v>
      </c>
      <c r="B4638">
        <v>38920000</v>
      </c>
      <c r="C4638" t="s">
        <v>4630</v>
      </c>
      <c r="E4638" s="12">
        <v>4638</v>
      </c>
      <c r="F4638" s="13">
        <v>38921000</v>
      </c>
      <c r="G4638" s="14" t="s">
        <v>4631</v>
      </c>
      <c r="Q4638" t="str">
        <f t="shared" si="72"/>
        <v>38921000-Analizatori žitnih zrna</v>
      </c>
    </row>
    <row r="4639" spans="1:17" x14ac:dyDescent="0.25">
      <c r="A4639">
        <v>4638</v>
      </c>
      <c r="B4639">
        <v>38921000</v>
      </c>
      <c r="C4639" t="s">
        <v>4631</v>
      </c>
      <c r="E4639" s="15">
        <v>4639</v>
      </c>
      <c r="F4639" s="16">
        <v>38922000</v>
      </c>
      <c r="G4639" s="17" t="s">
        <v>4632</v>
      </c>
      <c r="Q4639" t="str">
        <f t="shared" si="72"/>
        <v>38922000-Brojači semena</v>
      </c>
    </row>
    <row r="4640" spans="1:17" x14ac:dyDescent="0.25">
      <c r="A4640">
        <v>4639</v>
      </c>
      <c r="B4640">
        <v>38922000</v>
      </c>
      <c r="C4640" t="s">
        <v>4632</v>
      </c>
      <c r="E4640" s="12">
        <v>4640</v>
      </c>
      <c r="F4640" s="13">
        <v>38923000</v>
      </c>
      <c r="G4640" s="14" t="s">
        <v>4633</v>
      </c>
      <c r="Q4640" t="str">
        <f t="shared" si="72"/>
        <v>38923000-Analizatori stočne hrane (krmiva)</v>
      </c>
    </row>
    <row r="4641" spans="1:17" x14ac:dyDescent="0.25">
      <c r="A4641">
        <v>4640</v>
      </c>
      <c r="B4641">
        <v>38923000</v>
      </c>
      <c r="C4641" t="s">
        <v>4633</v>
      </c>
      <c r="E4641" s="15">
        <v>4641</v>
      </c>
      <c r="F4641" s="16">
        <v>38930000</v>
      </c>
      <c r="G4641" s="17" t="s">
        <v>4634</v>
      </c>
      <c r="Q4641" t="str">
        <f t="shared" si="72"/>
        <v>38930000-Instrumenti za merenje vlažnosti i vlage</v>
      </c>
    </row>
    <row r="4642" spans="1:17" x14ac:dyDescent="0.25">
      <c r="A4642">
        <v>4641</v>
      </c>
      <c r="B4642">
        <v>38930000</v>
      </c>
      <c r="C4642" t="s">
        <v>4634</v>
      </c>
      <c r="E4642" s="12">
        <v>4642</v>
      </c>
      <c r="F4642" s="13">
        <v>38931000</v>
      </c>
      <c r="G4642" s="14" t="s">
        <v>4635</v>
      </c>
      <c r="Q4642" t="str">
        <f t="shared" si="72"/>
        <v>38931000-Ispitivači temperature i vlažnosti</v>
      </c>
    </row>
    <row r="4643" spans="1:17" x14ac:dyDescent="0.25">
      <c r="A4643">
        <v>4642</v>
      </c>
      <c r="B4643">
        <v>38931000</v>
      </c>
      <c r="C4643" t="s">
        <v>4635</v>
      </c>
      <c r="E4643" s="15">
        <v>4643</v>
      </c>
      <c r="F4643" s="16">
        <v>38932000</v>
      </c>
      <c r="G4643" s="17" t="s">
        <v>4636</v>
      </c>
      <c r="Q4643" t="str">
        <f t="shared" si="72"/>
        <v>38932000-Merači vlage</v>
      </c>
    </row>
    <row r="4644" spans="1:17" x14ac:dyDescent="0.25">
      <c r="A4644">
        <v>4643</v>
      </c>
      <c r="B4644">
        <v>38932000</v>
      </c>
      <c r="C4644" t="s">
        <v>4636</v>
      </c>
      <c r="E4644" s="12">
        <v>4644</v>
      </c>
      <c r="F4644" s="13">
        <v>38940000</v>
      </c>
      <c r="G4644" s="14" t="s">
        <v>4637</v>
      </c>
      <c r="Q4644" t="str">
        <f t="shared" si="72"/>
        <v>38940000-Instrumenti za merenje nuklearne procene</v>
      </c>
    </row>
    <row r="4645" spans="1:17" x14ac:dyDescent="0.25">
      <c r="A4645">
        <v>4644</v>
      </c>
      <c r="B4645">
        <v>38940000</v>
      </c>
      <c r="C4645" t="s">
        <v>4637</v>
      </c>
      <c r="E4645" s="15">
        <v>4645</v>
      </c>
      <c r="F4645" s="16">
        <v>38941000</v>
      </c>
      <c r="G4645" s="17" t="s">
        <v>4638</v>
      </c>
      <c r="Q4645" t="str">
        <f t="shared" si="72"/>
        <v>38941000-Brojači alfa čestica</v>
      </c>
    </row>
    <row r="4646" spans="1:17" x14ac:dyDescent="0.25">
      <c r="A4646">
        <v>4645</v>
      </c>
      <c r="B4646">
        <v>38941000</v>
      </c>
      <c r="C4646" t="s">
        <v>4638</v>
      </c>
      <c r="E4646" s="12">
        <v>4646</v>
      </c>
      <c r="F4646" s="13">
        <v>38942000</v>
      </c>
      <c r="G4646" s="14" t="s">
        <v>4639</v>
      </c>
      <c r="Q4646" t="str">
        <f t="shared" si="72"/>
        <v>38942000-Brojači alfa i beta čestica</v>
      </c>
    </row>
    <row r="4647" spans="1:17" x14ac:dyDescent="0.25">
      <c r="A4647">
        <v>4646</v>
      </c>
      <c r="B4647">
        <v>38942000</v>
      </c>
      <c r="C4647" t="s">
        <v>4639</v>
      </c>
      <c r="E4647" s="15">
        <v>4647</v>
      </c>
      <c r="F4647" s="16">
        <v>38943000</v>
      </c>
      <c r="G4647" s="17" t="s">
        <v>4640</v>
      </c>
      <c r="Q4647" t="str">
        <f t="shared" si="72"/>
        <v>38943000-Brojači beta čestica</v>
      </c>
    </row>
    <row r="4648" spans="1:17" x14ac:dyDescent="0.25">
      <c r="A4648">
        <v>4647</v>
      </c>
      <c r="B4648">
        <v>38943000</v>
      </c>
      <c r="C4648" t="s">
        <v>4640</v>
      </c>
      <c r="E4648" s="12">
        <v>4648</v>
      </c>
      <c r="F4648" s="13">
        <v>38944000</v>
      </c>
      <c r="G4648" s="14" t="s">
        <v>4641</v>
      </c>
      <c r="Q4648" t="str">
        <f t="shared" si="72"/>
        <v>38944000-Brojači beta i gama čestica</v>
      </c>
    </row>
    <row r="4649" spans="1:17" x14ac:dyDescent="0.25">
      <c r="A4649">
        <v>4648</v>
      </c>
      <c r="B4649">
        <v>38944000</v>
      </c>
      <c r="C4649" t="s">
        <v>4641</v>
      </c>
      <c r="E4649" s="15">
        <v>4649</v>
      </c>
      <c r="F4649" s="16">
        <v>38945000</v>
      </c>
      <c r="G4649" s="17" t="s">
        <v>4642</v>
      </c>
      <c r="Q4649" t="str">
        <f t="shared" si="72"/>
        <v>38945000-Brojači gama čestica</v>
      </c>
    </row>
    <row r="4650" spans="1:17" x14ac:dyDescent="0.25">
      <c r="A4650">
        <v>4649</v>
      </c>
      <c r="B4650">
        <v>38945000</v>
      </c>
      <c r="C4650" t="s">
        <v>4642</v>
      </c>
      <c r="E4650" s="12">
        <v>4650</v>
      </c>
      <c r="F4650" s="13">
        <v>38946000</v>
      </c>
      <c r="G4650" s="14" t="s">
        <v>4643</v>
      </c>
      <c r="Q4650" t="str">
        <f t="shared" si="72"/>
        <v>38946000-Merači KVP</v>
      </c>
    </row>
    <row r="4651" spans="1:17" x14ac:dyDescent="0.25">
      <c r="A4651">
        <v>4650</v>
      </c>
      <c r="B4651">
        <v>38946000</v>
      </c>
      <c r="C4651" t="s">
        <v>4643</v>
      </c>
      <c r="E4651" s="15">
        <v>4651</v>
      </c>
      <c r="F4651" s="16">
        <v>38947000</v>
      </c>
      <c r="G4651" s="17" t="s">
        <v>4644</v>
      </c>
      <c r="Q4651" t="str">
        <f t="shared" si="72"/>
        <v>38947000-Mikroanalizatori rendgenskih zraka</v>
      </c>
    </row>
    <row r="4652" spans="1:17" x14ac:dyDescent="0.25">
      <c r="A4652">
        <v>4651</v>
      </c>
      <c r="B4652">
        <v>38947000</v>
      </c>
      <c r="C4652" t="s">
        <v>4644</v>
      </c>
      <c r="E4652" s="12">
        <v>4652</v>
      </c>
      <c r="F4652" s="13">
        <v>38950000</v>
      </c>
      <c r="G4652" s="14" t="s">
        <v>4645</v>
      </c>
      <c r="Q4652" t="str">
        <f t="shared" si="72"/>
        <v>38950000-Oprema za lančanu reakciju sa polimerazom (PCR)</v>
      </c>
    </row>
    <row r="4653" spans="1:17" x14ac:dyDescent="0.25">
      <c r="A4653">
        <v>4652</v>
      </c>
      <c r="B4653">
        <v>38950000</v>
      </c>
      <c r="C4653" t="s">
        <v>4645</v>
      </c>
      <c r="E4653" s="15">
        <v>4653</v>
      </c>
      <c r="F4653" s="16">
        <v>38951000</v>
      </c>
      <c r="G4653" s="17" t="s">
        <v>4646</v>
      </c>
      <c r="Q4653" t="str">
        <f t="shared" si="72"/>
        <v>38951000-Oprema za lančanu reakciju sa polimerazom u stvarnom vremenu (PCR)</v>
      </c>
    </row>
    <row r="4654" spans="1:17" x14ac:dyDescent="0.25">
      <c r="A4654">
        <v>4653</v>
      </c>
      <c r="B4654">
        <v>38951000</v>
      </c>
      <c r="C4654" t="s">
        <v>4646</v>
      </c>
      <c r="E4654" s="12">
        <v>4654</v>
      </c>
      <c r="F4654" s="13">
        <v>38960000</v>
      </c>
      <c r="G4654" s="14" t="s">
        <v>4647</v>
      </c>
      <c r="Q4654" t="str">
        <f t="shared" si="72"/>
        <v>38960000-Blokada paljenja motora zbog alkohola</v>
      </c>
    </row>
    <row r="4655" spans="1:17" x14ac:dyDescent="0.25">
      <c r="A4655">
        <v>4654</v>
      </c>
      <c r="B4655">
        <v>38960000</v>
      </c>
      <c r="C4655" t="s">
        <v>4647</v>
      </c>
      <c r="E4655" s="15">
        <v>4655</v>
      </c>
      <c r="F4655" s="16">
        <v>38970000</v>
      </c>
      <c r="G4655" s="17" t="s">
        <v>4648</v>
      </c>
      <c r="Q4655" t="str">
        <f t="shared" si="72"/>
        <v>38970000-Istraživački, ispitivački i naučno-tehnički simulator</v>
      </c>
    </row>
    <row r="4656" spans="1:17" x14ac:dyDescent="0.25">
      <c r="A4656">
        <v>4655</v>
      </c>
      <c r="B4656">
        <v>38970000</v>
      </c>
      <c r="C4656" t="s">
        <v>4648</v>
      </c>
      <c r="E4656" s="12">
        <v>4656</v>
      </c>
      <c r="F4656" s="13">
        <v>39000000</v>
      </c>
      <c r="G4656" s="14" t="s">
        <v>4649</v>
      </c>
      <c r="Q4656" t="str">
        <f t="shared" si="72"/>
        <v>39000000-Nameštaj (uključujući kancelarijski), unutrašnja oprema, uređaji za domaćinstvo (osim rasvete) i sredstva za čišćenje</v>
      </c>
    </row>
    <row r="4657" spans="1:17" x14ac:dyDescent="0.25">
      <c r="A4657">
        <v>4656</v>
      </c>
      <c r="B4657">
        <v>39000000</v>
      </c>
      <c r="C4657" t="s">
        <v>4649</v>
      </c>
      <c r="E4657" s="15">
        <v>4657</v>
      </c>
      <c r="F4657" s="16">
        <v>39100000</v>
      </c>
      <c r="G4657" s="17" t="s">
        <v>4650</v>
      </c>
      <c r="Q4657" t="str">
        <f t="shared" si="72"/>
        <v>39100000-Nameštaj</v>
      </c>
    </row>
    <row r="4658" spans="1:17" x14ac:dyDescent="0.25">
      <c r="A4658">
        <v>4657</v>
      </c>
      <c r="B4658">
        <v>39100000</v>
      </c>
      <c r="C4658" t="s">
        <v>4650</v>
      </c>
      <c r="E4658" s="12">
        <v>4658</v>
      </c>
      <c r="F4658" s="13">
        <v>39110000</v>
      </c>
      <c r="G4658" s="14" t="s">
        <v>4651</v>
      </c>
      <c r="Q4658" t="str">
        <f t="shared" si="72"/>
        <v>39110000-Sedišta, stolice i srodni proizvodi i pripadajući delovi</v>
      </c>
    </row>
    <row r="4659" spans="1:17" x14ac:dyDescent="0.25">
      <c r="A4659">
        <v>4658</v>
      </c>
      <c r="B4659">
        <v>39110000</v>
      </c>
      <c r="C4659" t="s">
        <v>4651</v>
      </c>
      <c r="E4659" s="15">
        <v>4659</v>
      </c>
      <c r="F4659" s="16">
        <v>39111000</v>
      </c>
      <c r="G4659" s="17" t="s">
        <v>4652</v>
      </c>
      <c r="Q4659" t="str">
        <f t="shared" si="72"/>
        <v>39111000-Sedišta</v>
      </c>
    </row>
    <row r="4660" spans="1:17" x14ac:dyDescent="0.25">
      <c r="A4660">
        <v>4659</v>
      </c>
      <c r="B4660">
        <v>39111000</v>
      </c>
      <c r="C4660" t="s">
        <v>4652</v>
      </c>
      <c r="E4660" s="12">
        <v>4660</v>
      </c>
      <c r="F4660" s="13">
        <v>39111100</v>
      </c>
      <c r="G4660" s="14" t="s">
        <v>4653</v>
      </c>
      <c r="Q4660" t="str">
        <f t="shared" si="72"/>
        <v>39111100-Okretna sedišta</v>
      </c>
    </row>
    <row r="4661" spans="1:17" x14ac:dyDescent="0.25">
      <c r="A4661">
        <v>4660</v>
      </c>
      <c r="B4661">
        <v>39111100</v>
      </c>
      <c r="C4661" t="s">
        <v>4653</v>
      </c>
      <c r="E4661" s="15">
        <v>4661</v>
      </c>
      <c r="F4661" s="16">
        <v>39111200</v>
      </c>
      <c r="G4661" s="17" t="s">
        <v>4654</v>
      </c>
      <c r="Q4661" t="str">
        <f t="shared" si="72"/>
        <v>39111200-Pozorišna sedišta</v>
      </c>
    </row>
    <row r="4662" spans="1:17" x14ac:dyDescent="0.25">
      <c r="A4662">
        <v>4661</v>
      </c>
      <c r="B4662">
        <v>39111200</v>
      </c>
      <c r="C4662" t="s">
        <v>4654</v>
      </c>
      <c r="E4662" s="12">
        <v>4662</v>
      </c>
      <c r="F4662" s="13">
        <v>39111300</v>
      </c>
      <c r="G4662" s="14" t="s">
        <v>4655</v>
      </c>
      <c r="Q4662" t="str">
        <f t="shared" si="72"/>
        <v>39111300-Izbacivo sedište</v>
      </c>
    </row>
    <row r="4663" spans="1:17" x14ac:dyDescent="0.25">
      <c r="A4663">
        <v>4662</v>
      </c>
      <c r="B4663">
        <v>39111300</v>
      </c>
      <c r="C4663" t="s">
        <v>4655</v>
      </c>
      <c r="E4663" s="15">
        <v>4663</v>
      </c>
      <c r="F4663" s="16">
        <v>39112000</v>
      </c>
      <c r="G4663" s="17" t="s">
        <v>4656</v>
      </c>
      <c r="Q4663" t="str">
        <f t="shared" si="72"/>
        <v>39112000-Stolice</v>
      </c>
    </row>
    <row r="4664" spans="1:17" x14ac:dyDescent="0.25">
      <c r="A4664">
        <v>4663</v>
      </c>
      <c r="B4664">
        <v>39112000</v>
      </c>
      <c r="C4664" t="s">
        <v>4656</v>
      </c>
      <c r="E4664" s="12">
        <v>4664</v>
      </c>
      <c r="F4664" s="13">
        <v>39112100</v>
      </c>
      <c r="G4664" s="14" t="s">
        <v>4657</v>
      </c>
      <c r="Q4664" t="str">
        <f t="shared" si="72"/>
        <v>39112100-Trpezarijske stolice</v>
      </c>
    </row>
    <row r="4665" spans="1:17" x14ac:dyDescent="0.25">
      <c r="A4665">
        <v>4664</v>
      </c>
      <c r="B4665">
        <v>39112100</v>
      </c>
      <c r="C4665" t="s">
        <v>4657</v>
      </c>
      <c r="E4665" s="15">
        <v>4665</v>
      </c>
      <c r="F4665" s="16">
        <v>39113000</v>
      </c>
      <c r="G4665" s="17" t="s">
        <v>4658</v>
      </c>
      <c r="Q4665" t="str">
        <f t="shared" si="72"/>
        <v>39113000-Razna sedišta i stolice</v>
      </c>
    </row>
    <row r="4666" spans="1:17" x14ac:dyDescent="0.25">
      <c r="A4666">
        <v>4665</v>
      </c>
      <c r="B4666">
        <v>39113000</v>
      </c>
      <c r="C4666" t="s">
        <v>4658</v>
      </c>
      <c r="E4666" s="12">
        <v>4666</v>
      </c>
      <c r="F4666" s="13">
        <v>39113100</v>
      </c>
      <c r="G4666" s="14" t="s">
        <v>4659</v>
      </c>
      <c r="Q4666" t="str">
        <f t="shared" si="72"/>
        <v>39113100-Fotelje</v>
      </c>
    </row>
    <row r="4667" spans="1:17" x14ac:dyDescent="0.25">
      <c r="A4667">
        <v>4666</v>
      </c>
      <c r="B4667">
        <v>39113100</v>
      </c>
      <c r="C4667" t="s">
        <v>4659</v>
      </c>
      <c r="E4667" s="15">
        <v>4667</v>
      </c>
      <c r="F4667" s="16">
        <v>39113200</v>
      </c>
      <c r="G4667" s="17" t="s">
        <v>4660</v>
      </c>
      <c r="Q4667" t="str">
        <f t="shared" si="72"/>
        <v>39113200-Divani</v>
      </c>
    </row>
    <row r="4668" spans="1:17" x14ac:dyDescent="0.25">
      <c r="A4668">
        <v>4667</v>
      </c>
      <c r="B4668">
        <v>39113200</v>
      </c>
      <c r="C4668" t="s">
        <v>4660</v>
      </c>
      <c r="E4668" s="12">
        <v>4668</v>
      </c>
      <c r="F4668" s="13">
        <v>39113300</v>
      </c>
      <c r="G4668" s="14" t="s">
        <v>4661</v>
      </c>
      <c r="Q4668" t="str">
        <f t="shared" si="72"/>
        <v>39113300-Klupe za sedenje</v>
      </c>
    </row>
    <row r="4669" spans="1:17" x14ac:dyDescent="0.25">
      <c r="A4669">
        <v>4668</v>
      </c>
      <c r="B4669">
        <v>39113300</v>
      </c>
      <c r="C4669" t="s">
        <v>4661</v>
      </c>
      <c r="E4669" s="15">
        <v>4669</v>
      </c>
      <c r="F4669" s="16">
        <v>39113400</v>
      </c>
      <c r="G4669" s="17" t="s">
        <v>4662</v>
      </c>
      <c r="Q4669" t="str">
        <f t="shared" si="72"/>
        <v>39113400-Ležaljke</v>
      </c>
    </row>
    <row r="4670" spans="1:17" x14ac:dyDescent="0.25">
      <c r="A4670">
        <v>4669</v>
      </c>
      <c r="B4670">
        <v>39113400</v>
      </c>
      <c r="C4670" t="s">
        <v>4662</v>
      </c>
      <c r="E4670" s="12">
        <v>4670</v>
      </c>
      <c r="F4670" s="13">
        <v>39113500</v>
      </c>
      <c r="G4670" s="14" t="s">
        <v>4663</v>
      </c>
      <c r="Q4670" t="str">
        <f t="shared" si="72"/>
        <v>39113500-Stolci bez naslona</v>
      </c>
    </row>
    <row r="4671" spans="1:17" x14ac:dyDescent="0.25">
      <c r="A4671">
        <v>4670</v>
      </c>
      <c r="B4671">
        <v>39113500</v>
      </c>
      <c r="C4671" t="s">
        <v>4663</v>
      </c>
      <c r="E4671" s="15">
        <v>4671</v>
      </c>
      <c r="F4671" s="16">
        <v>39113600</v>
      </c>
      <c r="G4671" s="17" t="s">
        <v>4664</v>
      </c>
      <c r="Q4671" t="str">
        <f t="shared" si="72"/>
        <v>39113600-Klupe</v>
      </c>
    </row>
    <row r="4672" spans="1:17" x14ac:dyDescent="0.25">
      <c r="A4672">
        <v>4671</v>
      </c>
      <c r="B4672">
        <v>39113600</v>
      </c>
      <c r="C4672" t="s">
        <v>4664</v>
      </c>
      <c r="E4672" s="12">
        <v>4672</v>
      </c>
      <c r="F4672" s="13">
        <v>39113700</v>
      </c>
      <c r="G4672" s="14" t="s">
        <v>4665</v>
      </c>
      <c r="Q4672" t="str">
        <f t="shared" si="72"/>
        <v>39113700-Klupice za noge</v>
      </c>
    </row>
    <row r="4673" spans="1:17" x14ac:dyDescent="0.25">
      <c r="A4673">
        <v>4672</v>
      </c>
      <c r="B4673">
        <v>39113700</v>
      </c>
      <c r="C4673" t="s">
        <v>4665</v>
      </c>
      <c r="E4673" s="15">
        <v>4673</v>
      </c>
      <c r="F4673" s="16">
        <v>39114000</v>
      </c>
      <c r="G4673" s="17" t="s">
        <v>4666</v>
      </c>
      <c r="Q4673" t="str">
        <f t="shared" si="72"/>
        <v>39114000-Delovi sedišta</v>
      </c>
    </row>
    <row r="4674" spans="1:17" x14ac:dyDescent="0.25">
      <c r="A4674">
        <v>4673</v>
      </c>
      <c r="B4674">
        <v>39114000</v>
      </c>
      <c r="C4674" t="s">
        <v>4666</v>
      </c>
      <c r="E4674" s="12">
        <v>4674</v>
      </c>
      <c r="F4674" s="13">
        <v>39114100</v>
      </c>
      <c r="G4674" s="14" t="s">
        <v>4667</v>
      </c>
      <c r="Q4674" t="str">
        <f t="shared" ref="Q4674:Q4737" si="73">F4674&amp; "-" &amp;G4674</f>
        <v>39114100-Tapaciranje</v>
      </c>
    </row>
    <row r="4675" spans="1:17" x14ac:dyDescent="0.25">
      <c r="A4675">
        <v>4674</v>
      </c>
      <c r="B4675">
        <v>39114100</v>
      </c>
      <c r="C4675" t="s">
        <v>4667</v>
      </c>
      <c r="E4675" s="15">
        <v>4675</v>
      </c>
      <c r="F4675" s="16">
        <v>39120000</v>
      </c>
      <c r="G4675" s="17" t="s">
        <v>4668</v>
      </c>
      <c r="Q4675" t="str">
        <f t="shared" si="73"/>
        <v>39120000-Stolovi, ormari, radni stolovi i police za knjige</v>
      </c>
    </row>
    <row r="4676" spans="1:17" x14ac:dyDescent="0.25">
      <c r="A4676">
        <v>4675</v>
      </c>
      <c r="B4676">
        <v>39120000</v>
      </c>
      <c r="C4676" t="s">
        <v>4668</v>
      </c>
      <c r="E4676" s="12">
        <v>4676</v>
      </c>
      <c r="F4676" s="13">
        <v>39121000</v>
      </c>
      <c r="G4676" s="14" t="s">
        <v>4669</v>
      </c>
      <c r="Q4676" t="str">
        <f t="shared" si="73"/>
        <v>39121000-Pisaći stolovi i radne površine</v>
      </c>
    </row>
    <row r="4677" spans="1:17" x14ac:dyDescent="0.25">
      <c r="A4677">
        <v>4676</v>
      </c>
      <c r="B4677">
        <v>39121000</v>
      </c>
      <c r="C4677" t="s">
        <v>4669</v>
      </c>
      <c r="E4677" s="15">
        <v>4677</v>
      </c>
      <c r="F4677" s="16">
        <v>39121100</v>
      </c>
      <c r="G4677" s="17" t="s">
        <v>4670</v>
      </c>
      <c r="Q4677" t="str">
        <f t="shared" si="73"/>
        <v>39121100-Pisaći stolovi</v>
      </c>
    </row>
    <row r="4678" spans="1:17" x14ac:dyDescent="0.25">
      <c r="A4678">
        <v>4677</v>
      </c>
      <c r="B4678">
        <v>39121100</v>
      </c>
      <c r="C4678" t="s">
        <v>4670</v>
      </c>
      <c r="E4678" s="12">
        <v>4678</v>
      </c>
      <c r="F4678" s="13">
        <v>39121200</v>
      </c>
      <c r="G4678" s="14" t="s">
        <v>4671</v>
      </c>
      <c r="Q4678" t="str">
        <f t="shared" si="73"/>
        <v>39121200-Radne površine</v>
      </c>
    </row>
    <row r="4679" spans="1:17" x14ac:dyDescent="0.25">
      <c r="A4679">
        <v>4678</v>
      </c>
      <c r="B4679">
        <v>39121200</v>
      </c>
      <c r="C4679" t="s">
        <v>4671</v>
      </c>
      <c r="E4679" s="15">
        <v>4679</v>
      </c>
      <c r="F4679" s="16">
        <v>39122000</v>
      </c>
      <c r="G4679" s="17" t="s">
        <v>4672</v>
      </c>
      <c r="Q4679" t="str">
        <f t="shared" si="73"/>
        <v>39122000-Ormari i police za knjige</v>
      </c>
    </row>
    <row r="4680" spans="1:17" x14ac:dyDescent="0.25">
      <c r="A4680">
        <v>4679</v>
      </c>
      <c r="B4680">
        <v>39122000</v>
      </c>
      <c r="C4680" t="s">
        <v>4672</v>
      </c>
      <c r="E4680" s="12">
        <v>4680</v>
      </c>
      <c r="F4680" s="13">
        <v>39122100</v>
      </c>
      <c r="G4680" s="14" t="s">
        <v>4673</v>
      </c>
      <c r="Q4680" t="str">
        <f t="shared" si="73"/>
        <v>39122100-Ormari</v>
      </c>
    </row>
    <row r="4681" spans="1:17" x14ac:dyDescent="0.25">
      <c r="A4681">
        <v>4680</v>
      </c>
      <c r="B4681">
        <v>39122100</v>
      </c>
      <c r="C4681" t="s">
        <v>4673</v>
      </c>
      <c r="E4681" s="15">
        <v>4681</v>
      </c>
      <c r="F4681" s="16">
        <v>39122200</v>
      </c>
      <c r="G4681" s="17" t="s">
        <v>4674</v>
      </c>
      <c r="Q4681" t="str">
        <f t="shared" si="73"/>
        <v>39122200-Police za knjige</v>
      </c>
    </row>
    <row r="4682" spans="1:17" x14ac:dyDescent="0.25">
      <c r="A4682">
        <v>4681</v>
      </c>
      <c r="B4682">
        <v>39122200</v>
      </c>
      <c r="C4682" t="s">
        <v>4674</v>
      </c>
      <c r="E4682" s="12">
        <v>4682</v>
      </c>
      <c r="F4682" s="13">
        <v>39130000</v>
      </c>
      <c r="G4682" s="14" t="s">
        <v>4675</v>
      </c>
      <c r="Q4682" t="str">
        <f t="shared" si="73"/>
        <v>39130000-Kancelarijski nameštaj</v>
      </c>
    </row>
    <row r="4683" spans="1:17" x14ac:dyDescent="0.25">
      <c r="A4683">
        <v>4682</v>
      </c>
      <c r="B4683">
        <v>39130000</v>
      </c>
      <c r="C4683" t="s">
        <v>4675</v>
      </c>
      <c r="E4683" s="15">
        <v>4683</v>
      </c>
      <c r="F4683" s="16">
        <v>39131000</v>
      </c>
      <c r="G4683" s="17" t="s">
        <v>4676</v>
      </c>
      <c r="Q4683" t="str">
        <f t="shared" si="73"/>
        <v>39131000-Kancelarijske police</v>
      </c>
    </row>
    <row r="4684" spans="1:17" x14ac:dyDescent="0.25">
      <c r="A4684">
        <v>4683</v>
      </c>
      <c r="B4684">
        <v>39131000</v>
      </c>
      <c r="C4684" t="s">
        <v>4676</v>
      </c>
      <c r="E4684" s="12">
        <v>4684</v>
      </c>
      <c r="F4684" s="13">
        <v>39131100</v>
      </c>
      <c r="G4684" s="14" t="s">
        <v>4677</v>
      </c>
      <c r="Q4684" t="str">
        <f t="shared" si="73"/>
        <v>39131100-Police za arhivu</v>
      </c>
    </row>
    <row r="4685" spans="1:17" x14ac:dyDescent="0.25">
      <c r="A4685">
        <v>4684</v>
      </c>
      <c r="B4685">
        <v>39131100</v>
      </c>
      <c r="C4685" t="s">
        <v>4677</v>
      </c>
      <c r="E4685" s="15">
        <v>4685</v>
      </c>
      <c r="F4685" s="16">
        <v>39132000</v>
      </c>
      <c r="G4685" s="17" t="s">
        <v>4678</v>
      </c>
      <c r="Q4685" t="str">
        <f t="shared" si="73"/>
        <v>39132000-Sistemi za arhiviranje spisa</v>
      </c>
    </row>
    <row r="4686" spans="1:17" x14ac:dyDescent="0.25">
      <c r="A4686">
        <v>4685</v>
      </c>
      <c r="B4686">
        <v>39132000</v>
      </c>
      <c r="C4686" t="s">
        <v>4678</v>
      </c>
      <c r="E4686" s="12">
        <v>4686</v>
      </c>
      <c r="F4686" s="13">
        <v>39132100</v>
      </c>
      <c r="G4686" s="14" t="s">
        <v>4679</v>
      </c>
      <c r="Q4686" t="str">
        <f t="shared" si="73"/>
        <v>39132100-Ormari za arhiviranje spisa</v>
      </c>
    </row>
    <row r="4687" spans="1:17" x14ac:dyDescent="0.25">
      <c r="A4687">
        <v>4686</v>
      </c>
      <c r="B4687">
        <v>39132100</v>
      </c>
      <c r="C4687" t="s">
        <v>4679</v>
      </c>
      <c r="E4687" s="15">
        <v>4687</v>
      </c>
      <c r="F4687" s="16">
        <v>39132200</v>
      </c>
      <c r="G4687" s="17" t="s">
        <v>4680</v>
      </c>
      <c r="Q4687" t="str">
        <f t="shared" si="73"/>
        <v>39132200-Ormari za kartoteku</v>
      </c>
    </row>
    <row r="4688" spans="1:17" x14ac:dyDescent="0.25">
      <c r="A4688">
        <v>4687</v>
      </c>
      <c r="B4688">
        <v>39132200</v>
      </c>
      <c r="C4688" t="s">
        <v>4680</v>
      </c>
      <c r="E4688" s="12">
        <v>4688</v>
      </c>
      <c r="F4688" s="13">
        <v>39132300</v>
      </c>
      <c r="G4688" s="14" t="s">
        <v>4681</v>
      </c>
      <c r="Q4688" t="str">
        <f t="shared" si="73"/>
        <v>39132300-Viseće mape za spise</v>
      </c>
    </row>
    <row r="4689" spans="1:17" x14ac:dyDescent="0.25">
      <c r="A4689">
        <v>4688</v>
      </c>
      <c r="B4689">
        <v>39132300</v>
      </c>
      <c r="C4689" t="s">
        <v>4681</v>
      </c>
      <c r="E4689" s="15">
        <v>4689</v>
      </c>
      <c r="F4689" s="16">
        <v>39132400</v>
      </c>
      <c r="G4689" s="17" t="s">
        <v>4682</v>
      </c>
      <c r="Q4689" t="str">
        <f t="shared" si="73"/>
        <v>39132400-Sistemi sa obrtnim policama</v>
      </c>
    </row>
    <row r="4690" spans="1:17" x14ac:dyDescent="0.25">
      <c r="A4690">
        <v>4689</v>
      </c>
      <c r="B4690">
        <v>39132400</v>
      </c>
      <c r="C4690" t="s">
        <v>4682</v>
      </c>
      <c r="E4690" s="12">
        <v>4690</v>
      </c>
      <c r="F4690" s="13">
        <v>39132500</v>
      </c>
      <c r="G4690" s="14" t="s">
        <v>4683</v>
      </c>
      <c r="Q4690" t="str">
        <f t="shared" si="73"/>
        <v>39132500-Kancelarijska ručna kolica</v>
      </c>
    </row>
    <row r="4691" spans="1:17" x14ac:dyDescent="0.25">
      <c r="A4691">
        <v>4690</v>
      </c>
      <c r="B4691">
        <v>39132500</v>
      </c>
      <c r="C4691" t="s">
        <v>4683</v>
      </c>
      <c r="E4691" s="15">
        <v>4691</v>
      </c>
      <c r="F4691" s="16">
        <v>39133000</v>
      </c>
      <c r="G4691" s="17" t="s">
        <v>4684</v>
      </c>
      <c r="Q4691" t="str">
        <f t="shared" si="73"/>
        <v>39133000-Vitrine za eksponate</v>
      </c>
    </row>
    <row r="4692" spans="1:17" x14ac:dyDescent="0.25">
      <c r="A4692">
        <v>4691</v>
      </c>
      <c r="B4692">
        <v>39133000</v>
      </c>
      <c r="C4692" t="s">
        <v>4684</v>
      </c>
      <c r="E4692" s="12">
        <v>4692</v>
      </c>
      <c r="F4692" s="13">
        <v>39134000</v>
      </c>
      <c r="G4692" s="14" t="s">
        <v>4685</v>
      </c>
      <c r="Q4692" t="str">
        <f t="shared" si="73"/>
        <v>39134000-Nameštaj za računare</v>
      </c>
    </row>
    <row r="4693" spans="1:17" x14ac:dyDescent="0.25">
      <c r="A4693">
        <v>4692</v>
      </c>
      <c r="B4693">
        <v>39134000</v>
      </c>
      <c r="C4693" t="s">
        <v>4685</v>
      </c>
      <c r="E4693" s="15">
        <v>4693</v>
      </c>
      <c r="F4693" s="16">
        <v>39134100</v>
      </c>
      <c r="G4693" s="17" t="s">
        <v>4686</v>
      </c>
      <c r="Q4693" t="str">
        <f t="shared" si="73"/>
        <v>39134100-Stolovi za računare</v>
      </c>
    </row>
    <row r="4694" spans="1:17" x14ac:dyDescent="0.25">
      <c r="A4694">
        <v>4693</v>
      </c>
      <c r="B4694">
        <v>39134100</v>
      </c>
      <c r="C4694" t="s">
        <v>4686</v>
      </c>
      <c r="E4694" s="12">
        <v>4694</v>
      </c>
      <c r="F4694" s="13">
        <v>39135000</v>
      </c>
      <c r="G4694" s="14" t="s">
        <v>4687</v>
      </c>
      <c r="Q4694" t="str">
        <f t="shared" si="73"/>
        <v>39135000-Stolovi za razvrstavanje</v>
      </c>
    </row>
    <row r="4695" spans="1:17" x14ac:dyDescent="0.25">
      <c r="A4695">
        <v>4694</v>
      </c>
      <c r="B4695">
        <v>39135000</v>
      </c>
      <c r="C4695" t="s">
        <v>4687</v>
      </c>
      <c r="E4695" s="15">
        <v>4695</v>
      </c>
      <c r="F4695" s="16">
        <v>39135100</v>
      </c>
      <c r="G4695" s="17" t="s">
        <v>4688</v>
      </c>
      <c r="Q4695" t="str">
        <f t="shared" si="73"/>
        <v>39135100-Stalci za razvrstavanje</v>
      </c>
    </row>
    <row r="4696" spans="1:17" x14ac:dyDescent="0.25">
      <c r="A4696">
        <v>4695</v>
      </c>
      <c r="B4696">
        <v>39135100</v>
      </c>
      <c r="C4696" t="s">
        <v>4688</v>
      </c>
      <c r="E4696" s="12">
        <v>4696</v>
      </c>
      <c r="F4696" s="13">
        <v>39136000</v>
      </c>
      <c r="G4696" s="14" t="s">
        <v>4689</v>
      </c>
      <c r="Q4696" t="str">
        <f t="shared" si="73"/>
        <v>39136000-Vešalice za kapute</v>
      </c>
    </row>
    <row r="4697" spans="1:17" x14ac:dyDescent="0.25">
      <c r="A4697">
        <v>4696</v>
      </c>
      <c r="B4697">
        <v>39136000</v>
      </c>
      <c r="C4697" t="s">
        <v>4689</v>
      </c>
      <c r="E4697" s="15">
        <v>4697</v>
      </c>
      <c r="F4697" s="16">
        <v>39137000</v>
      </c>
      <c r="G4697" s="17" t="s">
        <v>4690</v>
      </c>
      <c r="Q4697" t="str">
        <f t="shared" si="73"/>
        <v>39137000-Omekšivači vode</v>
      </c>
    </row>
    <row r="4698" spans="1:17" x14ac:dyDescent="0.25">
      <c r="A4698">
        <v>4697</v>
      </c>
      <c r="B4698">
        <v>39137000</v>
      </c>
      <c r="C4698" t="s">
        <v>4690</v>
      </c>
      <c r="E4698" s="12">
        <v>4698</v>
      </c>
      <c r="F4698" s="13">
        <v>39140000</v>
      </c>
      <c r="G4698" s="14" t="s">
        <v>4691</v>
      </c>
      <c r="Q4698" t="str">
        <f t="shared" si="73"/>
        <v>39140000-Nameštaj za kuću</v>
      </c>
    </row>
    <row r="4699" spans="1:17" x14ac:dyDescent="0.25">
      <c r="A4699">
        <v>4698</v>
      </c>
      <c r="B4699">
        <v>39140000</v>
      </c>
      <c r="C4699" t="s">
        <v>4691</v>
      </c>
      <c r="E4699" s="15">
        <v>4699</v>
      </c>
      <c r="F4699" s="16">
        <v>39141000</v>
      </c>
      <c r="G4699" s="17" t="s">
        <v>4692</v>
      </c>
      <c r="Q4699" t="str">
        <f t="shared" si="73"/>
        <v>39141000-Kuhinjski nameštaj i oprema</v>
      </c>
    </row>
    <row r="4700" spans="1:17" x14ac:dyDescent="0.25">
      <c r="A4700">
        <v>4699</v>
      </c>
      <c r="B4700">
        <v>39141000</v>
      </c>
      <c r="C4700" t="s">
        <v>4692</v>
      </c>
      <c r="E4700" s="12">
        <v>4700</v>
      </c>
      <c r="F4700" s="13">
        <v>39141100</v>
      </c>
      <c r="G4700" s="14" t="s">
        <v>4693</v>
      </c>
      <c r="Q4700" t="str">
        <f t="shared" si="73"/>
        <v>39141100-Police</v>
      </c>
    </row>
    <row r="4701" spans="1:17" x14ac:dyDescent="0.25">
      <c r="A4701">
        <v>4700</v>
      </c>
      <c r="B4701">
        <v>39141100</v>
      </c>
      <c r="C4701" t="s">
        <v>4693</v>
      </c>
      <c r="E4701" s="15">
        <v>4701</v>
      </c>
      <c r="F4701" s="16">
        <v>39141200</v>
      </c>
      <c r="G4701" s="17" t="s">
        <v>4671</v>
      </c>
      <c r="Q4701" t="str">
        <f t="shared" si="73"/>
        <v>39141200-Radne površine</v>
      </c>
    </row>
    <row r="4702" spans="1:17" x14ac:dyDescent="0.25">
      <c r="A4702">
        <v>4701</v>
      </c>
      <c r="B4702">
        <v>39141200</v>
      </c>
      <c r="C4702" t="s">
        <v>4671</v>
      </c>
      <c r="E4702" s="12">
        <v>4702</v>
      </c>
      <c r="F4702" s="13">
        <v>39141300</v>
      </c>
      <c r="G4702" s="14" t="s">
        <v>4694</v>
      </c>
      <c r="Q4702" t="str">
        <f t="shared" si="73"/>
        <v>39141300-Ormarići</v>
      </c>
    </row>
    <row r="4703" spans="1:17" x14ac:dyDescent="0.25">
      <c r="A4703">
        <v>4702</v>
      </c>
      <c r="B4703">
        <v>39141300</v>
      </c>
      <c r="C4703" t="s">
        <v>4694</v>
      </c>
      <c r="E4703" s="15">
        <v>4703</v>
      </c>
      <c r="F4703" s="16">
        <v>39141400</v>
      </c>
      <c r="G4703" s="17" t="s">
        <v>4695</v>
      </c>
      <c r="Q4703" t="str">
        <f t="shared" si="73"/>
        <v>39141400-Ugradne kuhinje</v>
      </c>
    </row>
    <row r="4704" spans="1:17" x14ac:dyDescent="0.25">
      <c r="A4704">
        <v>4703</v>
      </c>
      <c r="B4704">
        <v>39141400</v>
      </c>
      <c r="C4704" t="s">
        <v>4695</v>
      </c>
      <c r="E4704" s="12">
        <v>4704</v>
      </c>
      <c r="F4704" s="13">
        <v>39141500</v>
      </c>
      <c r="G4704" s="14" t="s">
        <v>4696</v>
      </c>
      <c r="Q4704" t="str">
        <f t="shared" si="73"/>
        <v>39141500-Kuhinjski aspiratori</v>
      </c>
    </row>
    <row r="4705" spans="1:17" x14ac:dyDescent="0.25">
      <c r="A4705">
        <v>4704</v>
      </c>
      <c r="B4705">
        <v>39141500</v>
      </c>
      <c r="C4705" t="s">
        <v>4696</v>
      </c>
      <c r="E4705" s="15">
        <v>4705</v>
      </c>
      <c r="F4705" s="16">
        <v>39142000</v>
      </c>
      <c r="G4705" s="17" t="s">
        <v>4697</v>
      </c>
      <c r="Q4705" t="str">
        <f t="shared" si="73"/>
        <v>39142000-Baštenski nameštaj</v>
      </c>
    </row>
    <row r="4706" spans="1:17" x14ac:dyDescent="0.25">
      <c r="A4706">
        <v>4705</v>
      </c>
      <c r="B4706">
        <v>39142000</v>
      </c>
      <c r="C4706" t="s">
        <v>4697</v>
      </c>
      <c r="E4706" s="12">
        <v>4706</v>
      </c>
      <c r="F4706" s="13">
        <v>39143000</v>
      </c>
      <c r="G4706" s="14" t="s">
        <v>4698</v>
      </c>
      <c r="Q4706" t="str">
        <f t="shared" si="73"/>
        <v>39143000-Nameštaj za spavaću sobu, trpezariju i dnevni boravak</v>
      </c>
    </row>
    <row r="4707" spans="1:17" x14ac:dyDescent="0.25">
      <c r="A4707">
        <v>4706</v>
      </c>
      <c r="B4707">
        <v>39143000</v>
      </c>
      <c r="C4707" t="s">
        <v>4698</v>
      </c>
      <c r="E4707" s="15">
        <v>4707</v>
      </c>
      <c r="F4707" s="16">
        <v>39143100</v>
      </c>
      <c r="G4707" s="17" t="s">
        <v>4699</v>
      </c>
      <c r="Q4707" t="str">
        <f t="shared" si="73"/>
        <v>39143100-Nameštaj za spavaću sobu</v>
      </c>
    </row>
    <row r="4708" spans="1:17" x14ac:dyDescent="0.25">
      <c r="A4708">
        <v>4707</v>
      </c>
      <c r="B4708">
        <v>39143100</v>
      </c>
      <c r="C4708" t="s">
        <v>4699</v>
      </c>
      <c r="E4708" s="12">
        <v>4708</v>
      </c>
      <c r="F4708" s="13">
        <v>39143110</v>
      </c>
      <c r="G4708" s="14" t="s">
        <v>4700</v>
      </c>
      <c r="Q4708" t="str">
        <f t="shared" si="73"/>
        <v>39143110-Kreveti, posteljina i posebni mekani proizvodi od tekstila za unutrašnje opremanje</v>
      </c>
    </row>
    <row r="4709" spans="1:17" x14ac:dyDescent="0.25">
      <c r="A4709">
        <v>4708</v>
      </c>
      <c r="B4709">
        <v>39143110</v>
      </c>
      <c r="C4709" t="s">
        <v>4700</v>
      </c>
      <c r="E4709" s="15">
        <v>4709</v>
      </c>
      <c r="F4709" s="16">
        <v>39143111</v>
      </c>
      <c r="G4709" s="17" t="s">
        <v>4701</v>
      </c>
      <c r="Q4709" t="str">
        <f t="shared" si="73"/>
        <v>39143111-Nosači za dušeke</v>
      </c>
    </row>
    <row r="4710" spans="1:17" x14ac:dyDescent="0.25">
      <c r="A4710">
        <v>4709</v>
      </c>
      <c r="B4710">
        <v>39143111</v>
      </c>
      <c r="C4710" t="s">
        <v>4701</v>
      </c>
      <c r="E4710" s="12">
        <v>4710</v>
      </c>
      <c r="F4710" s="13">
        <v>39143112</v>
      </c>
      <c r="G4710" s="14" t="s">
        <v>4702</v>
      </c>
      <c r="Q4710" t="str">
        <f t="shared" si="73"/>
        <v>39143112-Dušeci</v>
      </c>
    </row>
    <row r="4711" spans="1:17" x14ac:dyDescent="0.25">
      <c r="A4711">
        <v>4710</v>
      </c>
      <c r="B4711">
        <v>39143112</v>
      </c>
      <c r="C4711" t="s">
        <v>4702</v>
      </c>
      <c r="E4711" s="15">
        <v>4711</v>
      </c>
      <c r="F4711" s="16">
        <v>39143113</v>
      </c>
      <c r="G4711" s="17" t="s">
        <v>4703</v>
      </c>
      <c r="Q4711" t="str">
        <f t="shared" si="73"/>
        <v>39143113-Posebni mekani proizvodi od tekstila za unutrašnje opremanje</v>
      </c>
    </row>
    <row r="4712" spans="1:17" x14ac:dyDescent="0.25">
      <c r="A4712">
        <v>4711</v>
      </c>
      <c r="B4712">
        <v>39143113</v>
      </c>
      <c r="C4712" t="s">
        <v>4703</v>
      </c>
      <c r="E4712" s="12">
        <v>4712</v>
      </c>
      <c r="F4712" s="13">
        <v>39143114</v>
      </c>
      <c r="G4712" s="14" t="s">
        <v>4704</v>
      </c>
      <c r="Q4712" t="str">
        <f t="shared" si="73"/>
        <v>39143114-Električna ćebad</v>
      </c>
    </row>
    <row r="4713" spans="1:17" x14ac:dyDescent="0.25">
      <c r="A4713">
        <v>4712</v>
      </c>
      <c r="B4713">
        <v>39143114</v>
      </c>
      <c r="C4713" t="s">
        <v>4704</v>
      </c>
      <c r="E4713" s="15">
        <v>4713</v>
      </c>
      <c r="F4713" s="16">
        <v>39143115</v>
      </c>
      <c r="G4713" s="17" t="s">
        <v>4705</v>
      </c>
      <c r="Q4713" t="str">
        <f t="shared" si="73"/>
        <v>39143115-Gumeni čaršafi</v>
      </c>
    </row>
    <row r="4714" spans="1:17" x14ac:dyDescent="0.25">
      <c r="A4714">
        <v>4713</v>
      </c>
      <c r="B4714">
        <v>39143115</v>
      </c>
      <c r="C4714" t="s">
        <v>4705</v>
      </c>
      <c r="E4714" s="12">
        <v>4714</v>
      </c>
      <c r="F4714" s="13">
        <v>39143116</v>
      </c>
      <c r="G4714" s="14" t="s">
        <v>4706</v>
      </c>
      <c r="Q4714" t="str">
        <f t="shared" si="73"/>
        <v>39143116-Krevetac</v>
      </c>
    </row>
    <row r="4715" spans="1:17" x14ac:dyDescent="0.25">
      <c r="A4715">
        <v>4714</v>
      </c>
      <c r="B4715">
        <v>39143116</v>
      </c>
      <c r="C4715" t="s">
        <v>4706</v>
      </c>
      <c r="E4715" s="15">
        <v>4715</v>
      </c>
      <c r="F4715" s="16">
        <v>39143120</v>
      </c>
      <c r="G4715" s="17" t="s">
        <v>4707</v>
      </c>
      <c r="Q4715" t="str">
        <f t="shared" si="73"/>
        <v>39143120-Nameštaj za spavaće sobe, osim kreveta i posteljine</v>
      </c>
    </row>
    <row r="4716" spans="1:17" x14ac:dyDescent="0.25">
      <c r="A4716">
        <v>4715</v>
      </c>
      <c r="B4716">
        <v>39143120</v>
      </c>
      <c r="C4716" t="s">
        <v>4707</v>
      </c>
      <c r="E4716" s="12">
        <v>4716</v>
      </c>
      <c r="F4716" s="13">
        <v>39143121</v>
      </c>
      <c r="G4716" s="14" t="s">
        <v>4708</v>
      </c>
      <c r="Q4716" t="str">
        <f t="shared" si="73"/>
        <v>39143121-Garderobni ormari</v>
      </c>
    </row>
    <row r="4717" spans="1:17" x14ac:dyDescent="0.25">
      <c r="A4717">
        <v>4716</v>
      </c>
      <c r="B4717">
        <v>39143121</v>
      </c>
      <c r="C4717" t="s">
        <v>4708</v>
      </c>
      <c r="E4717" s="15">
        <v>4717</v>
      </c>
      <c r="F4717" s="16">
        <v>39143122</v>
      </c>
      <c r="G4717" s="17" t="s">
        <v>4709</v>
      </c>
      <c r="Q4717" t="str">
        <f t="shared" si="73"/>
        <v>39143122-Ormare sa fiokama</v>
      </c>
    </row>
    <row r="4718" spans="1:17" x14ac:dyDescent="0.25">
      <c r="A4718">
        <v>4717</v>
      </c>
      <c r="B4718">
        <v>39143122</v>
      </c>
      <c r="C4718" t="s">
        <v>4709</v>
      </c>
      <c r="E4718" s="12">
        <v>4718</v>
      </c>
      <c r="F4718" s="13">
        <v>39143123</v>
      </c>
      <c r="G4718" s="14" t="s">
        <v>4710</v>
      </c>
      <c r="Q4718" t="str">
        <f t="shared" si="73"/>
        <v>39143123-Noćni ormarići</v>
      </c>
    </row>
    <row r="4719" spans="1:17" x14ac:dyDescent="0.25">
      <c r="A4719">
        <v>4718</v>
      </c>
      <c r="B4719">
        <v>39143123</v>
      </c>
      <c r="C4719" t="s">
        <v>4710</v>
      </c>
      <c r="E4719" s="15">
        <v>4719</v>
      </c>
      <c r="F4719" s="16">
        <v>39143200</v>
      </c>
      <c r="G4719" s="17" t="s">
        <v>4711</v>
      </c>
      <c r="Q4719" t="str">
        <f t="shared" si="73"/>
        <v>39143200-Nameštaj za trpezariju</v>
      </c>
    </row>
    <row r="4720" spans="1:17" x14ac:dyDescent="0.25">
      <c r="A4720">
        <v>4719</v>
      </c>
      <c r="B4720">
        <v>39143200</v>
      </c>
      <c r="C4720" t="s">
        <v>4711</v>
      </c>
      <c r="E4720" s="12">
        <v>4720</v>
      </c>
      <c r="F4720" s="13">
        <v>39143210</v>
      </c>
      <c r="G4720" s="14" t="s">
        <v>4712</v>
      </c>
      <c r="Q4720" t="str">
        <f t="shared" si="73"/>
        <v>39143210-Stolovi za ručavanje</v>
      </c>
    </row>
    <row r="4721" spans="1:17" x14ac:dyDescent="0.25">
      <c r="A4721">
        <v>4720</v>
      </c>
      <c r="B4721">
        <v>39143210</v>
      </c>
      <c r="C4721" t="s">
        <v>4712</v>
      </c>
      <c r="E4721" s="15">
        <v>4721</v>
      </c>
      <c r="F4721" s="16">
        <v>39143300</v>
      </c>
      <c r="G4721" s="17" t="s">
        <v>4713</v>
      </c>
      <c r="Q4721" t="str">
        <f t="shared" si="73"/>
        <v>39143300-Nameštaj za dnevni boravak</v>
      </c>
    </row>
    <row r="4722" spans="1:17" x14ac:dyDescent="0.25">
      <c r="A4722">
        <v>4721</v>
      </c>
      <c r="B4722">
        <v>39143300</v>
      </c>
      <c r="C4722" t="s">
        <v>4713</v>
      </c>
      <c r="E4722" s="12">
        <v>4722</v>
      </c>
      <c r="F4722" s="13">
        <v>39143310</v>
      </c>
      <c r="G4722" s="14" t="s">
        <v>4714</v>
      </c>
      <c r="Q4722" t="str">
        <f t="shared" si="73"/>
        <v>39143310-Stočići za kafu</v>
      </c>
    </row>
    <row r="4723" spans="1:17" x14ac:dyDescent="0.25">
      <c r="A4723">
        <v>4722</v>
      </c>
      <c r="B4723">
        <v>39143310</v>
      </c>
      <c r="C4723" t="s">
        <v>4714</v>
      </c>
      <c r="E4723" s="15">
        <v>4723</v>
      </c>
      <c r="F4723" s="16">
        <v>39144000</v>
      </c>
      <c r="G4723" s="17" t="s">
        <v>4715</v>
      </c>
      <c r="Q4723" t="str">
        <f t="shared" si="73"/>
        <v>39144000-Nameštaj za kupatila</v>
      </c>
    </row>
    <row r="4724" spans="1:17" x14ac:dyDescent="0.25">
      <c r="A4724">
        <v>4723</v>
      </c>
      <c r="B4724">
        <v>39144000</v>
      </c>
      <c r="C4724" t="s">
        <v>4715</v>
      </c>
      <c r="E4724" s="12">
        <v>4724</v>
      </c>
      <c r="F4724" s="13">
        <v>39145000</v>
      </c>
      <c r="G4724" s="14" t="s">
        <v>4716</v>
      </c>
      <c r="Q4724" t="str">
        <f t="shared" si="73"/>
        <v>39145000-Oprema za vinske podrume</v>
      </c>
    </row>
    <row r="4725" spans="1:17" x14ac:dyDescent="0.25">
      <c r="A4725">
        <v>4724</v>
      </c>
      <c r="B4725">
        <v>39145000</v>
      </c>
      <c r="C4725" t="s">
        <v>4716</v>
      </c>
      <c r="E4725" s="15">
        <v>4725</v>
      </c>
      <c r="F4725" s="16">
        <v>39150000</v>
      </c>
      <c r="G4725" s="17" t="s">
        <v>4717</v>
      </c>
      <c r="Q4725" t="str">
        <f t="shared" si="73"/>
        <v>39150000-Razni nameštaj i oprema</v>
      </c>
    </row>
    <row r="4726" spans="1:17" x14ac:dyDescent="0.25">
      <c r="A4726">
        <v>4725</v>
      </c>
      <c r="B4726">
        <v>39150000</v>
      </c>
      <c r="C4726" t="s">
        <v>4717</v>
      </c>
      <c r="E4726" s="12">
        <v>4726</v>
      </c>
      <c r="F4726" s="13">
        <v>39151000</v>
      </c>
      <c r="G4726" s="14" t="s">
        <v>4718</v>
      </c>
      <c r="Q4726" t="str">
        <f t="shared" si="73"/>
        <v>39151000-Razni nameštaj</v>
      </c>
    </row>
    <row r="4727" spans="1:17" x14ac:dyDescent="0.25">
      <c r="A4727">
        <v>4726</v>
      </c>
      <c r="B4727">
        <v>39151000</v>
      </c>
      <c r="C4727" t="s">
        <v>4718</v>
      </c>
      <c r="E4727" s="15">
        <v>4727</v>
      </c>
      <c r="F4727" s="16">
        <v>39151100</v>
      </c>
      <c r="G4727" s="17" t="s">
        <v>4719</v>
      </c>
      <c r="Q4727" t="str">
        <f t="shared" si="73"/>
        <v>39151100-Štandovi</v>
      </c>
    </row>
    <row r="4728" spans="1:17" x14ac:dyDescent="0.25">
      <c r="A4728">
        <v>4727</v>
      </c>
      <c r="B4728">
        <v>39151100</v>
      </c>
      <c r="C4728" t="s">
        <v>4719</v>
      </c>
      <c r="E4728" s="12">
        <v>4728</v>
      </c>
      <c r="F4728" s="13">
        <v>39151200</v>
      </c>
      <c r="G4728" s="14" t="s">
        <v>4720</v>
      </c>
      <c r="Q4728" t="str">
        <f t="shared" si="73"/>
        <v>39151200-Radne klupe</v>
      </c>
    </row>
    <row r="4729" spans="1:17" x14ac:dyDescent="0.25">
      <c r="A4729">
        <v>4728</v>
      </c>
      <c r="B4729">
        <v>39151200</v>
      </c>
      <c r="C4729" t="s">
        <v>4720</v>
      </c>
      <c r="E4729" s="15">
        <v>4729</v>
      </c>
      <c r="F4729" s="16">
        <v>39151300</v>
      </c>
      <c r="G4729" s="17" t="s">
        <v>4721</v>
      </c>
      <c r="Q4729" t="str">
        <f t="shared" si="73"/>
        <v>39151300-Modularni nameštaj</v>
      </c>
    </row>
    <row r="4730" spans="1:17" x14ac:dyDescent="0.25">
      <c r="A4730">
        <v>4729</v>
      </c>
      <c r="B4730">
        <v>39151300</v>
      </c>
      <c r="C4730" t="s">
        <v>4721</v>
      </c>
      <c r="E4730" s="12">
        <v>4730</v>
      </c>
      <c r="F4730" s="13">
        <v>39152000</v>
      </c>
      <c r="G4730" s="14" t="s">
        <v>4722</v>
      </c>
      <c r="Q4730" t="str">
        <f t="shared" si="73"/>
        <v>39152000-Pokretne police za knjige</v>
      </c>
    </row>
    <row r="4731" spans="1:17" x14ac:dyDescent="0.25">
      <c r="A4731">
        <v>4730</v>
      </c>
      <c r="B4731">
        <v>39152000</v>
      </c>
      <c r="C4731" t="s">
        <v>4722</v>
      </c>
      <c r="E4731" s="15">
        <v>4731</v>
      </c>
      <c r="F4731" s="16">
        <v>39153000</v>
      </c>
      <c r="G4731" s="17" t="s">
        <v>4723</v>
      </c>
      <c r="Q4731" t="str">
        <f t="shared" si="73"/>
        <v>39153000-Nameštaj za sale za sastanke</v>
      </c>
    </row>
    <row r="4732" spans="1:17" x14ac:dyDescent="0.25">
      <c r="A4732">
        <v>4731</v>
      </c>
      <c r="B4732">
        <v>39153000</v>
      </c>
      <c r="C4732" t="s">
        <v>4723</v>
      </c>
      <c r="E4732" s="12">
        <v>4732</v>
      </c>
      <c r="F4732" s="13">
        <v>39153100</v>
      </c>
      <c r="G4732" s="14" t="s">
        <v>4724</v>
      </c>
      <c r="Q4732" t="str">
        <f t="shared" si="73"/>
        <v>39153100-Štandovi za knjige</v>
      </c>
    </row>
    <row r="4733" spans="1:17" x14ac:dyDescent="0.25">
      <c r="A4733">
        <v>4732</v>
      </c>
      <c r="B4733">
        <v>39153100</v>
      </c>
      <c r="C4733" t="s">
        <v>4724</v>
      </c>
      <c r="E4733" s="15">
        <v>4733</v>
      </c>
      <c r="F4733" s="16">
        <v>39154000</v>
      </c>
      <c r="G4733" s="17" t="s">
        <v>4725</v>
      </c>
      <c r="Q4733" t="str">
        <f t="shared" si="73"/>
        <v>39154000-Oprema za izložbe</v>
      </c>
    </row>
    <row r="4734" spans="1:17" x14ac:dyDescent="0.25">
      <c r="A4734">
        <v>4733</v>
      </c>
      <c r="B4734">
        <v>39154000</v>
      </c>
      <c r="C4734" t="s">
        <v>4725</v>
      </c>
      <c r="E4734" s="12">
        <v>4734</v>
      </c>
      <c r="F4734" s="13">
        <v>39154100</v>
      </c>
      <c r="G4734" s="14" t="s">
        <v>4726</v>
      </c>
      <c r="Q4734" t="str">
        <f t="shared" si="73"/>
        <v>39154100-Izložbeni štandovi</v>
      </c>
    </row>
    <row r="4735" spans="1:17" x14ac:dyDescent="0.25">
      <c r="A4735">
        <v>4734</v>
      </c>
      <c r="B4735">
        <v>39154100</v>
      </c>
      <c r="C4735" t="s">
        <v>4726</v>
      </c>
      <c r="E4735" s="15">
        <v>4735</v>
      </c>
      <c r="F4735" s="16">
        <v>39155000</v>
      </c>
      <c r="G4735" s="17" t="s">
        <v>4727</v>
      </c>
      <c r="Q4735" t="str">
        <f t="shared" si="73"/>
        <v>39155000-Nameštaj za biblioteke</v>
      </c>
    </row>
    <row r="4736" spans="1:17" x14ac:dyDescent="0.25">
      <c r="A4736">
        <v>4735</v>
      </c>
      <c r="B4736">
        <v>39155000</v>
      </c>
      <c r="C4736" t="s">
        <v>4727</v>
      </c>
      <c r="E4736" s="12">
        <v>4736</v>
      </c>
      <c r="F4736" s="13">
        <v>39155100</v>
      </c>
      <c r="G4736" s="14" t="s">
        <v>4728</v>
      </c>
      <c r="Q4736" t="str">
        <f t="shared" si="73"/>
        <v>39155100-Oprema za biblioteke</v>
      </c>
    </row>
    <row r="4737" spans="1:17" x14ac:dyDescent="0.25">
      <c r="A4737">
        <v>4736</v>
      </c>
      <c r="B4737">
        <v>39155100</v>
      </c>
      <c r="C4737" t="s">
        <v>4728</v>
      </c>
      <c r="E4737" s="15">
        <v>4737</v>
      </c>
      <c r="F4737" s="16">
        <v>39156000</v>
      </c>
      <c r="G4737" s="17" t="s">
        <v>4729</v>
      </c>
      <c r="Q4737" t="str">
        <f t="shared" si="73"/>
        <v>39156000-Nameštaj za čekaonice i recepcije</v>
      </c>
    </row>
    <row r="4738" spans="1:17" x14ac:dyDescent="0.25">
      <c r="A4738">
        <v>4737</v>
      </c>
      <c r="B4738">
        <v>39156000</v>
      </c>
      <c r="C4738" t="s">
        <v>4729</v>
      </c>
      <c r="E4738" s="12">
        <v>4738</v>
      </c>
      <c r="F4738" s="13">
        <v>39157000</v>
      </c>
      <c r="G4738" s="14" t="s">
        <v>4730</v>
      </c>
      <c r="Q4738" t="str">
        <f t="shared" ref="Q4738:Q4801" si="74">F4738&amp; "-" &amp;G4738</f>
        <v>39157000-Delovi nameštaja</v>
      </c>
    </row>
    <row r="4739" spans="1:17" x14ac:dyDescent="0.25">
      <c r="A4739">
        <v>4738</v>
      </c>
      <c r="B4739">
        <v>39157000</v>
      </c>
      <c r="C4739" t="s">
        <v>4730</v>
      </c>
      <c r="E4739" s="15">
        <v>4739</v>
      </c>
      <c r="F4739" s="16">
        <v>39160000</v>
      </c>
      <c r="G4739" s="17" t="s">
        <v>4731</v>
      </c>
      <c r="Q4739" t="str">
        <f t="shared" si="74"/>
        <v>39160000-Školski nameštaj</v>
      </c>
    </row>
    <row r="4740" spans="1:17" x14ac:dyDescent="0.25">
      <c r="A4740">
        <v>4739</v>
      </c>
      <c r="B4740">
        <v>39160000</v>
      </c>
      <c r="C4740" t="s">
        <v>4731</v>
      </c>
      <c r="E4740" s="12">
        <v>4740</v>
      </c>
      <c r="F4740" s="13">
        <v>39161000</v>
      </c>
      <c r="G4740" s="14" t="s">
        <v>4732</v>
      </c>
      <c r="Q4740" t="str">
        <f t="shared" si="74"/>
        <v>39161000-Nameštaj za dečije vrtiće</v>
      </c>
    </row>
    <row r="4741" spans="1:17" x14ac:dyDescent="0.25">
      <c r="A4741">
        <v>4740</v>
      </c>
      <c r="B4741">
        <v>39161000</v>
      </c>
      <c r="C4741" t="s">
        <v>4732</v>
      </c>
      <c r="E4741" s="15">
        <v>4741</v>
      </c>
      <c r="F4741" s="16">
        <v>39162000</v>
      </c>
      <c r="G4741" s="17" t="s">
        <v>4733</v>
      </c>
      <c r="Q4741" t="str">
        <f t="shared" si="74"/>
        <v>39162000-Oprema za obrazovne potrebe</v>
      </c>
    </row>
    <row r="4742" spans="1:17" x14ac:dyDescent="0.25">
      <c r="A4742">
        <v>4741</v>
      </c>
      <c r="B4742">
        <v>39162000</v>
      </c>
      <c r="C4742" t="s">
        <v>4733</v>
      </c>
      <c r="E4742" s="12">
        <v>4742</v>
      </c>
      <c r="F4742" s="13">
        <v>39162100</v>
      </c>
      <c r="G4742" s="14" t="s">
        <v>4734</v>
      </c>
      <c r="Q4742" t="str">
        <f t="shared" si="74"/>
        <v>39162100-Nastavna oprema</v>
      </c>
    </row>
    <row r="4743" spans="1:17" x14ac:dyDescent="0.25">
      <c r="A4743">
        <v>4742</v>
      </c>
      <c r="B4743">
        <v>39162100</v>
      </c>
      <c r="C4743" t="s">
        <v>4734</v>
      </c>
      <c r="E4743" s="15">
        <v>4743</v>
      </c>
      <c r="F4743" s="16">
        <v>39162110</v>
      </c>
      <c r="G4743" s="17" t="s">
        <v>4735</v>
      </c>
      <c r="Q4743" t="str">
        <f t="shared" si="74"/>
        <v>39162110-Nastavni materijal</v>
      </c>
    </row>
    <row r="4744" spans="1:17" x14ac:dyDescent="0.25">
      <c r="A4744">
        <v>4743</v>
      </c>
      <c r="B4744">
        <v>39162110</v>
      </c>
      <c r="C4744" t="s">
        <v>4735</v>
      </c>
      <c r="E4744" s="12">
        <v>4744</v>
      </c>
      <c r="F4744" s="13">
        <v>39162200</v>
      </c>
      <c r="G4744" s="14" t="s">
        <v>4736</v>
      </c>
      <c r="Q4744" t="str">
        <f t="shared" si="74"/>
        <v>39162200-Pomoćna sredstva i uređaji</v>
      </c>
    </row>
    <row r="4745" spans="1:17" x14ac:dyDescent="0.25">
      <c r="A4745">
        <v>4744</v>
      </c>
      <c r="B4745">
        <v>39162200</v>
      </c>
      <c r="C4745" t="s">
        <v>4736</v>
      </c>
      <c r="E4745" s="15">
        <v>4745</v>
      </c>
      <c r="F4745" s="16">
        <v>39170000</v>
      </c>
      <c r="G4745" s="17" t="s">
        <v>4737</v>
      </c>
      <c r="Q4745" t="str">
        <f t="shared" si="74"/>
        <v>39170000-Nameštaj za prodavnice</v>
      </c>
    </row>
    <row r="4746" spans="1:17" x14ac:dyDescent="0.25">
      <c r="A4746">
        <v>4745</v>
      </c>
      <c r="B4746">
        <v>39170000</v>
      </c>
      <c r="C4746" t="s">
        <v>4737</v>
      </c>
      <c r="E4746" s="12">
        <v>4746</v>
      </c>
      <c r="F4746" s="13">
        <v>39171000</v>
      </c>
      <c r="G4746" s="14" t="s">
        <v>4738</v>
      </c>
      <c r="Q4746" t="str">
        <f t="shared" si="74"/>
        <v>39171000-Izložbene vitrine</v>
      </c>
    </row>
    <row r="4747" spans="1:17" x14ac:dyDescent="0.25">
      <c r="A4747">
        <v>4746</v>
      </c>
      <c r="B4747">
        <v>39171000</v>
      </c>
      <c r="C4747" t="s">
        <v>4738</v>
      </c>
      <c r="E4747" s="15">
        <v>4747</v>
      </c>
      <c r="F4747" s="16">
        <v>39172000</v>
      </c>
      <c r="G4747" s="17" t="s">
        <v>4739</v>
      </c>
      <c r="Q4747" t="str">
        <f t="shared" si="74"/>
        <v>39172000-Pultovi</v>
      </c>
    </row>
    <row r="4748" spans="1:17" x14ac:dyDescent="0.25">
      <c r="A4748">
        <v>4747</v>
      </c>
      <c r="B4748">
        <v>39172000</v>
      </c>
      <c r="C4748" t="s">
        <v>4739</v>
      </c>
      <c r="E4748" s="12">
        <v>4748</v>
      </c>
      <c r="F4748" s="13">
        <v>39172100</v>
      </c>
      <c r="G4748" s="14" t="s">
        <v>4740</v>
      </c>
      <c r="Q4748" t="str">
        <f t="shared" si="74"/>
        <v>39172100-Pultovi za posluživanje</v>
      </c>
    </row>
    <row r="4749" spans="1:17" x14ac:dyDescent="0.25">
      <c r="A4749">
        <v>4748</v>
      </c>
      <c r="B4749">
        <v>39172100</v>
      </c>
      <c r="C4749" t="s">
        <v>4740</v>
      </c>
      <c r="E4749" s="15">
        <v>4749</v>
      </c>
      <c r="F4749" s="16">
        <v>39173000</v>
      </c>
      <c r="G4749" s="17" t="s">
        <v>4741</v>
      </c>
      <c r="Q4749" t="str">
        <f t="shared" si="74"/>
        <v>39173000-Jedinice za skladištenje</v>
      </c>
    </row>
    <row r="4750" spans="1:17" x14ac:dyDescent="0.25">
      <c r="A4750">
        <v>4749</v>
      </c>
      <c r="B4750">
        <v>39173000</v>
      </c>
      <c r="C4750" t="s">
        <v>4741</v>
      </c>
      <c r="E4750" s="12">
        <v>4750</v>
      </c>
      <c r="F4750" s="13">
        <v>39174000</v>
      </c>
      <c r="G4750" s="14" t="s">
        <v>4742</v>
      </c>
      <c r="Q4750" t="str">
        <f t="shared" si="74"/>
        <v>39174000-Oznake na prodavnicama</v>
      </c>
    </row>
    <row r="4751" spans="1:17" x14ac:dyDescent="0.25">
      <c r="A4751">
        <v>4750</v>
      </c>
      <c r="B4751">
        <v>39174000</v>
      </c>
      <c r="C4751" t="s">
        <v>4742</v>
      </c>
      <c r="E4751" s="15">
        <v>4751</v>
      </c>
      <c r="F4751" s="16">
        <v>39180000</v>
      </c>
      <c r="G4751" s="17" t="s">
        <v>4743</v>
      </c>
      <c r="Q4751" t="str">
        <f t="shared" si="74"/>
        <v>39180000-Laboratorijski nameštaj</v>
      </c>
    </row>
    <row r="4752" spans="1:17" x14ac:dyDescent="0.25">
      <c r="A4752">
        <v>4751</v>
      </c>
      <c r="B4752">
        <v>39180000</v>
      </c>
      <c r="C4752" t="s">
        <v>4743</v>
      </c>
      <c r="E4752" s="12">
        <v>4752</v>
      </c>
      <c r="F4752" s="13">
        <v>39181000</v>
      </c>
      <c r="G4752" s="14" t="s">
        <v>4744</v>
      </c>
      <c r="Q4752" t="str">
        <f t="shared" si="74"/>
        <v>39181000-Laboratorijski stolovi</v>
      </c>
    </row>
    <row r="4753" spans="1:17" x14ac:dyDescent="0.25">
      <c r="A4753">
        <v>4752</v>
      </c>
      <c r="B4753">
        <v>39181000</v>
      </c>
      <c r="C4753" t="s">
        <v>4744</v>
      </c>
      <c r="E4753" s="15">
        <v>4753</v>
      </c>
      <c r="F4753" s="16">
        <v>39190000</v>
      </c>
      <c r="G4753" s="17" t="s">
        <v>4745</v>
      </c>
      <c r="Q4753" t="str">
        <f t="shared" si="74"/>
        <v>39190000-Zidne tapete i druge zidne obloge</v>
      </c>
    </row>
    <row r="4754" spans="1:17" x14ac:dyDescent="0.25">
      <c r="A4754">
        <v>4753</v>
      </c>
      <c r="B4754">
        <v>39190000</v>
      </c>
      <c r="C4754" t="s">
        <v>4745</v>
      </c>
      <c r="E4754" s="12">
        <v>4754</v>
      </c>
      <c r="F4754" s="13">
        <v>39191000</v>
      </c>
      <c r="G4754" s="14" t="s">
        <v>4746</v>
      </c>
      <c r="Q4754" t="str">
        <f t="shared" si="74"/>
        <v>39191000-Zidne obloge od papira ili kartona</v>
      </c>
    </row>
    <row r="4755" spans="1:17" x14ac:dyDescent="0.25">
      <c r="A4755">
        <v>4754</v>
      </c>
      <c r="B4755">
        <v>39191000</v>
      </c>
      <c r="C4755" t="s">
        <v>4746</v>
      </c>
      <c r="E4755" s="15">
        <v>4755</v>
      </c>
      <c r="F4755" s="16">
        <v>39191100</v>
      </c>
      <c r="G4755" s="17" t="s">
        <v>4747</v>
      </c>
      <c r="Q4755" t="str">
        <f t="shared" si="74"/>
        <v>39191100-Zidne tapete</v>
      </c>
    </row>
    <row r="4756" spans="1:17" x14ac:dyDescent="0.25">
      <c r="A4756">
        <v>4755</v>
      </c>
      <c r="B4756">
        <v>39191100</v>
      </c>
      <c r="C4756" t="s">
        <v>4747</v>
      </c>
      <c r="E4756" s="12">
        <v>4756</v>
      </c>
      <c r="F4756" s="13">
        <v>39192000</v>
      </c>
      <c r="G4756" s="14" t="s">
        <v>4748</v>
      </c>
      <c r="Q4756" t="str">
        <f t="shared" si="74"/>
        <v>39192000-Zidne obloge od tekstila</v>
      </c>
    </row>
    <row r="4757" spans="1:17" x14ac:dyDescent="0.25">
      <c r="A4757">
        <v>4756</v>
      </c>
      <c r="B4757">
        <v>39192000</v>
      </c>
      <c r="C4757" t="s">
        <v>4748</v>
      </c>
      <c r="E4757" s="15">
        <v>4757</v>
      </c>
      <c r="F4757" s="16">
        <v>39193000</v>
      </c>
      <c r="G4757" s="17" t="s">
        <v>4749</v>
      </c>
      <c r="Q4757" t="str">
        <f t="shared" si="74"/>
        <v>39193000-Podne obloge od papira ili kartona</v>
      </c>
    </row>
    <row r="4758" spans="1:17" x14ac:dyDescent="0.25">
      <c r="A4758">
        <v>4757</v>
      </c>
      <c r="B4758">
        <v>39193000</v>
      </c>
      <c r="C4758" t="s">
        <v>4749</v>
      </c>
      <c r="E4758" s="12">
        <v>4758</v>
      </c>
      <c r="F4758" s="13">
        <v>39200000</v>
      </c>
      <c r="G4758" s="14" t="s">
        <v>4750</v>
      </c>
      <c r="Q4758" t="str">
        <f t="shared" si="74"/>
        <v>39200000-Proizvodi za unutrašnje opremanje</v>
      </c>
    </row>
    <row r="4759" spans="1:17" x14ac:dyDescent="0.25">
      <c r="A4759">
        <v>4758</v>
      </c>
      <c r="B4759">
        <v>39200000</v>
      </c>
      <c r="C4759" t="s">
        <v>4750</v>
      </c>
      <c r="E4759" s="15">
        <v>4759</v>
      </c>
      <c r="F4759" s="16">
        <v>39220000</v>
      </c>
      <c r="G4759" s="17" t="s">
        <v>4751</v>
      </c>
      <c r="Q4759" t="str">
        <f t="shared" si="74"/>
        <v>39220000-Kuhinjska oprema, predmeti za domaćinstvo i potrepštine za ugostiteljstvo</v>
      </c>
    </row>
    <row r="4760" spans="1:17" x14ac:dyDescent="0.25">
      <c r="A4760">
        <v>4759</v>
      </c>
      <c r="B4760">
        <v>39220000</v>
      </c>
      <c r="C4760" t="s">
        <v>4751</v>
      </c>
      <c r="E4760" s="12">
        <v>4760</v>
      </c>
      <c r="F4760" s="13">
        <v>39221000</v>
      </c>
      <c r="G4760" s="14" t="s">
        <v>4752</v>
      </c>
      <c r="Q4760" t="str">
        <f t="shared" si="74"/>
        <v>39221000-Kuhinjska oprema</v>
      </c>
    </row>
    <row r="4761" spans="1:17" x14ac:dyDescent="0.25">
      <c r="A4761">
        <v>4760</v>
      </c>
      <c r="B4761">
        <v>39221000</v>
      </c>
      <c r="C4761" t="s">
        <v>4752</v>
      </c>
      <c r="E4761" s="15">
        <v>4761</v>
      </c>
      <c r="F4761" s="16">
        <v>39221100</v>
      </c>
      <c r="G4761" s="17" t="s">
        <v>4753</v>
      </c>
      <c r="Q4761" t="str">
        <f t="shared" si="74"/>
        <v>39221100-Kuhinjsko posuđe</v>
      </c>
    </row>
    <row r="4762" spans="1:17" x14ac:dyDescent="0.25">
      <c r="A4762">
        <v>4761</v>
      </c>
      <c r="B4762">
        <v>39221100</v>
      </c>
      <c r="C4762" t="s">
        <v>4753</v>
      </c>
      <c r="E4762" s="12">
        <v>4762</v>
      </c>
      <c r="F4762" s="13">
        <v>39221110</v>
      </c>
      <c r="G4762" s="14" t="s">
        <v>4754</v>
      </c>
      <c r="Q4762" t="str">
        <f t="shared" si="74"/>
        <v>39221110-Zemljano posuđe</v>
      </c>
    </row>
    <row r="4763" spans="1:17" x14ac:dyDescent="0.25">
      <c r="A4763">
        <v>4762</v>
      </c>
      <c r="B4763">
        <v>39221110</v>
      </c>
      <c r="C4763" t="s">
        <v>4754</v>
      </c>
      <c r="E4763" s="15">
        <v>4763</v>
      </c>
      <c r="F4763" s="16">
        <v>39221120</v>
      </c>
      <c r="G4763" s="17" t="s">
        <v>4755</v>
      </c>
      <c r="Q4763" t="str">
        <f t="shared" si="74"/>
        <v>39221120-Šolje i čaše</v>
      </c>
    </row>
    <row r="4764" spans="1:17" x14ac:dyDescent="0.25">
      <c r="A4764">
        <v>4763</v>
      </c>
      <c r="B4764">
        <v>39221120</v>
      </c>
      <c r="C4764" t="s">
        <v>4755</v>
      </c>
      <c r="E4764" s="12">
        <v>4764</v>
      </c>
      <c r="F4764" s="13">
        <v>39221121</v>
      </c>
      <c r="G4764" s="14" t="s">
        <v>4756</v>
      </c>
      <c r="Q4764" t="str">
        <f t="shared" si="74"/>
        <v>39221121-Šolje</v>
      </c>
    </row>
    <row r="4765" spans="1:17" x14ac:dyDescent="0.25">
      <c r="A4765">
        <v>4764</v>
      </c>
      <c r="B4765">
        <v>39221121</v>
      </c>
      <c r="C4765" t="s">
        <v>4756</v>
      </c>
      <c r="E4765" s="15">
        <v>4765</v>
      </c>
      <c r="F4765" s="16">
        <v>39221122</v>
      </c>
      <c r="G4765" s="17" t="s">
        <v>4757</v>
      </c>
      <c r="Q4765" t="str">
        <f t="shared" si="74"/>
        <v>39221122-Šoljice</v>
      </c>
    </row>
    <row r="4766" spans="1:17" x14ac:dyDescent="0.25">
      <c r="A4766">
        <v>4765</v>
      </c>
      <c r="B4766">
        <v>39221122</v>
      </c>
      <c r="C4766" t="s">
        <v>4757</v>
      </c>
      <c r="E4766" s="12">
        <v>4766</v>
      </c>
      <c r="F4766" s="13">
        <v>39221123</v>
      </c>
      <c r="G4766" s="14" t="s">
        <v>4758</v>
      </c>
      <c r="Q4766" t="str">
        <f t="shared" si="74"/>
        <v>39221123-Čaše za piće</v>
      </c>
    </row>
    <row r="4767" spans="1:17" x14ac:dyDescent="0.25">
      <c r="A4767">
        <v>4766</v>
      </c>
      <c r="B4767">
        <v>39221123</v>
      </c>
      <c r="C4767" t="s">
        <v>4758</v>
      </c>
      <c r="E4767" s="15">
        <v>4767</v>
      </c>
      <c r="F4767" s="16">
        <v>39221130</v>
      </c>
      <c r="G4767" s="17" t="s">
        <v>4759</v>
      </c>
      <c r="Q4767" t="str">
        <f t="shared" si="74"/>
        <v>39221130-Posude za hranu</v>
      </c>
    </row>
    <row r="4768" spans="1:17" x14ac:dyDescent="0.25">
      <c r="A4768">
        <v>4767</v>
      </c>
      <c r="B4768">
        <v>39221130</v>
      </c>
      <c r="C4768" t="s">
        <v>4759</v>
      </c>
      <c r="E4768" s="12">
        <v>4768</v>
      </c>
      <c r="F4768" s="13">
        <v>39221140</v>
      </c>
      <c r="G4768" s="14" t="s">
        <v>4760</v>
      </c>
      <c r="Q4768" t="str">
        <f t="shared" si="74"/>
        <v>39221140-Čuturice za vodu</v>
      </c>
    </row>
    <row r="4769" spans="1:17" x14ac:dyDescent="0.25">
      <c r="A4769">
        <v>4768</v>
      </c>
      <c r="B4769">
        <v>39221140</v>
      </c>
      <c r="C4769" t="s">
        <v>4760</v>
      </c>
      <c r="E4769" s="15">
        <v>4769</v>
      </c>
      <c r="F4769" s="16">
        <v>39221150</v>
      </c>
      <c r="G4769" s="17" t="s">
        <v>4761</v>
      </c>
      <c r="Q4769" t="str">
        <f t="shared" si="74"/>
        <v>39221150-Termos boce</v>
      </c>
    </row>
    <row r="4770" spans="1:17" x14ac:dyDescent="0.25">
      <c r="A4770">
        <v>4769</v>
      </c>
      <c r="B4770">
        <v>39221150</v>
      </c>
      <c r="C4770" t="s">
        <v>4761</v>
      </c>
      <c r="E4770" s="12">
        <v>4770</v>
      </c>
      <c r="F4770" s="13">
        <v>39221160</v>
      </c>
      <c r="G4770" s="14" t="s">
        <v>4762</v>
      </c>
      <c r="Q4770" t="str">
        <f t="shared" si="74"/>
        <v>39221160-Poslužavnici</v>
      </c>
    </row>
    <row r="4771" spans="1:17" x14ac:dyDescent="0.25">
      <c r="A4771">
        <v>4770</v>
      </c>
      <c r="B4771">
        <v>39221160</v>
      </c>
      <c r="C4771" t="s">
        <v>4762</v>
      </c>
      <c r="E4771" s="15">
        <v>4771</v>
      </c>
      <c r="F4771" s="16">
        <v>39221170</v>
      </c>
      <c r="G4771" s="17" t="s">
        <v>4763</v>
      </c>
      <c r="Q4771" t="str">
        <f t="shared" si="74"/>
        <v>39221170-Okviri za sušenje veša</v>
      </c>
    </row>
    <row r="4772" spans="1:17" x14ac:dyDescent="0.25">
      <c r="A4772">
        <v>4771</v>
      </c>
      <c r="B4772">
        <v>39221170</v>
      </c>
      <c r="C4772" t="s">
        <v>4763</v>
      </c>
      <c r="E4772" s="12">
        <v>4772</v>
      </c>
      <c r="F4772" s="13">
        <v>39221180</v>
      </c>
      <c r="G4772" s="14" t="s">
        <v>4764</v>
      </c>
      <c r="Q4772" t="str">
        <f t="shared" si="74"/>
        <v>39221180-Pribor za kuvanje</v>
      </c>
    </row>
    <row r="4773" spans="1:17" x14ac:dyDescent="0.25">
      <c r="A4773">
        <v>4772</v>
      </c>
      <c r="B4773">
        <v>39221180</v>
      </c>
      <c r="C4773" t="s">
        <v>4764</v>
      </c>
      <c r="E4773" s="15">
        <v>4773</v>
      </c>
      <c r="F4773" s="16">
        <v>39221190</v>
      </c>
      <c r="G4773" s="17" t="s">
        <v>4765</v>
      </c>
      <c r="Q4773" t="str">
        <f t="shared" si="74"/>
        <v>39221190-Postolja za tanjire</v>
      </c>
    </row>
    <row r="4774" spans="1:17" x14ac:dyDescent="0.25">
      <c r="A4774">
        <v>4773</v>
      </c>
      <c r="B4774">
        <v>39221190</v>
      </c>
      <c r="C4774" t="s">
        <v>4765</v>
      </c>
      <c r="E4774" s="12">
        <v>4774</v>
      </c>
      <c r="F4774" s="13">
        <v>39221200</v>
      </c>
      <c r="G4774" s="14" t="s">
        <v>4766</v>
      </c>
      <c r="Q4774" t="str">
        <f t="shared" si="74"/>
        <v>39221200-Posuđe i pribor za jelo</v>
      </c>
    </row>
    <row r="4775" spans="1:17" x14ac:dyDescent="0.25">
      <c r="A4775">
        <v>4774</v>
      </c>
      <c r="B4775">
        <v>39221200</v>
      </c>
      <c r="C4775" t="s">
        <v>4766</v>
      </c>
      <c r="E4775" s="15">
        <v>4775</v>
      </c>
      <c r="F4775" s="16">
        <v>39221210</v>
      </c>
      <c r="G4775" s="17" t="s">
        <v>4767</v>
      </c>
      <c r="Q4775" t="str">
        <f t="shared" si="74"/>
        <v>39221210-Tanjiri</v>
      </c>
    </row>
    <row r="4776" spans="1:17" x14ac:dyDescent="0.25">
      <c r="A4776">
        <v>4775</v>
      </c>
      <c r="B4776">
        <v>39221210</v>
      </c>
      <c r="C4776" t="s">
        <v>4767</v>
      </c>
      <c r="E4776" s="12">
        <v>4776</v>
      </c>
      <c r="F4776" s="13">
        <v>39221220</v>
      </c>
      <c r="G4776" s="14" t="s">
        <v>4768</v>
      </c>
      <c r="Q4776" t="str">
        <f t="shared" si="74"/>
        <v>39221220-Posuđe</v>
      </c>
    </row>
    <row r="4777" spans="1:17" x14ac:dyDescent="0.25">
      <c r="A4777">
        <v>4776</v>
      </c>
      <c r="B4777">
        <v>39221220</v>
      </c>
      <c r="C4777" t="s">
        <v>4768</v>
      </c>
      <c r="E4777" s="15">
        <v>4777</v>
      </c>
      <c r="F4777" s="16">
        <v>39221230</v>
      </c>
      <c r="G4777" s="17" t="s">
        <v>4769</v>
      </c>
      <c r="Q4777" t="str">
        <f t="shared" si="74"/>
        <v>39221230-Tanjirići</v>
      </c>
    </row>
    <row r="4778" spans="1:17" x14ac:dyDescent="0.25">
      <c r="A4778">
        <v>4777</v>
      </c>
      <c r="B4778">
        <v>39221230</v>
      </c>
      <c r="C4778" t="s">
        <v>4769</v>
      </c>
      <c r="E4778" s="12">
        <v>4778</v>
      </c>
      <c r="F4778" s="13">
        <v>39221240</v>
      </c>
      <c r="G4778" s="14" t="s">
        <v>4770</v>
      </c>
      <c r="Q4778" t="str">
        <f t="shared" si="74"/>
        <v>39221240-Činije</v>
      </c>
    </row>
    <row r="4779" spans="1:17" x14ac:dyDescent="0.25">
      <c r="A4779">
        <v>4778</v>
      </c>
      <c r="B4779">
        <v>39221240</v>
      </c>
      <c r="C4779" t="s">
        <v>4770</v>
      </c>
      <c r="E4779" s="15">
        <v>4779</v>
      </c>
      <c r="F4779" s="16">
        <v>39221250</v>
      </c>
      <c r="G4779" s="17" t="s">
        <v>4771</v>
      </c>
      <c r="Q4779" t="str">
        <f t="shared" si="74"/>
        <v>39221250-Bokali</v>
      </c>
    </row>
    <row r="4780" spans="1:17" x14ac:dyDescent="0.25">
      <c r="A4780">
        <v>4779</v>
      </c>
      <c r="B4780">
        <v>39221250</v>
      </c>
      <c r="C4780" t="s">
        <v>4771</v>
      </c>
      <c r="E4780" s="12">
        <v>4780</v>
      </c>
      <c r="F4780" s="13">
        <v>39221260</v>
      </c>
      <c r="G4780" s="14" t="s">
        <v>4772</v>
      </c>
      <c r="Q4780" t="str">
        <f t="shared" si="74"/>
        <v>39221260-Metalno kuhinjsko posuđe za velike kuhinje</v>
      </c>
    </row>
    <row r="4781" spans="1:17" x14ac:dyDescent="0.25">
      <c r="A4781">
        <v>4780</v>
      </c>
      <c r="B4781">
        <v>39221260</v>
      </c>
      <c r="C4781" t="s">
        <v>4772</v>
      </c>
      <c r="E4781" s="15">
        <v>4781</v>
      </c>
      <c r="F4781" s="16">
        <v>39222000</v>
      </c>
      <c r="G4781" s="17" t="s">
        <v>4773</v>
      </c>
      <c r="Q4781" t="str">
        <f t="shared" si="74"/>
        <v>39222000-Predmeti koji se koriste u ugostiteljstvu</v>
      </c>
    </row>
    <row r="4782" spans="1:17" x14ac:dyDescent="0.25">
      <c r="A4782">
        <v>4781</v>
      </c>
      <c r="B4782">
        <v>39222000</v>
      </c>
      <c r="C4782" t="s">
        <v>4773</v>
      </c>
      <c r="E4782" s="12">
        <v>4782</v>
      </c>
      <c r="F4782" s="13">
        <v>39222100</v>
      </c>
      <c r="G4782" s="14" t="s">
        <v>4774</v>
      </c>
      <c r="Q4782" t="str">
        <f t="shared" si="74"/>
        <v>39222100-Predmeti koji se koriste u ugostiteljstvu za jednokratnu upotrebu</v>
      </c>
    </row>
    <row r="4783" spans="1:17" x14ac:dyDescent="0.25">
      <c r="A4783">
        <v>4782</v>
      </c>
      <c r="B4783">
        <v>39222100</v>
      </c>
      <c r="C4783" t="s">
        <v>4774</v>
      </c>
      <c r="E4783" s="15">
        <v>4783</v>
      </c>
      <c r="F4783" s="16">
        <v>39222110</v>
      </c>
      <c r="G4783" s="17" t="s">
        <v>4775</v>
      </c>
      <c r="Q4783" t="str">
        <f t="shared" si="74"/>
        <v>39222110-Pribor za jelo i tanjiri za jednokratnu upotrebu</v>
      </c>
    </row>
    <row r="4784" spans="1:17" x14ac:dyDescent="0.25">
      <c r="A4784">
        <v>4783</v>
      </c>
      <c r="B4784">
        <v>39222110</v>
      </c>
      <c r="C4784" t="s">
        <v>4775</v>
      </c>
      <c r="E4784" s="12">
        <v>4784</v>
      </c>
      <c r="F4784" s="13">
        <v>39222120</v>
      </c>
      <c r="G4784" s="14" t="s">
        <v>4776</v>
      </c>
      <c r="Q4784" t="str">
        <f t="shared" si="74"/>
        <v>39222120-Čaše za jednokratnu upotrebu</v>
      </c>
    </row>
    <row r="4785" spans="1:17" x14ac:dyDescent="0.25">
      <c r="A4785">
        <v>4784</v>
      </c>
      <c r="B4785">
        <v>39222120</v>
      </c>
      <c r="C4785" t="s">
        <v>4776</v>
      </c>
      <c r="E4785" s="15">
        <v>4785</v>
      </c>
      <c r="F4785" s="16">
        <v>39222200</v>
      </c>
      <c r="G4785" s="17" t="s">
        <v>4777</v>
      </c>
      <c r="Q4785" t="str">
        <f t="shared" si="74"/>
        <v>39222200-Poslužavnici za hranu</v>
      </c>
    </row>
    <row r="4786" spans="1:17" x14ac:dyDescent="0.25">
      <c r="A4786">
        <v>4785</v>
      </c>
      <c r="B4786">
        <v>39222200</v>
      </c>
      <c r="C4786" t="s">
        <v>4777</v>
      </c>
      <c r="E4786" s="12">
        <v>4786</v>
      </c>
      <c r="F4786" s="13">
        <v>39223000</v>
      </c>
      <c r="G4786" s="14" t="s">
        <v>4778</v>
      </c>
      <c r="Q4786" t="str">
        <f t="shared" si="74"/>
        <v>39223000-Kašike, viljuške</v>
      </c>
    </row>
    <row r="4787" spans="1:17" x14ac:dyDescent="0.25">
      <c r="A4787">
        <v>4786</v>
      </c>
      <c r="B4787">
        <v>39223000</v>
      </c>
      <c r="C4787" t="s">
        <v>4778</v>
      </c>
      <c r="E4787" s="15">
        <v>4787</v>
      </c>
      <c r="F4787" s="16">
        <v>39223100</v>
      </c>
      <c r="G4787" s="17" t="s">
        <v>4779</v>
      </c>
      <c r="Q4787" t="str">
        <f t="shared" si="74"/>
        <v>39223100-Kašike</v>
      </c>
    </row>
    <row r="4788" spans="1:17" x14ac:dyDescent="0.25">
      <c r="A4788">
        <v>4787</v>
      </c>
      <c r="B4788">
        <v>39223100</v>
      </c>
      <c r="C4788" t="s">
        <v>4779</v>
      </c>
      <c r="E4788" s="12">
        <v>4788</v>
      </c>
      <c r="F4788" s="13">
        <v>39223200</v>
      </c>
      <c r="G4788" s="14" t="s">
        <v>4780</v>
      </c>
      <c r="Q4788" t="str">
        <f t="shared" si="74"/>
        <v>39223200-Viljuške</v>
      </c>
    </row>
    <row r="4789" spans="1:17" x14ac:dyDescent="0.25">
      <c r="A4789">
        <v>4788</v>
      </c>
      <c r="B4789">
        <v>39223200</v>
      </c>
      <c r="C4789" t="s">
        <v>4780</v>
      </c>
      <c r="E4789" s="15">
        <v>4789</v>
      </c>
      <c r="F4789" s="16">
        <v>39224000</v>
      </c>
      <c r="G4789" s="17" t="s">
        <v>4781</v>
      </c>
      <c r="Q4789" t="str">
        <f t="shared" si="74"/>
        <v>39224000-Metle, četke i drugi proizvodi raznih vrsta</v>
      </c>
    </row>
    <row r="4790" spans="1:17" x14ac:dyDescent="0.25">
      <c r="A4790">
        <v>4789</v>
      </c>
      <c r="B4790">
        <v>39224000</v>
      </c>
      <c r="C4790" t="s">
        <v>4781</v>
      </c>
      <c r="E4790" s="12">
        <v>4790</v>
      </c>
      <c r="F4790" s="13">
        <v>39224100</v>
      </c>
      <c r="G4790" s="14" t="s">
        <v>4782</v>
      </c>
      <c r="Q4790" t="str">
        <f t="shared" si="74"/>
        <v>39224100-Metle</v>
      </c>
    </row>
    <row r="4791" spans="1:17" x14ac:dyDescent="0.25">
      <c r="A4791">
        <v>4790</v>
      </c>
      <c r="B4791">
        <v>39224100</v>
      </c>
      <c r="C4791" t="s">
        <v>4782</v>
      </c>
      <c r="E4791" s="15">
        <v>4791</v>
      </c>
      <c r="F4791" s="16">
        <v>39224200</v>
      </c>
      <c r="G4791" s="17" t="s">
        <v>4783</v>
      </c>
      <c r="Q4791" t="str">
        <f t="shared" si="74"/>
        <v>39224200-Četke</v>
      </c>
    </row>
    <row r="4792" spans="1:17" x14ac:dyDescent="0.25">
      <c r="A4792">
        <v>4791</v>
      </c>
      <c r="B4792">
        <v>39224200</v>
      </c>
      <c r="C4792" t="s">
        <v>4783</v>
      </c>
      <c r="E4792" s="12">
        <v>4792</v>
      </c>
      <c r="F4792" s="13">
        <v>39224210</v>
      </c>
      <c r="G4792" s="14" t="s">
        <v>4784</v>
      </c>
      <c r="Q4792" t="str">
        <f t="shared" si="74"/>
        <v>39224210-Četke za bojenje</v>
      </c>
    </row>
    <row r="4793" spans="1:17" x14ac:dyDescent="0.25">
      <c r="A4793">
        <v>4792</v>
      </c>
      <c r="B4793">
        <v>39224210</v>
      </c>
      <c r="C4793" t="s">
        <v>4784</v>
      </c>
      <c r="E4793" s="15">
        <v>4793</v>
      </c>
      <c r="F4793" s="16">
        <v>39224300</v>
      </c>
      <c r="G4793" s="17" t="s">
        <v>4785</v>
      </c>
      <c r="Q4793" t="str">
        <f t="shared" si="74"/>
        <v>39224300-Metle, četke i drugi proizvodi za čišćenje domaćinstva</v>
      </c>
    </row>
    <row r="4794" spans="1:17" x14ac:dyDescent="0.25">
      <c r="A4794">
        <v>4793</v>
      </c>
      <c r="B4794">
        <v>39224300</v>
      </c>
      <c r="C4794" t="s">
        <v>4785</v>
      </c>
      <c r="E4794" s="12">
        <v>4794</v>
      </c>
      <c r="F4794" s="13">
        <v>39224310</v>
      </c>
      <c r="G4794" s="14" t="s">
        <v>4786</v>
      </c>
      <c r="Q4794" t="str">
        <f t="shared" si="74"/>
        <v>39224310-Toaletne četke</v>
      </c>
    </row>
    <row r="4795" spans="1:17" x14ac:dyDescent="0.25">
      <c r="A4795">
        <v>4794</v>
      </c>
      <c r="B4795">
        <v>39224310</v>
      </c>
      <c r="C4795" t="s">
        <v>4786</v>
      </c>
      <c r="E4795" s="15">
        <v>4795</v>
      </c>
      <c r="F4795" s="16">
        <v>39224320</v>
      </c>
      <c r="G4795" s="17" t="s">
        <v>4787</v>
      </c>
      <c r="Q4795" t="str">
        <f t="shared" si="74"/>
        <v>39224320-Sunđeri</v>
      </c>
    </row>
    <row r="4796" spans="1:17" x14ac:dyDescent="0.25">
      <c r="A4796">
        <v>4795</v>
      </c>
      <c r="B4796">
        <v>39224320</v>
      </c>
      <c r="C4796" t="s">
        <v>4787</v>
      </c>
      <c r="E4796" s="12">
        <v>4796</v>
      </c>
      <c r="F4796" s="13">
        <v>39224330</v>
      </c>
      <c r="G4796" s="14" t="s">
        <v>4788</v>
      </c>
      <c r="Q4796" t="str">
        <f t="shared" si="74"/>
        <v>39224330-Kante</v>
      </c>
    </row>
    <row r="4797" spans="1:17" x14ac:dyDescent="0.25">
      <c r="A4797">
        <v>4796</v>
      </c>
      <c r="B4797">
        <v>39224330</v>
      </c>
      <c r="C4797" t="s">
        <v>4788</v>
      </c>
      <c r="E4797" s="15">
        <v>4797</v>
      </c>
      <c r="F4797" s="16">
        <v>39224340</v>
      </c>
      <c r="G4797" s="17" t="s">
        <v>4789</v>
      </c>
      <c r="Q4797" t="str">
        <f t="shared" si="74"/>
        <v>39224340-Korpe za otpatke</v>
      </c>
    </row>
    <row r="4798" spans="1:17" x14ac:dyDescent="0.25">
      <c r="A4798">
        <v>4797</v>
      </c>
      <c r="B4798">
        <v>39224340</v>
      </c>
      <c r="C4798" t="s">
        <v>4789</v>
      </c>
      <c r="E4798" s="12">
        <v>4798</v>
      </c>
      <c r="F4798" s="13">
        <v>39224350</v>
      </c>
      <c r="G4798" s="14" t="s">
        <v>4790</v>
      </c>
      <c r="Q4798" t="str">
        <f t="shared" si="74"/>
        <v>39224350-Lopatice za smeće</v>
      </c>
    </row>
    <row r="4799" spans="1:17" x14ac:dyDescent="0.25">
      <c r="A4799">
        <v>4798</v>
      </c>
      <c r="B4799">
        <v>39224350</v>
      </c>
      <c r="C4799" t="s">
        <v>4790</v>
      </c>
      <c r="E4799" s="15">
        <v>4799</v>
      </c>
      <c r="F4799" s="16">
        <v>39225000</v>
      </c>
      <c r="G4799" s="17" t="s">
        <v>4791</v>
      </c>
      <c r="Q4799" t="str">
        <f t="shared" si="74"/>
        <v>39225000-Upaljači, proizvodi od zapaljivih materijala, pirotehnika, šibice i tečna goriva ili goriva od tečnog gasa</v>
      </c>
    </row>
    <row r="4800" spans="1:17" x14ac:dyDescent="0.25">
      <c r="A4800">
        <v>4799</v>
      </c>
      <c r="B4800">
        <v>39225000</v>
      </c>
      <c r="C4800" t="s">
        <v>4791</v>
      </c>
      <c r="E4800" s="12">
        <v>4800</v>
      </c>
      <c r="F4800" s="13">
        <v>39225100</v>
      </c>
      <c r="G4800" s="14" t="s">
        <v>4792</v>
      </c>
      <c r="Q4800" t="str">
        <f t="shared" si="74"/>
        <v>39225100-Upaljači za cigarete</v>
      </c>
    </row>
    <row r="4801" spans="1:17" x14ac:dyDescent="0.25">
      <c r="A4801">
        <v>4800</v>
      </c>
      <c r="B4801">
        <v>39225100</v>
      </c>
      <c r="C4801" t="s">
        <v>4792</v>
      </c>
      <c r="E4801" s="15">
        <v>4801</v>
      </c>
      <c r="F4801" s="16">
        <v>39225200</v>
      </c>
      <c r="G4801" s="17" t="s">
        <v>4793</v>
      </c>
      <c r="Q4801" t="str">
        <f t="shared" si="74"/>
        <v>39225200-Piroforne legure</v>
      </c>
    </row>
    <row r="4802" spans="1:17" x14ac:dyDescent="0.25">
      <c r="A4802">
        <v>4801</v>
      </c>
      <c r="B4802">
        <v>39225200</v>
      </c>
      <c r="C4802" t="s">
        <v>4793</v>
      </c>
      <c r="E4802" s="12">
        <v>4802</v>
      </c>
      <c r="F4802" s="13">
        <v>39225300</v>
      </c>
      <c r="G4802" s="14" t="s">
        <v>4794</v>
      </c>
      <c r="Q4802" t="str">
        <f t="shared" ref="Q4802:Q4865" si="75">F4802&amp; "-" &amp;G4802</f>
        <v>39225300-Šibice</v>
      </c>
    </row>
    <row r="4803" spans="1:17" x14ac:dyDescent="0.25">
      <c r="A4803">
        <v>4802</v>
      </c>
      <c r="B4803">
        <v>39225300</v>
      </c>
      <c r="C4803" t="s">
        <v>4794</v>
      </c>
      <c r="E4803" s="15">
        <v>4803</v>
      </c>
      <c r="F4803" s="16">
        <v>39225400</v>
      </c>
      <c r="G4803" s="17" t="s">
        <v>4795</v>
      </c>
      <c r="Q4803" t="str">
        <f t="shared" si="75"/>
        <v>39225400-Plin za upaljače</v>
      </c>
    </row>
    <row r="4804" spans="1:17" x14ac:dyDescent="0.25">
      <c r="A4804">
        <v>4803</v>
      </c>
      <c r="B4804">
        <v>39225400</v>
      </c>
      <c r="C4804" t="s">
        <v>4795</v>
      </c>
      <c r="E4804" s="12">
        <v>4804</v>
      </c>
      <c r="F4804" s="13">
        <v>39225500</v>
      </c>
      <c r="G4804" s="14" t="s">
        <v>4796</v>
      </c>
      <c r="Q4804" t="str">
        <f t="shared" si="75"/>
        <v>39225500-Pirotehnika</v>
      </c>
    </row>
    <row r="4805" spans="1:17" x14ac:dyDescent="0.25">
      <c r="A4805">
        <v>4804</v>
      </c>
      <c r="B4805">
        <v>39225500</v>
      </c>
      <c r="C4805" t="s">
        <v>4796</v>
      </c>
      <c r="E4805" s="15">
        <v>4805</v>
      </c>
      <c r="F4805" s="16">
        <v>39225600</v>
      </c>
      <c r="G4805" s="17" t="s">
        <v>4797</v>
      </c>
      <c r="Q4805" t="str">
        <f t="shared" si="75"/>
        <v>39225600-Sveće</v>
      </c>
    </row>
    <row r="4806" spans="1:17" x14ac:dyDescent="0.25">
      <c r="A4806">
        <v>4805</v>
      </c>
      <c r="B4806">
        <v>39225600</v>
      </c>
      <c r="C4806" t="s">
        <v>4797</v>
      </c>
      <c r="E4806" s="12">
        <v>4806</v>
      </c>
      <c r="F4806" s="13">
        <v>39225700</v>
      </c>
      <c r="G4806" s="14" t="s">
        <v>4798</v>
      </c>
      <c r="Q4806" t="str">
        <f t="shared" si="75"/>
        <v>39225700-Boce, tegle i flašice</v>
      </c>
    </row>
    <row r="4807" spans="1:17" x14ac:dyDescent="0.25">
      <c r="A4807">
        <v>4806</v>
      </c>
      <c r="B4807">
        <v>39225700</v>
      </c>
      <c r="C4807" t="s">
        <v>4798</v>
      </c>
      <c r="E4807" s="15">
        <v>4807</v>
      </c>
      <c r="F4807" s="16">
        <v>39225710</v>
      </c>
      <c r="G4807" s="17" t="s">
        <v>4799</v>
      </c>
      <c r="Q4807" t="str">
        <f t="shared" si="75"/>
        <v>39225710-Boce</v>
      </c>
    </row>
    <row r="4808" spans="1:17" x14ac:dyDescent="0.25">
      <c r="A4808">
        <v>4807</v>
      </c>
      <c r="B4808">
        <v>39225710</v>
      </c>
      <c r="C4808" t="s">
        <v>4799</v>
      </c>
      <c r="E4808" s="12">
        <v>4808</v>
      </c>
      <c r="F4808" s="13">
        <v>39225720</v>
      </c>
      <c r="G4808" s="14" t="s">
        <v>4800</v>
      </c>
      <c r="Q4808" t="str">
        <f t="shared" si="75"/>
        <v>39225720-Tegle</v>
      </c>
    </row>
    <row r="4809" spans="1:17" x14ac:dyDescent="0.25">
      <c r="A4809">
        <v>4808</v>
      </c>
      <c r="B4809">
        <v>39225720</v>
      </c>
      <c r="C4809" t="s">
        <v>4800</v>
      </c>
      <c r="E4809" s="15">
        <v>4809</v>
      </c>
      <c r="F4809" s="16">
        <v>39225730</v>
      </c>
      <c r="G4809" s="17" t="s">
        <v>4801</v>
      </c>
      <c r="Q4809" t="str">
        <f t="shared" si="75"/>
        <v>39225730-Flašice</v>
      </c>
    </row>
    <row r="4810" spans="1:17" x14ac:dyDescent="0.25">
      <c r="A4810">
        <v>4809</v>
      </c>
      <c r="B4810">
        <v>39225730</v>
      </c>
      <c r="C4810" t="s">
        <v>4801</v>
      </c>
      <c r="E4810" s="12">
        <v>4810</v>
      </c>
      <c r="F4810" s="13">
        <v>39226000</v>
      </c>
      <c r="G4810" s="14" t="s">
        <v>4802</v>
      </c>
      <c r="Q4810" t="str">
        <f t="shared" si="75"/>
        <v>39226000-Veliki baloni, kutije za boce, čuturice i koturovi</v>
      </c>
    </row>
    <row r="4811" spans="1:17" x14ac:dyDescent="0.25">
      <c r="A4811">
        <v>4810</v>
      </c>
      <c r="B4811">
        <v>39226000</v>
      </c>
      <c r="C4811" t="s">
        <v>4802</v>
      </c>
      <c r="E4811" s="15">
        <v>4811</v>
      </c>
      <c r="F4811" s="16">
        <v>39226100</v>
      </c>
      <c r="G4811" s="17" t="s">
        <v>4803</v>
      </c>
      <c r="Q4811" t="str">
        <f t="shared" si="75"/>
        <v>39226100-Kutije za boce</v>
      </c>
    </row>
    <row r="4812" spans="1:17" x14ac:dyDescent="0.25">
      <c r="A4812">
        <v>4811</v>
      </c>
      <c r="B4812">
        <v>39226100</v>
      </c>
      <c r="C4812" t="s">
        <v>4803</v>
      </c>
      <c r="E4812" s="12">
        <v>4812</v>
      </c>
      <c r="F4812" s="13">
        <v>39226200</v>
      </c>
      <c r="G4812" s="14" t="s">
        <v>4804</v>
      </c>
      <c r="Q4812" t="str">
        <f t="shared" si="75"/>
        <v>39226200-Veliki stakleni baloni i čuturice</v>
      </c>
    </row>
    <row r="4813" spans="1:17" x14ac:dyDescent="0.25">
      <c r="A4813">
        <v>4812</v>
      </c>
      <c r="B4813">
        <v>39226200</v>
      </c>
      <c r="C4813" t="s">
        <v>4804</v>
      </c>
      <c r="E4813" s="15">
        <v>4813</v>
      </c>
      <c r="F4813" s="16">
        <v>39226210</v>
      </c>
      <c r="G4813" s="17" t="s">
        <v>4805</v>
      </c>
      <c r="Q4813" t="str">
        <f t="shared" si="75"/>
        <v>39226210-Veliki stakleni baloni</v>
      </c>
    </row>
    <row r="4814" spans="1:17" x14ac:dyDescent="0.25">
      <c r="A4814">
        <v>4813</v>
      </c>
      <c r="B4814">
        <v>39226210</v>
      </c>
      <c r="C4814" t="s">
        <v>4805</v>
      </c>
      <c r="E4814" s="12">
        <v>4814</v>
      </c>
      <c r="F4814" s="13">
        <v>39226220</v>
      </c>
      <c r="G4814" s="14" t="s">
        <v>4806</v>
      </c>
      <c r="Q4814" t="str">
        <f t="shared" si="75"/>
        <v>39226220-Pljoske</v>
      </c>
    </row>
    <row r="4815" spans="1:17" x14ac:dyDescent="0.25">
      <c r="A4815">
        <v>4814</v>
      </c>
      <c r="B4815">
        <v>39226220</v>
      </c>
      <c r="C4815" t="s">
        <v>4806</v>
      </c>
      <c r="E4815" s="15">
        <v>4815</v>
      </c>
      <c r="F4815" s="16">
        <v>39226300</v>
      </c>
      <c r="G4815" s="17" t="s">
        <v>4807</v>
      </c>
      <c r="Q4815" t="str">
        <f t="shared" si="75"/>
        <v>39226300-Kalemovi ili koturovi</v>
      </c>
    </row>
    <row r="4816" spans="1:17" x14ac:dyDescent="0.25">
      <c r="A4816">
        <v>4815</v>
      </c>
      <c r="B4816">
        <v>39226300</v>
      </c>
      <c r="C4816" t="s">
        <v>4807</v>
      </c>
      <c r="E4816" s="12">
        <v>4816</v>
      </c>
      <c r="F4816" s="13">
        <v>39227000</v>
      </c>
      <c r="G4816" s="14" t="s">
        <v>4808</v>
      </c>
      <c r="Q4816" t="str">
        <f t="shared" si="75"/>
        <v>39227000-Igle za šivenje i pletenje i naprsci</v>
      </c>
    </row>
    <row r="4817" spans="1:17" x14ac:dyDescent="0.25">
      <c r="A4817">
        <v>4816</v>
      </c>
      <c r="B4817">
        <v>39227000</v>
      </c>
      <c r="C4817" t="s">
        <v>4808</v>
      </c>
      <c r="E4817" s="15">
        <v>4817</v>
      </c>
      <c r="F4817" s="16">
        <v>39227100</v>
      </c>
      <c r="G4817" s="17" t="s">
        <v>4809</v>
      </c>
      <c r="Q4817" t="str">
        <f t="shared" si="75"/>
        <v>39227100-Igle za šivenje i pletenje</v>
      </c>
    </row>
    <row r="4818" spans="1:17" x14ac:dyDescent="0.25">
      <c r="A4818">
        <v>4817</v>
      </c>
      <c r="B4818">
        <v>39227100</v>
      </c>
      <c r="C4818" t="s">
        <v>4809</v>
      </c>
      <c r="E4818" s="12">
        <v>4818</v>
      </c>
      <c r="F4818" s="13">
        <v>39227110</v>
      </c>
      <c r="G4818" s="14" t="s">
        <v>4810</v>
      </c>
      <c r="Q4818" t="str">
        <f t="shared" si="75"/>
        <v>39227110-Igle za šivenje</v>
      </c>
    </row>
    <row r="4819" spans="1:17" x14ac:dyDescent="0.25">
      <c r="A4819">
        <v>4818</v>
      </c>
      <c r="B4819">
        <v>39227110</v>
      </c>
      <c r="C4819" t="s">
        <v>4810</v>
      </c>
      <c r="E4819" s="15">
        <v>4819</v>
      </c>
      <c r="F4819" s="16">
        <v>39227120</v>
      </c>
      <c r="G4819" s="17" t="s">
        <v>4811</v>
      </c>
      <c r="Q4819" t="str">
        <f t="shared" si="75"/>
        <v>39227120-Igle za pletenje</v>
      </c>
    </row>
    <row r="4820" spans="1:17" x14ac:dyDescent="0.25">
      <c r="A4820">
        <v>4819</v>
      </c>
      <c r="B4820">
        <v>39227120</v>
      </c>
      <c r="C4820" t="s">
        <v>4811</v>
      </c>
      <c r="E4820" s="12">
        <v>4820</v>
      </c>
      <c r="F4820" s="13">
        <v>39227200</v>
      </c>
      <c r="G4820" s="14" t="s">
        <v>4812</v>
      </c>
      <c r="Q4820" t="str">
        <f t="shared" si="75"/>
        <v>39227200-Naprsci</v>
      </c>
    </row>
    <row r="4821" spans="1:17" x14ac:dyDescent="0.25">
      <c r="A4821">
        <v>4820</v>
      </c>
      <c r="B4821">
        <v>39227200</v>
      </c>
      <c r="C4821" t="s">
        <v>4812</v>
      </c>
      <c r="E4821" s="15">
        <v>4821</v>
      </c>
      <c r="F4821" s="16">
        <v>39230000</v>
      </c>
      <c r="G4821" s="17" t="s">
        <v>4813</v>
      </c>
      <c r="Q4821" t="str">
        <f t="shared" si="75"/>
        <v>39230000-Proizvodi posebne namene</v>
      </c>
    </row>
    <row r="4822" spans="1:17" x14ac:dyDescent="0.25">
      <c r="A4822">
        <v>4821</v>
      </c>
      <c r="B4822">
        <v>39230000</v>
      </c>
      <c r="C4822" t="s">
        <v>4813</v>
      </c>
      <c r="E4822" s="12">
        <v>4822</v>
      </c>
      <c r="F4822" s="13">
        <v>39234000</v>
      </c>
      <c r="G4822" s="14" t="s">
        <v>4814</v>
      </c>
      <c r="Q4822" t="str">
        <f t="shared" si="75"/>
        <v>39234000-Kutije za kompost</v>
      </c>
    </row>
    <row r="4823" spans="1:17" x14ac:dyDescent="0.25">
      <c r="A4823">
        <v>4822</v>
      </c>
      <c r="B4823">
        <v>39234000</v>
      </c>
      <c r="C4823" t="s">
        <v>4814</v>
      </c>
      <c r="E4823" s="15">
        <v>4823</v>
      </c>
      <c r="F4823" s="16">
        <v>39235000</v>
      </c>
      <c r="G4823" s="17" t="s">
        <v>4815</v>
      </c>
      <c r="Q4823" t="str">
        <f t="shared" si="75"/>
        <v>39235000-Žetoni</v>
      </c>
    </row>
    <row r="4824" spans="1:17" x14ac:dyDescent="0.25">
      <c r="A4824">
        <v>4823</v>
      </c>
      <c r="B4824">
        <v>39235000</v>
      </c>
      <c r="C4824" t="s">
        <v>4815</v>
      </c>
      <c r="E4824" s="12">
        <v>4824</v>
      </c>
      <c r="F4824" s="13">
        <v>39236000</v>
      </c>
      <c r="G4824" s="14" t="s">
        <v>4816</v>
      </c>
      <c r="Q4824" t="str">
        <f t="shared" si="75"/>
        <v>39236000-Kabine za farbanje</v>
      </c>
    </row>
    <row r="4825" spans="1:17" x14ac:dyDescent="0.25">
      <c r="A4825">
        <v>4824</v>
      </c>
      <c r="B4825">
        <v>39236000</v>
      </c>
      <c r="C4825" t="s">
        <v>4816</v>
      </c>
      <c r="E4825" s="15">
        <v>4825</v>
      </c>
      <c r="F4825" s="16">
        <v>39237000</v>
      </c>
      <c r="G4825" s="17" t="s">
        <v>4817</v>
      </c>
      <c r="Q4825" t="str">
        <f t="shared" si="75"/>
        <v>39237000-Štapovi za obeležavanje puta u snegu</v>
      </c>
    </row>
    <row r="4826" spans="1:17" x14ac:dyDescent="0.25">
      <c r="A4826">
        <v>4825</v>
      </c>
      <c r="B4826">
        <v>39237000</v>
      </c>
      <c r="C4826" t="s">
        <v>4817</v>
      </c>
      <c r="E4826" s="12">
        <v>4826</v>
      </c>
      <c r="F4826" s="13">
        <v>39240000</v>
      </c>
      <c r="G4826" s="14" t="s">
        <v>4818</v>
      </c>
      <c r="Q4826" t="str">
        <f t="shared" si="75"/>
        <v>39240000-Pribor za jelo</v>
      </c>
    </row>
    <row r="4827" spans="1:17" x14ac:dyDescent="0.25">
      <c r="A4827">
        <v>4826</v>
      </c>
      <c r="B4827">
        <v>39240000</v>
      </c>
      <c r="C4827" t="s">
        <v>4818</v>
      </c>
      <c r="E4827" s="15">
        <v>4827</v>
      </c>
      <c r="F4827" s="16">
        <v>39241000</v>
      </c>
      <c r="G4827" s="17" t="s">
        <v>4819</v>
      </c>
      <c r="Q4827" t="str">
        <f t="shared" si="75"/>
        <v>39241000-Noževi i makaze</v>
      </c>
    </row>
    <row r="4828" spans="1:17" x14ac:dyDescent="0.25">
      <c r="A4828">
        <v>4827</v>
      </c>
      <c r="B4828">
        <v>39241000</v>
      </c>
      <c r="C4828" t="s">
        <v>4819</v>
      </c>
      <c r="E4828" s="12">
        <v>4828</v>
      </c>
      <c r="F4828" s="13">
        <v>39241100</v>
      </c>
      <c r="G4828" s="14" t="s">
        <v>4820</v>
      </c>
      <c r="Q4828" t="str">
        <f t="shared" si="75"/>
        <v>39241100-Noževi</v>
      </c>
    </row>
    <row r="4829" spans="1:17" x14ac:dyDescent="0.25">
      <c r="A4829">
        <v>4828</v>
      </c>
      <c r="B4829">
        <v>39241100</v>
      </c>
      <c r="C4829" t="s">
        <v>4820</v>
      </c>
      <c r="E4829" s="15">
        <v>4829</v>
      </c>
      <c r="F4829" s="16">
        <v>39241110</v>
      </c>
      <c r="G4829" s="17" t="s">
        <v>4821</v>
      </c>
      <c r="Q4829" t="str">
        <f t="shared" si="75"/>
        <v>39241110-Stoni noževi</v>
      </c>
    </row>
    <row r="4830" spans="1:17" x14ac:dyDescent="0.25">
      <c r="A4830">
        <v>4829</v>
      </c>
      <c r="B4830">
        <v>39241110</v>
      </c>
      <c r="C4830" t="s">
        <v>4821</v>
      </c>
      <c r="E4830" s="12">
        <v>4830</v>
      </c>
      <c r="F4830" s="13">
        <v>39241120</v>
      </c>
      <c r="G4830" s="14" t="s">
        <v>4822</v>
      </c>
      <c r="Q4830" t="str">
        <f t="shared" si="75"/>
        <v>39241120-Kuhinjski noževi</v>
      </c>
    </row>
    <row r="4831" spans="1:17" x14ac:dyDescent="0.25">
      <c r="A4831">
        <v>4830</v>
      </c>
      <c r="B4831">
        <v>39241120</v>
      </c>
      <c r="C4831" t="s">
        <v>4822</v>
      </c>
      <c r="E4831" s="15">
        <v>4831</v>
      </c>
      <c r="F4831" s="16">
        <v>39241130</v>
      </c>
      <c r="G4831" s="17" t="s">
        <v>4823</v>
      </c>
      <c r="Q4831" t="str">
        <f t="shared" si="75"/>
        <v>39241130-Univerzalni noževi</v>
      </c>
    </row>
    <row r="4832" spans="1:17" x14ac:dyDescent="0.25">
      <c r="A4832">
        <v>4831</v>
      </c>
      <c r="B4832">
        <v>39241130</v>
      </c>
      <c r="C4832" t="s">
        <v>4823</v>
      </c>
      <c r="E4832" s="12">
        <v>4832</v>
      </c>
      <c r="F4832" s="13">
        <v>39241200</v>
      </c>
      <c r="G4832" s="14" t="s">
        <v>4824</v>
      </c>
      <c r="Q4832" t="str">
        <f t="shared" si="75"/>
        <v>39241200-Makaze</v>
      </c>
    </row>
    <row r="4833" spans="1:17" x14ac:dyDescent="0.25">
      <c r="A4833">
        <v>4832</v>
      </c>
      <c r="B4833">
        <v>39241200</v>
      </c>
      <c r="C4833" t="s">
        <v>4824</v>
      </c>
      <c r="E4833" s="15">
        <v>4833</v>
      </c>
      <c r="F4833" s="16">
        <v>39254000</v>
      </c>
      <c r="G4833" s="17" t="s">
        <v>4825</v>
      </c>
      <c r="Q4833" t="str">
        <f t="shared" si="75"/>
        <v>39254000-Časovničarstvo</v>
      </c>
    </row>
    <row r="4834" spans="1:17" x14ac:dyDescent="0.25">
      <c r="A4834">
        <v>4833</v>
      </c>
      <c r="B4834">
        <v>39254000</v>
      </c>
      <c r="C4834" t="s">
        <v>4825</v>
      </c>
      <c r="E4834" s="12">
        <v>4834</v>
      </c>
      <c r="F4834" s="13">
        <v>39254100</v>
      </c>
      <c r="G4834" s="14" t="s">
        <v>4826</v>
      </c>
      <c r="Q4834" t="str">
        <f t="shared" si="75"/>
        <v>39254100-Satovi</v>
      </c>
    </row>
    <row r="4835" spans="1:17" x14ac:dyDescent="0.25">
      <c r="A4835">
        <v>4834</v>
      </c>
      <c r="B4835">
        <v>39254100</v>
      </c>
      <c r="C4835" t="s">
        <v>4826</v>
      </c>
      <c r="E4835" s="15">
        <v>4835</v>
      </c>
      <c r="F4835" s="16">
        <v>39254110</v>
      </c>
      <c r="G4835" s="17" t="s">
        <v>4827</v>
      </c>
      <c r="Q4835" t="str">
        <f t="shared" si="75"/>
        <v>39254110-Budilnici</v>
      </c>
    </row>
    <row r="4836" spans="1:17" x14ac:dyDescent="0.25">
      <c r="A4836">
        <v>4835</v>
      </c>
      <c r="B4836">
        <v>39254110</v>
      </c>
      <c r="C4836" t="s">
        <v>4827</v>
      </c>
      <c r="E4836" s="12">
        <v>4836</v>
      </c>
      <c r="F4836" s="13">
        <v>39254120</v>
      </c>
      <c r="G4836" s="14" t="s">
        <v>4828</v>
      </c>
      <c r="Q4836" t="str">
        <f t="shared" si="75"/>
        <v>39254120-Zidni satovi</v>
      </c>
    </row>
    <row r="4837" spans="1:17" x14ac:dyDescent="0.25">
      <c r="A4837">
        <v>4836</v>
      </c>
      <c r="B4837">
        <v>39254120</v>
      </c>
      <c r="C4837" t="s">
        <v>4828</v>
      </c>
      <c r="E4837" s="15">
        <v>4837</v>
      </c>
      <c r="F4837" s="16">
        <v>39254130</v>
      </c>
      <c r="G4837" s="17" t="s">
        <v>4829</v>
      </c>
      <c r="Q4837" t="str">
        <f t="shared" si="75"/>
        <v>39254130-Staklo za satove</v>
      </c>
    </row>
    <row r="4838" spans="1:17" x14ac:dyDescent="0.25">
      <c r="A4838">
        <v>4837</v>
      </c>
      <c r="B4838">
        <v>39254130</v>
      </c>
      <c r="C4838" t="s">
        <v>4829</v>
      </c>
      <c r="E4838" s="12">
        <v>4838</v>
      </c>
      <c r="F4838" s="13">
        <v>39260000</v>
      </c>
      <c r="G4838" s="14" t="s">
        <v>4830</v>
      </c>
      <c r="Q4838" t="str">
        <f t="shared" si="75"/>
        <v>39260000-Tacne za pisma i oprema za pisaće stolove</v>
      </c>
    </row>
    <row r="4839" spans="1:17" x14ac:dyDescent="0.25">
      <c r="A4839">
        <v>4838</v>
      </c>
      <c r="B4839">
        <v>39260000</v>
      </c>
      <c r="C4839" t="s">
        <v>4830</v>
      </c>
      <c r="E4839" s="15">
        <v>4839</v>
      </c>
      <c r="F4839" s="16">
        <v>39261000</v>
      </c>
      <c r="G4839" s="17" t="s">
        <v>4831</v>
      </c>
      <c r="Q4839" t="str">
        <f t="shared" si="75"/>
        <v>39261000-Tacne za pisma</v>
      </c>
    </row>
    <row r="4840" spans="1:17" x14ac:dyDescent="0.25">
      <c r="A4840">
        <v>4839</v>
      </c>
      <c r="B4840">
        <v>39261000</v>
      </c>
      <c r="C4840" t="s">
        <v>4831</v>
      </c>
      <c r="E4840" s="12">
        <v>4840</v>
      </c>
      <c r="F4840" s="13">
        <v>39263000</v>
      </c>
      <c r="G4840" s="14" t="s">
        <v>4832</v>
      </c>
      <c r="Q4840" t="str">
        <f t="shared" si="75"/>
        <v>39263000-Oprema za pisaće stolove</v>
      </c>
    </row>
    <row r="4841" spans="1:17" x14ac:dyDescent="0.25">
      <c r="A4841">
        <v>4840</v>
      </c>
      <c r="B4841">
        <v>39263000</v>
      </c>
      <c r="C4841" t="s">
        <v>4832</v>
      </c>
      <c r="E4841" s="15">
        <v>4841</v>
      </c>
      <c r="F4841" s="16">
        <v>39263100</v>
      </c>
      <c r="G4841" s="17" t="s">
        <v>4833</v>
      </c>
      <c r="Q4841" t="str">
        <f t="shared" si="75"/>
        <v>39263100-Kompleti za pisaće stolove</v>
      </c>
    </row>
    <row r="4842" spans="1:17" x14ac:dyDescent="0.25">
      <c r="A4842">
        <v>4841</v>
      </c>
      <c r="B4842">
        <v>39263100</v>
      </c>
      <c r="C4842" t="s">
        <v>4833</v>
      </c>
      <c r="E4842" s="12">
        <v>4842</v>
      </c>
      <c r="F4842" s="13">
        <v>39264000</v>
      </c>
      <c r="G4842" s="14" t="s">
        <v>4834</v>
      </c>
      <c r="Q4842" t="str">
        <f t="shared" si="75"/>
        <v>39264000-Mehanizmi za korice za umetanje zasebnih listova ili fascikle</v>
      </c>
    </row>
    <row r="4843" spans="1:17" x14ac:dyDescent="0.25">
      <c r="A4843">
        <v>4842</v>
      </c>
      <c r="B4843">
        <v>39264000</v>
      </c>
      <c r="C4843" t="s">
        <v>4834</v>
      </c>
      <c r="E4843" s="15">
        <v>4843</v>
      </c>
      <c r="F4843" s="16">
        <v>39265000</v>
      </c>
      <c r="G4843" s="17" t="s">
        <v>4835</v>
      </c>
      <c r="Q4843" t="str">
        <f t="shared" si="75"/>
        <v>39265000-Drikeri i kopče za odeću</v>
      </c>
    </row>
    <row r="4844" spans="1:17" x14ac:dyDescent="0.25">
      <c r="A4844">
        <v>4843</v>
      </c>
      <c r="B4844">
        <v>39265000</v>
      </c>
      <c r="C4844" t="s">
        <v>4835</v>
      </c>
      <c r="E4844" s="12">
        <v>4844</v>
      </c>
      <c r="F4844" s="13">
        <v>39270000</v>
      </c>
      <c r="G4844" s="14" t="s">
        <v>4836</v>
      </c>
      <c r="Q4844" t="str">
        <f t="shared" si="75"/>
        <v>39270000-Predmeti za versku službu</v>
      </c>
    </row>
    <row r="4845" spans="1:17" x14ac:dyDescent="0.25">
      <c r="A4845">
        <v>4844</v>
      </c>
      <c r="B4845">
        <v>39270000</v>
      </c>
      <c r="C4845" t="s">
        <v>4836</v>
      </c>
      <c r="E4845" s="15">
        <v>4845</v>
      </c>
      <c r="F4845" s="16">
        <v>39290000</v>
      </c>
      <c r="G4845" s="17" t="s">
        <v>4837</v>
      </c>
      <c r="Q4845" t="str">
        <f t="shared" si="75"/>
        <v>39290000-Razna oprema</v>
      </c>
    </row>
    <row r="4846" spans="1:17" x14ac:dyDescent="0.25">
      <c r="A4846">
        <v>4845</v>
      </c>
      <c r="B4846">
        <v>39290000</v>
      </c>
      <c r="C4846" t="s">
        <v>4837</v>
      </c>
      <c r="E4846" s="12">
        <v>4846</v>
      </c>
      <c r="F4846" s="13">
        <v>39291000</v>
      </c>
      <c r="G4846" s="14" t="s">
        <v>4838</v>
      </c>
      <c r="Q4846" t="str">
        <f t="shared" si="75"/>
        <v>39291000-Potrepštine za perionice veša</v>
      </c>
    </row>
    <row r="4847" spans="1:17" x14ac:dyDescent="0.25">
      <c r="A4847">
        <v>4846</v>
      </c>
      <c r="B4847">
        <v>39291000</v>
      </c>
      <c r="C4847" t="s">
        <v>4838</v>
      </c>
      <c r="E4847" s="15">
        <v>4847</v>
      </c>
      <c r="F4847" s="16">
        <v>39292000</v>
      </c>
      <c r="G4847" s="17" t="s">
        <v>4839</v>
      </c>
      <c r="Q4847" t="str">
        <f t="shared" si="75"/>
        <v>39292000-Školske pločice ili table sa površinom ili priborom za pisanje ili crtanje</v>
      </c>
    </row>
    <row r="4848" spans="1:17" x14ac:dyDescent="0.25">
      <c r="A4848">
        <v>4847</v>
      </c>
      <c r="B4848">
        <v>39292000</v>
      </c>
      <c r="C4848" t="s">
        <v>4839</v>
      </c>
      <c r="E4848" s="12">
        <v>4848</v>
      </c>
      <c r="F4848" s="13">
        <v>39292100</v>
      </c>
      <c r="G4848" s="14" t="s">
        <v>4840</v>
      </c>
      <c r="Q4848" t="str">
        <f t="shared" si="75"/>
        <v>39292100-Školske table</v>
      </c>
    </row>
    <row r="4849" spans="1:17" x14ac:dyDescent="0.25">
      <c r="A4849">
        <v>4848</v>
      </c>
      <c r="B4849">
        <v>39292100</v>
      </c>
      <c r="C4849" t="s">
        <v>4840</v>
      </c>
      <c r="E4849" s="15">
        <v>4849</v>
      </c>
      <c r="F4849" s="16">
        <v>39292110</v>
      </c>
      <c r="G4849" s="17" t="s">
        <v>4841</v>
      </c>
      <c r="Q4849" t="str">
        <f t="shared" si="75"/>
        <v>39292110-Brisači za školske table</v>
      </c>
    </row>
    <row r="4850" spans="1:17" x14ac:dyDescent="0.25">
      <c r="A4850">
        <v>4849</v>
      </c>
      <c r="B4850">
        <v>39292110</v>
      </c>
      <c r="C4850" t="s">
        <v>4841</v>
      </c>
      <c r="E4850" s="12">
        <v>4850</v>
      </c>
      <c r="F4850" s="13">
        <v>39292200</v>
      </c>
      <c r="G4850" s="14" t="s">
        <v>4842</v>
      </c>
      <c r="Q4850" t="str">
        <f t="shared" si="75"/>
        <v>39292200-Tablice za pisanje</v>
      </c>
    </row>
    <row r="4851" spans="1:17" x14ac:dyDescent="0.25">
      <c r="A4851">
        <v>4850</v>
      </c>
      <c r="B4851">
        <v>39292200</v>
      </c>
      <c r="C4851" t="s">
        <v>4842</v>
      </c>
      <c r="E4851" s="15">
        <v>4851</v>
      </c>
      <c r="F4851" s="16">
        <v>39292300</v>
      </c>
      <c r="G4851" s="17" t="s">
        <v>1862</v>
      </c>
      <c r="Q4851" t="str">
        <f t="shared" si="75"/>
        <v>39292300-Pribor za crtanje</v>
      </c>
    </row>
    <row r="4852" spans="1:17" x14ac:dyDescent="0.25">
      <c r="A4852">
        <v>4851</v>
      </c>
      <c r="B4852">
        <v>39292300</v>
      </c>
      <c r="C4852" t="s">
        <v>1862</v>
      </c>
      <c r="E4852" s="12">
        <v>4852</v>
      </c>
      <c r="F4852" s="13">
        <v>39292400</v>
      </c>
      <c r="G4852" s="14" t="s">
        <v>4843</v>
      </c>
      <c r="Q4852" t="str">
        <f t="shared" si="75"/>
        <v>39292400-Pribor za pisanje</v>
      </c>
    </row>
    <row r="4853" spans="1:17" x14ac:dyDescent="0.25">
      <c r="A4853">
        <v>4852</v>
      </c>
      <c r="B4853">
        <v>39292400</v>
      </c>
      <c r="C4853" t="s">
        <v>4843</v>
      </c>
      <c r="E4853" s="15">
        <v>4853</v>
      </c>
      <c r="F4853" s="16">
        <v>39292500</v>
      </c>
      <c r="G4853" s="17" t="s">
        <v>4844</v>
      </c>
      <c r="Q4853" t="str">
        <f t="shared" si="75"/>
        <v>39292500-Lenjiri</v>
      </c>
    </row>
    <row r="4854" spans="1:17" x14ac:dyDescent="0.25">
      <c r="A4854">
        <v>4853</v>
      </c>
      <c r="B4854">
        <v>39292500</v>
      </c>
      <c r="C4854" t="s">
        <v>4844</v>
      </c>
      <c r="E4854" s="12">
        <v>4854</v>
      </c>
      <c r="F4854" s="13">
        <v>39293000</v>
      </c>
      <c r="G4854" s="14" t="s">
        <v>4845</v>
      </c>
      <c r="Q4854" t="str">
        <f t="shared" si="75"/>
        <v>39293000-Veštački proizvodi</v>
      </c>
    </row>
    <row r="4855" spans="1:17" x14ac:dyDescent="0.25">
      <c r="A4855">
        <v>4854</v>
      </c>
      <c r="B4855">
        <v>39293000</v>
      </c>
      <c r="C4855" t="s">
        <v>4845</v>
      </c>
      <c r="E4855" s="15">
        <v>4855</v>
      </c>
      <c r="F4855" s="16">
        <v>39293100</v>
      </c>
      <c r="G4855" s="17" t="s">
        <v>4846</v>
      </c>
      <c r="Q4855" t="str">
        <f t="shared" si="75"/>
        <v>39293100-Veštačko voće</v>
      </c>
    </row>
    <row r="4856" spans="1:17" x14ac:dyDescent="0.25">
      <c r="A4856">
        <v>4855</v>
      </c>
      <c r="B4856">
        <v>39293100</v>
      </c>
      <c r="C4856" t="s">
        <v>4846</v>
      </c>
      <c r="E4856" s="12">
        <v>4856</v>
      </c>
      <c r="F4856" s="13">
        <v>39293200</v>
      </c>
      <c r="G4856" s="14" t="s">
        <v>4847</v>
      </c>
      <c r="Q4856" t="str">
        <f t="shared" si="75"/>
        <v>39293200-Veštačko cveće</v>
      </c>
    </row>
    <row r="4857" spans="1:17" x14ac:dyDescent="0.25">
      <c r="A4857">
        <v>4856</v>
      </c>
      <c r="B4857">
        <v>39293200</v>
      </c>
      <c r="C4857" t="s">
        <v>4847</v>
      </c>
      <c r="E4857" s="15">
        <v>4857</v>
      </c>
      <c r="F4857" s="16">
        <v>39293300</v>
      </c>
      <c r="G4857" s="17" t="s">
        <v>4848</v>
      </c>
      <c r="Q4857" t="str">
        <f t="shared" si="75"/>
        <v>39293300-Veštačka trava</v>
      </c>
    </row>
    <row r="4858" spans="1:17" x14ac:dyDescent="0.25">
      <c r="A4858">
        <v>4857</v>
      </c>
      <c r="B4858">
        <v>39293300</v>
      </c>
      <c r="C4858" t="s">
        <v>4848</v>
      </c>
      <c r="E4858" s="12">
        <v>4858</v>
      </c>
      <c r="F4858" s="13">
        <v>39293400</v>
      </c>
      <c r="G4858" s="14" t="s">
        <v>4849</v>
      </c>
      <c r="Q4858" t="str">
        <f t="shared" si="75"/>
        <v>39293400-Veštački travnjaci</v>
      </c>
    </row>
    <row r="4859" spans="1:17" x14ac:dyDescent="0.25">
      <c r="A4859">
        <v>4858</v>
      </c>
      <c r="B4859">
        <v>39293400</v>
      </c>
      <c r="C4859" t="s">
        <v>4849</v>
      </c>
      <c r="E4859" s="15">
        <v>4859</v>
      </c>
      <c r="F4859" s="16">
        <v>39293500</v>
      </c>
      <c r="G4859" s="17" t="s">
        <v>4850</v>
      </c>
      <c r="Q4859" t="str">
        <f t="shared" si="75"/>
        <v>39293500-Bižuterija</v>
      </c>
    </row>
    <row r="4860" spans="1:17" x14ac:dyDescent="0.25">
      <c r="A4860">
        <v>4859</v>
      </c>
      <c r="B4860">
        <v>39293500</v>
      </c>
      <c r="C4860" t="s">
        <v>4850</v>
      </c>
      <c r="E4860" s="12">
        <v>4860</v>
      </c>
      <c r="F4860" s="13">
        <v>39294000</v>
      </c>
      <c r="G4860" s="14" t="s">
        <v>4851</v>
      </c>
      <c r="Q4860" t="str">
        <f t="shared" si="75"/>
        <v>39294000-Aparati i oprema namenjeni za svrhe demonstriranja</v>
      </c>
    </row>
    <row r="4861" spans="1:17" x14ac:dyDescent="0.25">
      <c r="A4861">
        <v>4860</v>
      </c>
      <c r="B4861">
        <v>39294000</v>
      </c>
      <c r="C4861" t="s">
        <v>4851</v>
      </c>
      <c r="E4861" s="15">
        <v>4861</v>
      </c>
      <c r="F4861" s="16">
        <v>39294100</v>
      </c>
      <c r="G4861" s="17" t="s">
        <v>4852</v>
      </c>
      <c r="Q4861" t="str">
        <f t="shared" si="75"/>
        <v>39294100-Proizvodi za informisanje i promociju</v>
      </c>
    </row>
    <row r="4862" spans="1:17" x14ac:dyDescent="0.25">
      <c r="A4862">
        <v>4861</v>
      </c>
      <c r="B4862">
        <v>39294100</v>
      </c>
      <c r="C4862" t="s">
        <v>4852</v>
      </c>
      <c r="E4862" s="12">
        <v>4862</v>
      </c>
      <c r="F4862" s="13">
        <v>39295000</v>
      </c>
      <c r="G4862" s="14" t="s">
        <v>4853</v>
      </c>
      <c r="Q4862" t="str">
        <f t="shared" si="75"/>
        <v>39295000-Kišobrani i suncobrani; štapovi za hodanje i kombinacija štapa sa sedištem</v>
      </c>
    </row>
    <row r="4863" spans="1:17" x14ac:dyDescent="0.25">
      <c r="A4863">
        <v>4862</v>
      </c>
      <c r="B4863">
        <v>39295000</v>
      </c>
      <c r="C4863" t="s">
        <v>4853</v>
      </c>
      <c r="E4863" s="15">
        <v>4863</v>
      </c>
      <c r="F4863" s="16">
        <v>39295100</v>
      </c>
      <c r="G4863" s="17" t="s">
        <v>4854</v>
      </c>
      <c r="Q4863" t="str">
        <f t="shared" si="75"/>
        <v>39295100-Suncobrani</v>
      </c>
    </row>
    <row r="4864" spans="1:17" x14ac:dyDescent="0.25">
      <c r="A4864">
        <v>4863</v>
      </c>
      <c r="B4864">
        <v>39295100</v>
      </c>
      <c r="C4864" t="s">
        <v>4854</v>
      </c>
      <c r="E4864" s="12">
        <v>4864</v>
      </c>
      <c r="F4864" s="13">
        <v>39295200</v>
      </c>
      <c r="G4864" s="14" t="s">
        <v>4855</v>
      </c>
      <c r="Q4864" t="str">
        <f t="shared" si="75"/>
        <v>39295200-Kišobrani</v>
      </c>
    </row>
    <row r="4865" spans="1:17" x14ac:dyDescent="0.25">
      <c r="A4865">
        <v>4864</v>
      </c>
      <c r="B4865">
        <v>39295200</v>
      </c>
      <c r="C4865" t="s">
        <v>4855</v>
      </c>
      <c r="E4865" s="15">
        <v>4865</v>
      </c>
      <c r="F4865" s="16">
        <v>39295300</v>
      </c>
      <c r="G4865" s="17" t="s">
        <v>4856</v>
      </c>
      <c r="Q4865" t="str">
        <f t="shared" si="75"/>
        <v>39295300-Štapovi sa sedištem</v>
      </c>
    </row>
    <row r="4866" spans="1:17" x14ac:dyDescent="0.25">
      <c r="A4866">
        <v>4865</v>
      </c>
      <c r="B4866">
        <v>39295300</v>
      </c>
      <c r="C4866" t="s">
        <v>4856</v>
      </c>
      <c r="E4866" s="12">
        <v>4866</v>
      </c>
      <c r="F4866" s="13">
        <v>39295400</v>
      </c>
      <c r="G4866" s="14" t="s">
        <v>4857</v>
      </c>
      <c r="Q4866" t="str">
        <f t="shared" ref="Q4866:Q4929" si="76">F4866&amp; "-" &amp;G4866</f>
        <v>39295400-Štapovi za hodanje</v>
      </c>
    </row>
    <row r="4867" spans="1:17" x14ac:dyDescent="0.25">
      <c r="A4867">
        <v>4866</v>
      </c>
      <c r="B4867">
        <v>39295400</v>
      </c>
      <c r="C4867" t="s">
        <v>4857</v>
      </c>
      <c r="E4867" s="15">
        <v>4867</v>
      </c>
      <c r="F4867" s="16">
        <v>39295500</v>
      </c>
      <c r="G4867" s="17" t="s">
        <v>4858</v>
      </c>
      <c r="Q4867" t="str">
        <f t="shared" si="76"/>
        <v>39295500-Delovi, ukrasi i pribor za kišobrane, suncobrane, štapove za hodanje i slični proizvodi</v>
      </c>
    </row>
    <row r="4868" spans="1:17" x14ac:dyDescent="0.25">
      <c r="A4868">
        <v>4867</v>
      </c>
      <c r="B4868">
        <v>39295500</v>
      </c>
      <c r="C4868" t="s">
        <v>4858</v>
      </c>
      <c r="E4868" s="12">
        <v>4868</v>
      </c>
      <c r="F4868" s="13">
        <v>39296000</v>
      </c>
      <c r="G4868" s="14" t="s">
        <v>4859</v>
      </c>
      <c r="Q4868" t="str">
        <f t="shared" si="76"/>
        <v>39296000-Pogrebna oprema</v>
      </c>
    </row>
    <row r="4869" spans="1:17" x14ac:dyDescent="0.25">
      <c r="A4869">
        <v>4868</v>
      </c>
      <c r="B4869">
        <v>39296000</v>
      </c>
      <c r="C4869" t="s">
        <v>4859</v>
      </c>
      <c r="E4869" s="15">
        <v>4869</v>
      </c>
      <c r="F4869" s="16">
        <v>39296100</v>
      </c>
      <c r="G4869" s="17" t="s">
        <v>4860</v>
      </c>
      <c r="Q4869" t="str">
        <f t="shared" si="76"/>
        <v>39296100-Mrtvački sanduci</v>
      </c>
    </row>
    <row r="4870" spans="1:17" x14ac:dyDescent="0.25">
      <c r="A4870">
        <v>4869</v>
      </c>
      <c r="B4870">
        <v>39296100</v>
      </c>
      <c r="C4870" t="s">
        <v>4860</v>
      </c>
      <c r="E4870" s="12">
        <v>4870</v>
      </c>
      <c r="F4870" s="13">
        <v>39297000</v>
      </c>
      <c r="G4870" s="14" t="s">
        <v>4861</v>
      </c>
      <c r="Q4870" t="str">
        <f t="shared" si="76"/>
        <v>39297000-Potrepštine za kasarne</v>
      </c>
    </row>
    <row r="4871" spans="1:17" x14ac:dyDescent="0.25">
      <c r="A4871">
        <v>4870</v>
      </c>
      <c r="B4871">
        <v>39297000</v>
      </c>
      <c r="C4871" t="s">
        <v>4861</v>
      </c>
      <c r="E4871" s="15">
        <v>4871</v>
      </c>
      <c r="F4871" s="16">
        <v>39298000</v>
      </c>
      <c r="G4871" s="17" t="s">
        <v>4862</v>
      </c>
      <c r="Q4871" t="str">
        <f t="shared" si="76"/>
        <v>39298000-Statuete, ukrasi; ramovi za fotografije i slike i ogledala</v>
      </c>
    </row>
    <row r="4872" spans="1:17" x14ac:dyDescent="0.25">
      <c r="A4872">
        <v>4871</v>
      </c>
      <c r="B4872">
        <v>39298000</v>
      </c>
      <c r="C4872" t="s">
        <v>4862</v>
      </c>
      <c r="E4872" s="12">
        <v>4872</v>
      </c>
      <c r="F4872" s="13">
        <v>39298100</v>
      </c>
      <c r="G4872" s="14" t="s">
        <v>4863</v>
      </c>
      <c r="Q4872" t="str">
        <f t="shared" si="76"/>
        <v>39298100-Ramovi za fotografije</v>
      </c>
    </row>
    <row r="4873" spans="1:17" x14ac:dyDescent="0.25">
      <c r="A4873">
        <v>4872</v>
      </c>
      <c r="B4873">
        <v>39298100</v>
      </c>
      <c r="C4873" t="s">
        <v>4863</v>
      </c>
      <c r="E4873" s="15">
        <v>4873</v>
      </c>
      <c r="F4873" s="16">
        <v>39298200</v>
      </c>
      <c r="G4873" s="17" t="s">
        <v>4864</v>
      </c>
      <c r="Q4873" t="str">
        <f t="shared" si="76"/>
        <v>39298200-Ramovi za slike</v>
      </c>
    </row>
    <row r="4874" spans="1:17" x14ac:dyDescent="0.25">
      <c r="A4874">
        <v>4873</v>
      </c>
      <c r="B4874">
        <v>39298200</v>
      </c>
      <c r="C4874" t="s">
        <v>4864</v>
      </c>
      <c r="E4874" s="12">
        <v>4874</v>
      </c>
      <c r="F4874" s="13">
        <v>39298300</v>
      </c>
      <c r="G4874" s="14" t="s">
        <v>4865</v>
      </c>
      <c r="Q4874" t="str">
        <f t="shared" si="76"/>
        <v>39298300-Vaze za cveće</v>
      </c>
    </row>
    <row r="4875" spans="1:17" x14ac:dyDescent="0.25">
      <c r="A4875">
        <v>4874</v>
      </c>
      <c r="B4875">
        <v>39298300</v>
      </c>
      <c r="C4875" t="s">
        <v>4865</v>
      </c>
      <c r="E4875" s="15">
        <v>4875</v>
      </c>
      <c r="F4875" s="16">
        <v>39298400</v>
      </c>
      <c r="G4875" s="17" t="s">
        <v>4866</v>
      </c>
      <c r="Q4875" t="str">
        <f t="shared" si="76"/>
        <v>39298400-Statuete</v>
      </c>
    </row>
    <row r="4876" spans="1:17" x14ac:dyDescent="0.25">
      <c r="A4876">
        <v>4875</v>
      </c>
      <c r="B4876">
        <v>39298400</v>
      </c>
      <c r="C4876" t="s">
        <v>4866</v>
      </c>
      <c r="E4876" s="12">
        <v>4876</v>
      </c>
      <c r="F4876" s="13">
        <v>39298500</v>
      </c>
      <c r="G4876" s="14" t="s">
        <v>4867</v>
      </c>
      <c r="Q4876" t="str">
        <f t="shared" si="76"/>
        <v>39298500-Ornamenti</v>
      </c>
    </row>
    <row r="4877" spans="1:17" x14ac:dyDescent="0.25">
      <c r="A4877">
        <v>4876</v>
      </c>
      <c r="B4877">
        <v>39298500</v>
      </c>
      <c r="C4877" t="s">
        <v>4867</v>
      </c>
      <c r="E4877" s="15">
        <v>4877</v>
      </c>
      <c r="F4877" s="16">
        <v>39298600</v>
      </c>
      <c r="G4877" s="17" t="s">
        <v>4868</v>
      </c>
      <c r="Q4877" t="str">
        <f t="shared" si="76"/>
        <v>39298600-Globusi</v>
      </c>
    </row>
    <row r="4878" spans="1:17" x14ac:dyDescent="0.25">
      <c r="A4878">
        <v>4877</v>
      </c>
      <c r="B4878">
        <v>39298600</v>
      </c>
      <c r="C4878" t="s">
        <v>4868</v>
      </c>
      <c r="E4878" s="12">
        <v>4878</v>
      </c>
      <c r="F4878" s="13">
        <v>39298700</v>
      </c>
      <c r="G4878" s="14" t="s">
        <v>4869</v>
      </c>
      <c r="Q4878" t="str">
        <f t="shared" si="76"/>
        <v>39298700-Pehari</v>
      </c>
    </row>
    <row r="4879" spans="1:17" x14ac:dyDescent="0.25">
      <c r="A4879">
        <v>4878</v>
      </c>
      <c r="B4879">
        <v>39298700</v>
      </c>
      <c r="C4879" t="s">
        <v>4869</v>
      </c>
      <c r="E4879" s="15">
        <v>4879</v>
      </c>
      <c r="F4879" s="16">
        <v>39298800</v>
      </c>
      <c r="G4879" s="17" t="s">
        <v>4870</v>
      </c>
      <c r="Q4879" t="str">
        <f t="shared" si="76"/>
        <v>39298800-Akvarijumi</v>
      </c>
    </row>
    <row r="4880" spans="1:17" x14ac:dyDescent="0.25">
      <c r="A4880">
        <v>4879</v>
      </c>
      <c r="B4880">
        <v>39298800</v>
      </c>
      <c r="C4880" t="s">
        <v>4870</v>
      </c>
      <c r="E4880" s="12">
        <v>4880</v>
      </c>
      <c r="F4880" s="13">
        <v>39298900</v>
      </c>
      <c r="G4880" s="14" t="s">
        <v>4871</v>
      </c>
      <c r="Q4880" t="str">
        <f t="shared" si="76"/>
        <v>39298900-Razni proizvodi za dekoraciju</v>
      </c>
    </row>
    <row r="4881" spans="1:17" x14ac:dyDescent="0.25">
      <c r="A4881">
        <v>4880</v>
      </c>
      <c r="B4881">
        <v>39298900</v>
      </c>
      <c r="C4881" t="s">
        <v>4871</v>
      </c>
      <c r="E4881" s="15">
        <v>4881</v>
      </c>
      <c r="F4881" s="16">
        <v>39298910</v>
      </c>
      <c r="G4881" s="17" t="s">
        <v>4872</v>
      </c>
      <c r="Q4881" t="str">
        <f t="shared" si="76"/>
        <v>39298910-Novogodišnje jelke</v>
      </c>
    </row>
    <row r="4882" spans="1:17" x14ac:dyDescent="0.25">
      <c r="A4882">
        <v>4881</v>
      </c>
      <c r="B4882">
        <v>39298910</v>
      </c>
      <c r="C4882" t="s">
        <v>4872</v>
      </c>
      <c r="E4882" s="12">
        <v>4882</v>
      </c>
      <c r="F4882" s="13">
        <v>39299000</v>
      </c>
      <c r="G4882" s="14" t="s">
        <v>4873</v>
      </c>
      <c r="Q4882" t="str">
        <f t="shared" si="76"/>
        <v>39299000-Proizvodi od stakla</v>
      </c>
    </row>
    <row r="4883" spans="1:17" x14ac:dyDescent="0.25">
      <c r="A4883">
        <v>4882</v>
      </c>
      <c r="B4883">
        <v>39299000</v>
      </c>
      <c r="C4883" t="s">
        <v>4873</v>
      </c>
      <c r="E4883" s="15">
        <v>4883</v>
      </c>
      <c r="F4883" s="16">
        <v>39299100</v>
      </c>
      <c r="G4883" s="17" t="s">
        <v>4874</v>
      </c>
      <c r="Q4883" t="str">
        <f t="shared" si="76"/>
        <v>39299100-Staklene ampule</v>
      </c>
    </row>
    <row r="4884" spans="1:17" x14ac:dyDescent="0.25">
      <c r="A4884">
        <v>4883</v>
      </c>
      <c r="B4884">
        <v>39299100</v>
      </c>
      <c r="C4884" t="s">
        <v>4874</v>
      </c>
      <c r="E4884" s="12">
        <v>4884</v>
      </c>
      <c r="F4884" s="13">
        <v>39299200</v>
      </c>
      <c r="G4884" s="14" t="s">
        <v>4875</v>
      </c>
      <c r="Q4884" t="str">
        <f t="shared" si="76"/>
        <v>39299200-Neprobojno staklo</v>
      </c>
    </row>
    <row r="4885" spans="1:17" x14ac:dyDescent="0.25">
      <c r="A4885">
        <v>4884</v>
      </c>
      <c r="B4885">
        <v>39299200</v>
      </c>
      <c r="C4885" t="s">
        <v>4875</v>
      </c>
      <c r="E4885" s="15">
        <v>4885</v>
      </c>
      <c r="F4885" s="16">
        <v>39299300</v>
      </c>
      <c r="G4885" s="17" t="s">
        <v>4876</v>
      </c>
      <c r="Q4885" t="str">
        <f t="shared" si="76"/>
        <v>39299300-Staklena ogledala</v>
      </c>
    </row>
    <row r="4886" spans="1:17" x14ac:dyDescent="0.25">
      <c r="A4886">
        <v>4885</v>
      </c>
      <c r="B4886">
        <v>39299300</v>
      </c>
      <c r="C4886" t="s">
        <v>4876</v>
      </c>
      <c r="E4886" s="12">
        <v>4886</v>
      </c>
      <c r="F4886" s="13">
        <v>39300000</v>
      </c>
      <c r="G4886" s="14" t="s">
        <v>4837</v>
      </c>
      <c r="Q4886" t="str">
        <f t="shared" si="76"/>
        <v>39300000-Razna oprema</v>
      </c>
    </row>
    <row r="4887" spans="1:17" x14ac:dyDescent="0.25">
      <c r="A4887">
        <v>4886</v>
      </c>
      <c r="B4887">
        <v>39300000</v>
      </c>
      <c r="C4887" t="s">
        <v>4837</v>
      </c>
      <c r="E4887" s="15">
        <v>4887</v>
      </c>
      <c r="F4887" s="16">
        <v>39310000</v>
      </c>
      <c r="G4887" s="17" t="s">
        <v>4877</v>
      </c>
      <c r="Q4887" t="str">
        <f t="shared" si="76"/>
        <v>39310000-Ugostiteljska oprema</v>
      </c>
    </row>
    <row r="4888" spans="1:17" x14ac:dyDescent="0.25">
      <c r="A4888">
        <v>4887</v>
      </c>
      <c r="B4888">
        <v>39310000</v>
      </c>
      <c r="C4888" t="s">
        <v>4877</v>
      </c>
      <c r="E4888" s="12">
        <v>4888</v>
      </c>
      <c r="F4888" s="13">
        <v>39311000</v>
      </c>
      <c r="G4888" s="14" t="s">
        <v>4878</v>
      </c>
      <c r="Q4888" t="str">
        <f t="shared" si="76"/>
        <v>39311000-Sitan inventar u ugostiteljstvu</v>
      </c>
    </row>
    <row r="4889" spans="1:17" x14ac:dyDescent="0.25">
      <c r="A4889">
        <v>4888</v>
      </c>
      <c r="B4889">
        <v>39311000</v>
      </c>
      <c r="C4889" t="s">
        <v>4878</v>
      </c>
      <c r="E4889" s="15">
        <v>4889</v>
      </c>
      <c r="F4889" s="16">
        <v>39312000</v>
      </c>
      <c r="G4889" s="17" t="s">
        <v>4879</v>
      </c>
      <c r="Q4889" t="str">
        <f t="shared" si="76"/>
        <v>39312000-Oprema za pripremanje hrane</v>
      </c>
    </row>
    <row r="4890" spans="1:17" x14ac:dyDescent="0.25">
      <c r="A4890">
        <v>4889</v>
      </c>
      <c r="B4890">
        <v>39312000</v>
      </c>
      <c r="C4890" t="s">
        <v>4879</v>
      </c>
      <c r="E4890" s="12">
        <v>4890</v>
      </c>
      <c r="F4890" s="13">
        <v>39312100</v>
      </c>
      <c r="G4890" s="14" t="s">
        <v>4880</v>
      </c>
      <c r="Q4890" t="str">
        <f t="shared" si="76"/>
        <v>39312100-Oprema za sečenje mesa</v>
      </c>
    </row>
    <row r="4891" spans="1:17" x14ac:dyDescent="0.25">
      <c r="A4891">
        <v>4890</v>
      </c>
      <c r="B4891">
        <v>39312100</v>
      </c>
      <c r="C4891" t="s">
        <v>4880</v>
      </c>
      <c r="E4891" s="15">
        <v>4891</v>
      </c>
      <c r="F4891" s="16">
        <v>39312200</v>
      </c>
      <c r="G4891" s="17" t="s">
        <v>4881</v>
      </c>
      <c r="Q4891" t="str">
        <f t="shared" si="76"/>
        <v>39312200-Oprema za menze (kantine)</v>
      </c>
    </row>
    <row r="4892" spans="1:17" x14ac:dyDescent="0.25">
      <c r="A4892">
        <v>4891</v>
      </c>
      <c r="B4892">
        <v>39312200</v>
      </c>
      <c r="C4892" t="s">
        <v>4881</v>
      </c>
      <c r="E4892" s="12">
        <v>4892</v>
      </c>
      <c r="F4892" s="13">
        <v>39313000</v>
      </c>
      <c r="G4892" s="14" t="s">
        <v>4882</v>
      </c>
      <c r="Q4892" t="str">
        <f t="shared" si="76"/>
        <v>39313000-Oprema za hotele</v>
      </c>
    </row>
    <row r="4893" spans="1:17" x14ac:dyDescent="0.25">
      <c r="A4893">
        <v>4892</v>
      </c>
      <c r="B4893">
        <v>39313000</v>
      </c>
      <c r="C4893" t="s">
        <v>4882</v>
      </c>
      <c r="E4893" s="15">
        <v>4893</v>
      </c>
      <c r="F4893" s="16">
        <v>39314000</v>
      </c>
      <c r="G4893" s="17" t="s">
        <v>4883</v>
      </c>
      <c r="Q4893" t="str">
        <f t="shared" si="76"/>
        <v>39314000-Industrijska kuhinjska oprema</v>
      </c>
    </row>
    <row r="4894" spans="1:17" x14ac:dyDescent="0.25">
      <c r="A4894">
        <v>4893</v>
      </c>
      <c r="B4894">
        <v>39314000</v>
      </c>
      <c r="C4894" t="s">
        <v>4883</v>
      </c>
      <c r="E4894" s="12">
        <v>4894</v>
      </c>
      <c r="F4894" s="13">
        <v>39315000</v>
      </c>
      <c r="G4894" s="14" t="s">
        <v>4884</v>
      </c>
      <c r="Q4894" t="str">
        <f t="shared" si="76"/>
        <v>39315000-Oprema za restorane</v>
      </c>
    </row>
    <row r="4895" spans="1:17" x14ac:dyDescent="0.25">
      <c r="A4895">
        <v>4894</v>
      </c>
      <c r="B4895">
        <v>39315000</v>
      </c>
      <c r="C4895" t="s">
        <v>4884</v>
      </c>
      <c r="E4895" s="15">
        <v>4895</v>
      </c>
      <c r="F4895" s="16">
        <v>39330000</v>
      </c>
      <c r="G4895" s="17" t="s">
        <v>4885</v>
      </c>
      <c r="Q4895" t="str">
        <f t="shared" si="76"/>
        <v>39330000-Oprema za dezinfekciju</v>
      </c>
    </row>
    <row r="4896" spans="1:17" x14ac:dyDescent="0.25">
      <c r="A4896">
        <v>4895</v>
      </c>
      <c r="B4896">
        <v>39330000</v>
      </c>
      <c r="C4896" t="s">
        <v>4885</v>
      </c>
      <c r="E4896" s="12">
        <v>4896</v>
      </c>
      <c r="F4896" s="13">
        <v>39340000</v>
      </c>
      <c r="G4896" s="14" t="s">
        <v>4886</v>
      </c>
      <c r="Q4896" t="str">
        <f t="shared" si="76"/>
        <v>39340000-Oprema za gasne mreže</v>
      </c>
    </row>
    <row r="4897" spans="1:17" x14ac:dyDescent="0.25">
      <c r="A4897">
        <v>4896</v>
      </c>
      <c r="B4897">
        <v>39340000</v>
      </c>
      <c r="C4897" t="s">
        <v>4886</v>
      </c>
      <c r="E4897" s="15">
        <v>4897</v>
      </c>
      <c r="F4897" s="16">
        <v>39341000</v>
      </c>
      <c r="G4897" s="17" t="s">
        <v>4887</v>
      </c>
      <c r="Q4897" t="str">
        <f t="shared" si="76"/>
        <v>39341000-Oprema za gas pod pritiskom</v>
      </c>
    </row>
    <row r="4898" spans="1:17" x14ac:dyDescent="0.25">
      <c r="A4898">
        <v>4897</v>
      </c>
      <c r="B4898">
        <v>39341000</v>
      </c>
      <c r="C4898" t="s">
        <v>4887</v>
      </c>
      <c r="E4898" s="12">
        <v>4898</v>
      </c>
      <c r="F4898" s="13">
        <v>39350000</v>
      </c>
      <c r="G4898" s="14" t="s">
        <v>4888</v>
      </c>
      <c r="Q4898" t="str">
        <f t="shared" si="76"/>
        <v>39350000-Oprema za kanalizacione radove</v>
      </c>
    </row>
    <row r="4899" spans="1:17" x14ac:dyDescent="0.25">
      <c r="A4899">
        <v>4898</v>
      </c>
      <c r="B4899">
        <v>39350000</v>
      </c>
      <c r="C4899" t="s">
        <v>4888</v>
      </c>
      <c r="E4899" s="15">
        <v>4899</v>
      </c>
      <c r="F4899" s="16">
        <v>39360000</v>
      </c>
      <c r="G4899" s="17" t="s">
        <v>4889</v>
      </c>
      <c r="Q4899" t="str">
        <f t="shared" si="76"/>
        <v>39360000-Oprema za zaptivanje</v>
      </c>
    </row>
    <row r="4900" spans="1:17" x14ac:dyDescent="0.25">
      <c r="A4900">
        <v>4899</v>
      </c>
      <c r="B4900">
        <v>39360000</v>
      </c>
      <c r="C4900" t="s">
        <v>4889</v>
      </c>
      <c r="E4900" s="12">
        <v>4900</v>
      </c>
      <c r="F4900" s="13">
        <v>39370000</v>
      </c>
      <c r="G4900" s="14" t="s">
        <v>4890</v>
      </c>
      <c r="Q4900" t="str">
        <f t="shared" si="76"/>
        <v>39370000-Vodovodna instalacija</v>
      </c>
    </row>
    <row r="4901" spans="1:17" x14ac:dyDescent="0.25">
      <c r="A4901">
        <v>4900</v>
      </c>
      <c r="B4901">
        <v>39370000</v>
      </c>
      <c r="C4901" t="s">
        <v>4890</v>
      </c>
      <c r="E4901" s="15">
        <v>4901</v>
      </c>
      <c r="F4901" s="16">
        <v>39500000</v>
      </c>
      <c r="G4901" s="17" t="s">
        <v>4891</v>
      </c>
      <c r="Q4901" t="str">
        <f t="shared" si="76"/>
        <v>39500000-Tekstilni proizvodi</v>
      </c>
    </row>
    <row r="4902" spans="1:17" x14ac:dyDescent="0.25">
      <c r="A4902">
        <v>4901</v>
      </c>
      <c r="B4902">
        <v>39500000</v>
      </c>
      <c r="C4902" t="s">
        <v>4891</v>
      </c>
      <c r="E4902" s="12">
        <v>4902</v>
      </c>
      <c r="F4902" s="13">
        <v>39510000</v>
      </c>
      <c r="G4902" s="14" t="s">
        <v>4892</v>
      </c>
      <c r="Q4902" t="str">
        <f t="shared" si="76"/>
        <v>39510000-Tekstilni proizvodi za domaćinstvo</v>
      </c>
    </row>
    <row r="4903" spans="1:17" x14ac:dyDescent="0.25">
      <c r="A4903">
        <v>4902</v>
      </c>
      <c r="B4903">
        <v>39510000</v>
      </c>
      <c r="C4903" t="s">
        <v>4892</v>
      </c>
      <c r="E4903" s="15">
        <v>4903</v>
      </c>
      <c r="F4903" s="16">
        <v>39511000</v>
      </c>
      <c r="G4903" s="17" t="s">
        <v>4893</v>
      </c>
      <c r="Q4903" t="str">
        <f t="shared" si="76"/>
        <v>39511000-Ćebad i putni pokrivači</v>
      </c>
    </row>
    <row r="4904" spans="1:17" x14ac:dyDescent="0.25">
      <c r="A4904">
        <v>4903</v>
      </c>
      <c r="B4904">
        <v>39511000</v>
      </c>
      <c r="C4904" t="s">
        <v>4893</v>
      </c>
      <c r="E4904" s="12">
        <v>4904</v>
      </c>
      <c r="F4904" s="13">
        <v>39511100</v>
      </c>
      <c r="G4904" s="14" t="s">
        <v>4894</v>
      </c>
      <c r="Q4904" t="str">
        <f t="shared" si="76"/>
        <v>39511100-Ćebad</v>
      </c>
    </row>
    <row r="4905" spans="1:17" x14ac:dyDescent="0.25">
      <c r="A4905">
        <v>4904</v>
      </c>
      <c r="B4905">
        <v>39511100</v>
      </c>
      <c r="C4905" t="s">
        <v>4894</v>
      </c>
      <c r="E4905" s="15">
        <v>4905</v>
      </c>
      <c r="F4905" s="16">
        <v>39511200</v>
      </c>
      <c r="G4905" s="17" t="s">
        <v>4895</v>
      </c>
      <c r="Q4905" t="str">
        <f t="shared" si="76"/>
        <v>39511200-Putni pokrivači</v>
      </c>
    </row>
    <row r="4906" spans="1:17" x14ac:dyDescent="0.25">
      <c r="A4906">
        <v>4905</v>
      </c>
      <c r="B4906">
        <v>39511200</v>
      </c>
      <c r="C4906" t="s">
        <v>4895</v>
      </c>
      <c r="E4906" s="12">
        <v>4906</v>
      </c>
      <c r="F4906" s="13">
        <v>39512000</v>
      </c>
      <c r="G4906" s="14" t="s">
        <v>4896</v>
      </c>
      <c r="Q4906" t="str">
        <f t="shared" si="76"/>
        <v>39512000-Posteljina</v>
      </c>
    </row>
    <row r="4907" spans="1:17" x14ac:dyDescent="0.25">
      <c r="A4907">
        <v>4906</v>
      </c>
      <c r="B4907">
        <v>39512000</v>
      </c>
      <c r="C4907" t="s">
        <v>4896</v>
      </c>
      <c r="E4907" s="15">
        <v>4907</v>
      </c>
      <c r="F4907" s="16">
        <v>39512100</v>
      </c>
      <c r="G4907" s="17" t="s">
        <v>4897</v>
      </c>
      <c r="Q4907" t="str">
        <f t="shared" si="76"/>
        <v>39512100-Čaršavi</v>
      </c>
    </row>
    <row r="4908" spans="1:17" x14ac:dyDescent="0.25">
      <c r="A4908">
        <v>4907</v>
      </c>
      <c r="B4908">
        <v>39512100</v>
      </c>
      <c r="C4908" t="s">
        <v>4897</v>
      </c>
      <c r="E4908" s="12">
        <v>4908</v>
      </c>
      <c r="F4908" s="13">
        <v>39512200</v>
      </c>
      <c r="G4908" s="14" t="s">
        <v>4898</v>
      </c>
      <c r="Q4908" t="str">
        <f t="shared" si="76"/>
        <v>39512200-Jorganske navlake</v>
      </c>
    </row>
    <row r="4909" spans="1:17" x14ac:dyDescent="0.25">
      <c r="A4909">
        <v>4908</v>
      </c>
      <c r="B4909">
        <v>39512200</v>
      </c>
      <c r="C4909" t="s">
        <v>4898</v>
      </c>
      <c r="E4909" s="15">
        <v>4909</v>
      </c>
      <c r="F4909" s="16">
        <v>39512300</v>
      </c>
      <c r="G4909" s="17" t="s">
        <v>4899</v>
      </c>
      <c r="Q4909" t="str">
        <f t="shared" si="76"/>
        <v>39512300-Navlake za dušek</v>
      </c>
    </row>
    <row r="4910" spans="1:17" x14ac:dyDescent="0.25">
      <c r="A4910">
        <v>4909</v>
      </c>
      <c r="B4910">
        <v>39512300</v>
      </c>
      <c r="C4910" t="s">
        <v>4899</v>
      </c>
      <c r="E4910" s="12">
        <v>4910</v>
      </c>
      <c r="F4910" s="13">
        <v>39512400</v>
      </c>
      <c r="G4910" s="14" t="s">
        <v>4900</v>
      </c>
      <c r="Q4910" t="str">
        <f t="shared" si="76"/>
        <v>39512400-Perjani jorgani</v>
      </c>
    </row>
    <row r="4911" spans="1:17" x14ac:dyDescent="0.25">
      <c r="A4911">
        <v>4910</v>
      </c>
      <c r="B4911">
        <v>39512400</v>
      </c>
      <c r="C4911" t="s">
        <v>4900</v>
      </c>
      <c r="E4911" s="15">
        <v>4911</v>
      </c>
      <c r="F4911" s="16">
        <v>39512500</v>
      </c>
      <c r="G4911" s="17" t="s">
        <v>4901</v>
      </c>
      <c r="Q4911" t="str">
        <f t="shared" si="76"/>
        <v>39512500-Jastučnice</v>
      </c>
    </row>
    <row r="4912" spans="1:17" x14ac:dyDescent="0.25">
      <c r="A4912">
        <v>4911</v>
      </c>
      <c r="B4912">
        <v>39512500</v>
      </c>
      <c r="C4912" t="s">
        <v>4901</v>
      </c>
      <c r="E4912" s="12">
        <v>4912</v>
      </c>
      <c r="F4912" s="13">
        <v>39512600</v>
      </c>
      <c r="G4912" s="14" t="s">
        <v>4902</v>
      </c>
      <c r="Q4912" t="str">
        <f t="shared" si="76"/>
        <v>39512600-Navlake za uzglavlja</v>
      </c>
    </row>
    <row r="4913" spans="1:17" x14ac:dyDescent="0.25">
      <c r="A4913">
        <v>4912</v>
      </c>
      <c r="B4913">
        <v>39512600</v>
      </c>
      <c r="C4913" t="s">
        <v>4902</v>
      </c>
      <c r="E4913" s="15">
        <v>4913</v>
      </c>
      <c r="F4913" s="16">
        <v>39513000</v>
      </c>
      <c r="G4913" s="17" t="s">
        <v>4903</v>
      </c>
      <c r="Q4913" t="str">
        <f t="shared" si="76"/>
        <v>39513000-Platneni stolnjaci i salvete</v>
      </c>
    </row>
    <row r="4914" spans="1:17" x14ac:dyDescent="0.25">
      <c r="A4914">
        <v>4913</v>
      </c>
      <c r="B4914">
        <v>39513000</v>
      </c>
      <c r="C4914" t="s">
        <v>4903</v>
      </c>
      <c r="E4914" s="12">
        <v>4914</v>
      </c>
      <c r="F4914" s="13">
        <v>39513100</v>
      </c>
      <c r="G4914" s="14" t="s">
        <v>4904</v>
      </c>
      <c r="Q4914" t="str">
        <f t="shared" si="76"/>
        <v>39513100-Stolnjaci</v>
      </c>
    </row>
    <row r="4915" spans="1:17" x14ac:dyDescent="0.25">
      <c r="A4915">
        <v>4914</v>
      </c>
      <c r="B4915">
        <v>39513100</v>
      </c>
      <c r="C4915" t="s">
        <v>4904</v>
      </c>
      <c r="E4915" s="15">
        <v>4915</v>
      </c>
      <c r="F4915" s="16">
        <v>39513200</v>
      </c>
      <c r="G4915" s="17" t="s">
        <v>4905</v>
      </c>
      <c r="Q4915" t="str">
        <f t="shared" si="76"/>
        <v>39513200-Stone salvete</v>
      </c>
    </row>
    <row r="4916" spans="1:17" x14ac:dyDescent="0.25">
      <c r="A4916">
        <v>4915</v>
      </c>
      <c r="B4916">
        <v>39513200</v>
      </c>
      <c r="C4916" t="s">
        <v>4905</v>
      </c>
      <c r="E4916" s="12">
        <v>4916</v>
      </c>
      <c r="F4916" s="13">
        <v>39514000</v>
      </c>
      <c r="G4916" s="14" t="s">
        <v>4906</v>
      </c>
      <c r="Q4916" t="str">
        <f t="shared" si="76"/>
        <v>39514000-Toaletni pribor za toalete i kuhinje</v>
      </c>
    </row>
    <row r="4917" spans="1:17" x14ac:dyDescent="0.25">
      <c r="A4917">
        <v>4916</v>
      </c>
      <c r="B4917">
        <v>39514000</v>
      </c>
      <c r="C4917" t="s">
        <v>4906</v>
      </c>
      <c r="E4917" s="15">
        <v>4917</v>
      </c>
      <c r="F4917" s="16">
        <v>39514100</v>
      </c>
      <c r="G4917" s="17" t="s">
        <v>4907</v>
      </c>
      <c r="Q4917" t="str">
        <f t="shared" si="76"/>
        <v>39514100-Peškiri</v>
      </c>
    </row>
    <row r="4918" spans="1:17" x14ac:dyDescent="0.25">
      <c r="A4918">
        <v>4917</v>
      </c>
      <c r="B4918">
        <v>39514100</v>
      </c>
      <c r="C4918" t="s">
        <v>4907</v>
      </c>
      <c r="E4918" s="12">
        <v>4918</v>
      </c>
      <c r="F4918" s="13">
        <v>39514200</v>
      </c>
      <c r="G4918" s="14" t="s">
        <v>4908</v>
      </c>
      <c r="Q4918" t="str">
        <f t="shared" si="76"/>
        <v>39514200-Kuhinjske krpe</v>
      </c>
    </row>
    <row r="4919" spans="1:17" x14ac:dyDescent="0.25">
      <c r="A4919">
        <v>4918</v>
      </c>
      <c r="B4919">
        <v>39514200</v>
      </c>
      <c r="C4919" t="s">
        <v>4908</v>
      </c>
      <c r="E4919" s="15">
        <v>4919</v>
      </c>
      <c r="F4919" s="16">
        <v>39514300</v>
      </c>
      <c r="G4919" s="17" t="s">
        <v>4909</v>
      </c>
      <c r="Q4919" t="str">
        <f t="shared" si="76"/>
        <v>39514300-Rolo-peškiri na valjcima</v>
      </c>
    </row>
    <row r="4920" spans="1:17" x14ac:dyDescent="0.25">
      <c r="A4920">
        <v>4919</v>
      </c>
      <c r="B4920">
        <v>39514300</v>
      </c>
      <c r="C4920" t="s">
        <v>4909</v>
      </c>
      <c r="E4920" s="12">
        <v>4920</v>
      </c>
      <c r="F4920" s="13">
        <v>39514400</v>
      </c>
      <c r="G4920" s="14" t="s">
        <v>4910</v>
      </c>
      <c r="Q4920" t="str">
        <f t="shared" si="76"/>
        <v>39514400-Automat za papirne ubruse</v>
      </c>
    </row>
    <row r="4921" spans="1:17" x14ac:dyDescent="0.25">
      <c r="A4921">
        <v>4920</v>
      </c>
      <c r="B4921">
        <v>39514400</v>
      </c>
      <c r="C4921" t="s">
        <v>4910</v>
      </c>
      <c r="E4921" s="15">
        <v>4921</v>
      </c>
      <c r="F4921" s="16">
        <v>39514500</v>
      </c>
      <c r="G4921" s="17" t="s">
        <v>4911</v>
      </c>
      <c r="Q4921" t="str">
        <f t="shared" si="76"/>
        <v>39514500-Peškiri za lice</v>
      </c>
    </row>
    <row r="4922" spans="1:17" x14ac:dyDescent="0.25">
      <c r="A4922">
        <v>4921</v>
      </c>
      <c r="B4922">
        <v>39514500</v>
      </c>
      <c r="C4922" t="s">
        <v>4911</v>
      </c>
      <c r="E4922" s="12">
        <v>4922</v>
      </c>
      <c r="F4922" s="13">
        <v>39515000</v>
      </c>
      <c r="G4922" s="14" t="s">
        <v>4912</v>
      </c>
      <c r="Q4922" t="str">
        <f t="shared" si="76"/>
        <v>39515000-Zavese, draperije, ukrasne draperije i platnene roletne</v>
      </c>
    </row>
    <row r="4923" spans="1:17" x14ac:dyDescent="0.25">
      <c r="A4923">
        <v>4922</v>
      </c>
      <c r="B4923">
        <v>39515000</v>
      </c>
      <c r="C4923" t="s">
        <v>4912</v>
      </c>
      <c r="E4923" s="15">
        <v>4923</v>
      </c>
      <c r="F4923" s="16">
        <v>39515100</v>
      </c>
      <c r="G4923" s="17" t="s">
        <v>4913</v>
      </c>
      <c r="Q4923" t="str">
        <f t="shared" si="76"/>
        <v>39515100-Zavese</v>
      </c>
    </row>
    <row r="4924" spans="1:17" x14ac:dyDescent="0.25">
      <c r="A4924">
        <v>4923</v>
      </c>
      <c r="B4924">
        <v>39515100</v>
      </c>
      <c r="C4924" t="s">
        <v>4913</v>
      </c>
      <c r="E4924" s="12">
        <v>4924</v>
      </c>
      <c r="F4924" s="13">
        <v>39515110</v>
      </c>
      <c r="G4924" s="14" t="s">
        <v>4914</v>
      </c>
      <c r="Q4924" t="str">
        <f t="shared" si="76"/>
        <v>39515110-Zavese za zaštitu od dima</v>
      </c>
    </row>
    <row r="4925" spans="1:17" x14ac:dyDescent="0.25">
      <c r="A4925">
        <v>4924</v>
      </c>
      <c r="B4925">
        <v>39515110</v>
      </c>
      <c r="C4925" t="s">
        <v>4914</v>
      </c>
      <c r="E4925" s="15">
        <v>4925</v>
      </c>
      <c r="F4925" s="16">
        <v>39515200</v>
      </c>
      <c r="G4925" s="17" t="s">
        <v>4915</v>
      </c>
      <c r="Q4925" t="str">
        <f t="shared" si="76"/>
        <v>39515200-Draperije</v>
      </c>
    </row>
    <row r="4926" spans="1:17" x14ac:dyDescent="0.25">
      <c r="A4926">
        <v>4925</v>
      </c>
      <c r="B4926">
        <v>39515200</v>
      </c>
      <c r="C4926" t="s">
        <v>4915</v>
      </c>
      <c r="E4926" s="12">
        <v>4926</v>
      </c>
      <c r="F4926" s="13">
        <v>39515300</v>
      </c>
      <c r="G4926" s="14" t="s">
        <v>4916</v>
      </c>
      <c r="Q4926" t="str">
        <f t="shared" si="76"/>
        <v>39515300-Ukrasne draperije</v>
      </c>
    </row>
    <row r="4927" spans="1:17" x14ac:dyDescent="0.25">
      <c r="A4927">
        <v>4926</v>
      </c>
      <c r="B4927">
        <v>39515300</v>
      </c>
      <c r="C4927" t="s">
        <v>4916</v>
      </c>
      <c r="E4927" s="15">
        <v>4927</v>
      </c>
      <c r="F4927" s="16">
        <v>39515400</v>
      </c>
      <c r="G4927" s="17" t="s">
        <v>4917</v>
      </c>
      <c r="Q4927" t="str">
        <f t="shared" si="76"/>
        <v>39515400-Roletne</v>
      </c>
    </row>
    <row r="4928" spans="1:17" x14ac:dyDescent="0.25">
      <c r="A4928">
        <v>4927</v>
      </c>
      <c r="B4928">
        <v>39515400</v>
      </c>
      <c r="C4928" t="s">
        <v>4917</v>
      </c>
      <c r="E4928" s="12">
        <v>4928</v>
      </c>
      <c r="F4928" s="13">
        <v>39515410</v>
      </c>
      <c r="G4928" s="14" t="s">
        <v>4918</v>
      </c>
      <c r="Q4928" t="str">
        <f t="shared" si="76"/>
        <v>39515410-Unutrašnje roletne</v>
      </c>
    </row>
    <row r="4929" spans="1:17" x14ac:dyDescent="0.25">
      <c r="A4929">
        <v>4928</v>
      </c>
      <c r="B4929">
        <v>39515410</v>
      </c>
      <c r="C4929" t="s">
        <v>4918</v>
      </c>
      <c r="E4929" s="15">
        <v>4929</v>
      </c>
      <c r="F4929" s="16">
        <v>39515420</v>
      </c>
      <c r="G4929" s="17" t="s">
        <v>4919</v>
      </c>
      <c r="Q4929" t="str">
        <f t="shared" si="76"/>
        <v>39515420-Platnene roletne</v>
      </c>
    </row>
    <row r="4930" spans="1:17" x14ac:dyDescent="0.25">
      <c r="A4930">
        <v>4929</v>
      </c>
      <c r="B4930">
        <v>39515420</v>
      </c>
      <c r="C4930" t="s">
        <v>4919</v>
      </c>
      <c r="E4930" s="12">
        <v>4930</v>
      </c>
      <c r="F4930" s="13">
        <v>39515430</v>
      </c>
      <c r="G4930" s="14" t="s">
        <v>4920</v>
      </c>
      <c r="Q4930" t="str">
        <f t="shared" ref="Q4930:Q4993" si="77">F4930&amp; "-" &amp;G4930</f>
        <v>39515430-Venecijaneri</v>
      </c>
    </row>
    <row r="4931" spans="1:17" x14ac:dyDescent="0.25">
      <c r="A4931">
        <v>4930</v>
      </c>
      <c r="B4931">
        <v>39515430</v>
      </c>
      <c r="C4931" t="s">
        <v>4920</v>
      </c>
      <c r="E4931" s="15">
        <v>4931</v>
      </c>
      <c r="F4931" s="16">
        <v>39515440</v>
      </c>
      <c r="G4931" s="17" t="s">
        <v>4921</v>
      </c>
      <c r="Q4931" t="str">
        <f t="shared" si="77"/>
        <v>39515440-Vertikalne roletne</v>
      </c>
    </row>
    <row r="4932" spans="1:17" x14ac:dyDescent="0.25">
      <c r="A4932">
        <v>4931</v>
      </c>
      <c r="B4932">
        <v>39515440</v>
      </c>
      <c r="C4932" t="s">
        <v>4921</v>
      </c>
      <c r="E4932" s="12">
        <v>4932</v>
      </c>
      <c r="F4932" s="13">
        <v>39516000</v>
      </c>
      <c r="G4932" s="14" t="s">
        <v>4750</v>
      </c>
      <c r="Q4932" t="str">
        <f t="shared" si="77"/>
        <v>39516000-Proizvodi za unutrašnje opremanje</v>
      </c>
    </row>
    <row r="4933" spans="1:17" x14ac:dyDescent="0.25">
      <c r="A4933">
        <v>4932</v>
      </c>
      <c r="B4933">
        <v>39516000</v>
      </c>
      <c r="C4933" t="s">
        <v>4750</v>
      </c>
      <c r="E4933" s="15">
        <v>4933</v>
      </c>
      <c r="F4933" s="16">
        <v>39516100</v>
      </c>
      <c r="G4933" s="17" t="s">
        <v>4922</v>
      </c>
      <c r="Q4933" t="str">
        <f t="shared" si="77"/>
        <v>39516100-Proizvodi za unutrašnje opremanje od tekstilnih materijala</v>
      </c>
    </row>
    <row r="4934" spans="1:17" x14ac:dyDescent="0.25">
      <c r="A4934">
        <v>4933</v>
      </c>
      <c r="B4934">
        <v>39516100</v>
      </c>
      <c r="C4934" t="s">
        <v>4922</v>
      </c>
      <c r="E4934" s="12">
        <v>4934</v>
      </c>
      <c r="F4934" s="13">
        <v>39516110</v>
      </c>
      <c r="G4934" s="14" t="s">
        <v>4923</v>
      </c>
      <c r="Q4934" t="str">
        <f t="shared" si="77"/>
        <v>39516110-Ukrasni jastuci</v>
      </c>
    </row>
    <row r="4935" spans="1:17" x14ac:dyDescent="0.25">
      <c r="A4935">
        <v>4934</v>
      </c>
      <c r="B4935">
        <v>39516110</v>
      </c>
      <c r="C4935" t="s">
        <v>4923</v>
      </c>
      <c r="E4935" s="15">
        <v>4935</v>
      </c>
      <c r="F4935" s="16">
        <v>39516120</v>
      </c>
      <c r="G4935" s="17" t="s">
        <v>4924</v>
      </c>
      <c r="Q4935" t="str">
        <f t="shared" si="77"/>
        <v>39516120-Jastuci</v>
      </c>
    </row>
    <row r="4936" spans="1:17" x14ac:dyDescent="0.25">
      <c r="A4936">
        <v>4935</v>
      </c>
      <c r="B4936">
        <v>39516120</v>
      </c>
      <c r="C4936" t="s">
        <v>4924</v>
      </c>
      <c r="E4936" s="12">
        <v>4936</v>
      </c>
      <c r="F4936" s="13">
        <v>39518000</v>
      </c>
      <c r="G4936" s="14" t="s">
        <v>4925</v>
      </c>
      <c r="Q4936" t="str">
        <f t="shared" si="77"/>
        <v>39518000-Bolnička posteljina</v>
      </c>
    </row>
    <row r="4937" spans="1:17" x14ac:dyDescent="0.25">
      <c r="A4937">
        <v>4936</v>
      </c>
      <c r="B4937">
        <v>39518000</v>
      </c>
      <c r="C4937" t="s">
        <v>4925</v>
      </c>
      <c r="E4937" s="15">
        <v>4937</v>
      </c>
      <c r="F4937" s="16">
        <v>39518100</v>
      </c>
      <c r="G4937" s="17" t="s">
        <v>4926</v>
      </c>
      <c r="Q4937" t="str">
        <f t="shared" si="77"/>
        <v>39518100-Zavese za operacione sale</v>
      </c>
    </row>
    <row r="4938" spans="1:17" x14ac:dyDescent="0.25">
      <c r="A4938">
        <v>4937</v>
      </c>
      <c r="B4938">
        <v>39518100</v>
      </c>
      <c r="C4938" t="s">
        <v>4926</v>
      </c>
      <c r="E4938" s="12">
        <v>4938</v>
      </c>
      <c r="F4938" s="13">
        <v>39518200</v>
      </c>
      <c r="G4938" s="14" t="s">
        <v>4927</v>
      </c>
      <c r="Q4938" t="str">
        <f t="shared" si="77"/>
        <v>39518200-Čaršavi za operacione sale</v>
      </c>
    </row>
    <row r="4939" spans="1:17" x14ac:dyDescent="0.25">
      <c r="A4939">
        <v>4938</v>
      </c>
      <c r="B4939">
        <v>39518200</v>
      </c>
      <c r="C4939" t="s">
        <v>4927</v>
      </c>
      <c r="E4939" s="15">
        <v>4939</v>
      </c>
      <c r="F4939" s="16">
        <v>39520000</v>
      </c>
      <c r="G4939" s="17" t="s">
        <v>4928</v>
      </c>
      <c r="Q4939" t="str">
        <f t="shared" si="77"/>
        <v>39520000-Gotovi tekstilni proizvodi</v>
      </c>
    </row>
    <row r="4940" spans="1:17" x14ac:dyDescent="0.25">
      <c r="A4940">
        <v>4939</v>
      </c>
      <c r="B4940">
        <v>39520000</v>
      </c>
      <c r="C4940" t="s">
        <v>4928</v>
      </c>
      <c r="E4940" s="12">
        <v>4940</v>
      </c>
      <c r="F4940" s="13">
        <v>39522000</v>
      </c>
      <c r="G4940" s="14" t="s">
        <v>4929</v>
      </c>
      <c r="Q4940" t="str">
        <f t="shared" si="77"/>
        <v>39522000-Cerade, jedra za čamce, daske za jedrenje ili suvozemna vozila, platnene nadstrešnice, tende, šatori i oprema za kampovanje</v>
      </c>
    </row>
    <row r="4941" spans="1:17" x14ac:dyDescent="0.25">
      <c r="A4941">
        <v>4940</v>
      </c>
      <c r="B4941">
        <v>39522000</v>
      </c>
      <c r="C4941" t="s">
        <v>4929</v>
      </c>
      <c r="E4941" s="15">
        <v>4941</v>
      </c>
      <c r="F4941" s="16">
        <v>39522100</v>
      </c>
      <c r="G4941" s="17" t="s">
        <v>4930</v>
      </c>
      <c r="Q4941" t="str">
        <f t="shared" si="77"/>
        <v>39522100-Cerade, platnene nadstrešnice i tende</v>
      </c>
    </row>
    <row r="4942" spans="1:17" x14ac:dyDescent="0.25">
      <c r="A4942">
        <v>4941</v>
      </c>
      <c r="B4942">
        <v>39522100</v>
      </c>
      <c r="C4942" t="s">
        <v>4930</v>
      </c>
      <c r="E4942" s="12">
        <v>4942</v>
      </c>
      <c r="F4942" s="13">
        <v>39522110</v>
      </c>
      <c r="G4942" s="14" t="s">
        <v>4931</v>
      </c>
      <c r="Q4942" t="str">
        <f t="shared" si="77"/>
        <v>39522110-Cerade</v>
      </c>
    </row>
    <row r="4943" spans="1:17" x14ac:dyDescent="0.25">
      <c r="A4943">
        <v>4942</v>
      </c>
      <c r="B4943">
        <v>39522110</v>
      </c>
      <c r="C4943" t="s">
        <v>4931</v>
      </c>
      <c r="E4943" s="15">
        <v>4943</v>
      </c>
      <c r="F4943" s="16">
        <v>39522120</v>
      </c>
      <c r="G4943" s="17" t="s">
        <v>4932</v>
      </c>
      <c r="Q4943" t="str">
        <f t="shared" si="77"/>
        <v>39522120-Platnene nadstrešnice</v>
      </c>
    </row>
    <row r="4944" spans="1:17" x14ac:dyDescent="0.25">
      <c r="A4944">
        <v>4943</v>
      </c>
      <c r="B4944">
        <v>39522120</v>
      </c>
      <c r="C4944" t="s">
        <v>4932</v>
      </c>
      <c r="E4944" s="12">
        <v>4944</v>
      </c>
      <c r="F4944" s="13">
        <v>39522130</v>
      </c>
      <c r="G4944" s="14" t="s">
        <v>4933</v>
      </c>
      <c r="Q4944" t="str">
        <f t="shared" si="77"/>
        <v>39522130-Tende</v>
      </c>
    </row>
    <row r="4945" spans="1:17" x14ac:dyDescent="0.25">
      <c r="A4945">
        <v>4944</v>
      </c>
      <c r="B4945">
        <v>39522130</v>
      </c>
      <c r="C4945" t="s">
        <v>4933</v>
      </c>
      <c r="E4945" s="15">
        <v>4945</v>
      </c>
      <c r="F4945" s="16">
        <v>39522200</v>
      </c>
      <c r="G4945" s="17" t="s">
        <v>4934</v>
      </c>
      <c r="Q4945" t="str">
        <f t="shared" si="77"/>
        <v>39522200-Kamuflažni pokrivači</v>
      </c>
    </row>
    <row r="4946" spans="1:17" x14ac:dyDescent="0.25">
      <c r="A4946">
        <v>4945</v>
      </c>
      <c r="B4946">
        <v>39522200</v>
      </c>
      <c r="C4946" t="s">
        <v>4934</v>
      </c>
      <c r="E4946" s="12">
        <v>4946</v>
      </c>
      <c r="F4946" s="13">
        <v>39522400</v>
      </c>
      <c r="G4946" s="14" t="s">
        <v>4935</v>
      </c>
      <c r="Q4946" t="str">
        <f t="shared" si="77"/>
        <v>39522400-Jedra</v>
      </c>
    </row>
    <row r="4947" spans="1:17" x14ac:dyDescent="0.25">
      <c r="A4947">
        <v>4946</v>
      </c>
      <c r="B4947">
        <v>39522400</v>
      </c>
      <c r="C4947" t="s">
        <v>4935</v>
      </c>
      <c r="E4947" s="15">
        <v>4947</v>
      </c>
      <c r="F4947" s="16">
        <v>39522500</v>
      </c>
      <c r="G4947" s="17" t="s">
        <v>4936</v>
      </c>
      <c r="Q4947" t="str">
        <f t="shared" si="77"/>
        <v>39522500-Tekstilni proizvodi za kampovanje</v>
      </c>
    </row>
    <row r="4948" spans="1:17" x14ac:dyDescent="0.25">
      <c r="A4948">
        <v>4947</v>
      </c>
      <c r="B4948">
        <v>39522500</v>
      </c>
      <c r="C4948" t="s">
        <v>4936</v>
      </c>
      <c r="E4948" s="12">
        <v>4948</v>
      </c>
      <c r="F4948" s="13">
        <v>39522510</v>
      </c>
      <c r="G4948" s="14" t="s">
        <v>4937</v>
      </c>
      <c r="Q4948" t="str">
        <f t="shared" si="77"/>
        <v>39522510-Dušeci na naduvavanje</v>
      </c>
    </row>
    <row r="4949" spans="1:17" x14ac:dyDescent="0.25">
      <c r="A4949">
        <v>4948</v>
      </c>
      <c r="B4949">
        <v>39522510</v>
      </c>
      <c r="C4949" t="s">
        <v>4937</v>
      </c>
      <c r="E4949" s="15">
        <v>4949</v>
      </c>
      <c r="F4949" s="16">
        <v>39522520</v>
      </c>
      <c r="G4949" s="17" t="s">
        <v>4938</v>
      </c>
      <c r="Q4949" t="str">
        <f t="shared" si="77"/>
        <v>39522520-Šatorski kreveti</v>
      </c>
    </row>
    <row r="4950" spans="1:17" x14ac:dyDescent="0.25">
      <c r="A4950">
        <v>4949</v>
      </c>
      <c r="B4950">
        <v>39522520</v>
      </c>
      <c r="C4950" t="s">
        <v>4938</v>
      </c>
      <c r="E4950" s="12">
        <v>4950</v>
      </c>
      <c r="F4950" s="13">
        <v>39522530</v>
      </c>
      <c r="G4950" s="14" t="s">
        <v>4939</v>
      </c>
      <c r="Q4950" t="str">
        <f t="shared" si="77"/>
        <v>39522530-Šatori</v>
      </c>
    </row>
    <row r="4951" spans="1:17" x14ac:dyDescent="0.25">
      <c r="A4951">
        <v>4950</v>
      </c>
      <c r="B4951">
        <v>39522530</v>
      </c>
      <c r="C4951" t="s">
        <v>4939</v>
      </c>
      <c r="E4951" s="15">
        <v>4951</v>
      </c>
      <c r="F4951" s="16">
        <v>39522540</v>
      </c>
      <c r="G4951" s="17" t="s">
        <v>4112</v>
      </c>
      <c r="Q4951" t="str">
        <f t="shared" si="77"/>
        <v>39522540-Vreće za spavanje</v>
      </c>
    </row>
    <row r="4952" spans="1:17" x14ac:dyDescent="0.25">
      <c r="A4952">
        <v>4951</v>
      </c>
      <c r="B4952">
        <v>39522540</v>
      </c>
      <c r="C4952" t="s">
        <v>4112</v>
      </c>
      <c r="E4952" s="12">
        <v>4952</v>
      </c>
      <c r="F4952" s="13">
        <v>39522541</v>
      </c>
      <c r="G4952" s="14" t="s">
        <v>4940</v>
      </c>
      <c r="Q4952" t="str">
        <f t="shared" si="77"/>
        <v>39522541-Vreće za spavanje punjene perjem ili paperjem</v>
      </c>
    </row>
    <row r="4953" spans="1:17" x14ac:dyDescent="0.25">
      <c r="A4953">
        <v>4952</v>
      </c>
      <c r="B4953">
        <v>39522541</v>
      </c>
      <c r="C4953" t="s">
        <v>4940</v>
      </c>
      <c r="E4953" s="15">
        <v>4953</v>
      </c>
      <c r="F4953" s="16">
        <v>39523000</v>
      </c>
      <c r="G4953" s="17" t="s">
        <v>4941</v>
      </c>
      <c r="Q4953" t="str">
        <f t="shared" si="77"/>
        <v>39523000-Padobrani</v>
      </c>
    </row>
    <row r="4954" spans="1:17" x14ac:dyDescent="0.25">
      <c r="A4954">
        <v>4953</v>
      </c>
      <c r="B4954">
        <v>39523000</v>
      </c>
      <c r="C4954" t="s">
        <v>4941</v>
      </c>
      <c r="E4954" s="12">
        <v>4954</v>
      </c>
      <c r="F4954" s="13">
        <v>39523100</v>
      </c>
      <c r="G4954" s="14" t="s">
        <v>4942</v>
      </c>
      <c r="Q4954" t="str">
        <f t="shared" si="77"/>
        <v>39523100-Padobrani kojima se može upravljati</v>
      </c>
    </row>
    <row r="4955" spans="1:17" x14ac:dyDescent="0.25">
      <c r="A4955">
        <v>4954</v>
      </c>
      <c r="B4955">
        <v>39523100</v>
      </c>
      <c r="C4955" t="s">
        <v>4942</v>
      </c>
      <c r="E4955" s="15">
        <v>4955</v>
      </c>
      <c r="F4955" s="16">
        <v>39523200</v>
      </c>
      <c r="G4955" s="17" t="s">
        <v>4943</v>
      </c>
      <c r="Q4955" t="str">
        <f t="shared" si="77"/>
        <v>39523200-Rotošuti</v>
      </c>
    </row>
    <row r="4956" spans="1:17" x14ac:dyDescent="0.25">
      <c r="A4956">
        <v>4955</v>
      </c>
      <c r="B4956">
        <v>39523200</v>
      </c>
      <c r="C4956" t="s">
        <v>4943</v>
      </c>
      <c r="E4956" s="12">
        <v>4956</v>
      </c>
      <c r="F4956" s="13">
        <v>39525000</v>
      </c>
      <c r="G4956" s="14" t="s">
        <v>4944</v>
      </c>
      <c r="Q4956" t="str">
        <f t="shared" si="77"/>
        <v>39525000-Razni gotovi tekstilni proizvodi</v>
      </c>
    </row>
    <row r="4957" spans="1:17" x14ac:dyDescent="0.25">
      <c r="A4957">
        <v>4956</v>
      </c>
      <c r="B4957">
        <v>39525000</v>
      </c>
      <c r="C4957" t="s">
        <v>4944</v>
      </c>
      <c r="E4957" s="15">
        <v>4957</v>
      </c>
      <c r="F4957" s="16">
        <v>39525100</v>
      </c>
      <c r="G4957" s="17" t="s">
        <v>4945</v>
      </c>
      <c r="Q4957" t="str">
        <f t="shared" si="77"/>
        <v>39525100-Krpe za prašinu</v>
      </c>
    </row>
    <row r="4958" spans="1:17" x14ac:dyDescent="0.25">
      <c r="A4958">
        <v>4957</v>
      </c>
      <c r="B4958">
        <v>39525100</v>
      </c>
      <c r="C4958" t="s">
        <v>4945</v>
      </c>
      <c r="E4958" s="12">
        <v>4958</v>
      </c>
      <c r="F4958" s="13">
        <v>39525200</v>
      </c>
      <c r="G4958" s="14" t="s">
        <v>4946</v>
      </c>
      <c r="Q4958" t="str">
        <f t="shared" si="77"/>
        <v>39525200-Filteri od tekstila</v>
      </c>
    </row>
    <row r="4959" spans="1:17" x14ac:dyDescent="0.25">
      <c r="A4959">
        <v>4958</v>
      </c>
      <c r="B4959">
        <v>39525200</v>
      </c>
      <c r="C4959" t="s">
        <v>4946</v>
      </c>
      <c r="E4959" s="15">
        <v>4959</v>
      </c>
      <c r="F4959" s="16">
        <v>39525300</v>
      </c>
      <c r="G4959" s="17" t="s">
        <v>4947</v>
      </c>
      <c r="Q4959" t="str">
        <f t="shared" si="77"/>
        <v>39525300-Prsluci za spašavanje</v>
      </c>
    </row>
    <row r="4960" spans="1:17" x14ac:dyDescent="0.25">
      <c r="A4960">
        <v>4959</v>
      </c>
      <c r="B4960">
        <v>39525300</v>
      </c>
      <c r="C4960" t="s">
        <v>4947</v>
      </c>
      <c r="E4960" s="12">
        <v>4960</v>
      </c>
      <c r="F4960" s="13">
        <v>39525400</v>
      </c>
      <c r="G4960" s="14" t="s">
        <v>4948</v>
      </c>
      <c r="Q4960" t="str">
        <f t="shared" si="77"/>
        <v>39525400-Vatrogasna ćebad</v>
      </c>
    </row>
    <row r="4961" spans="1:17" x14ac:dyDescent="0.25">
      <c r="A4961">
        <v>4960</v>
      </c>
      <c r="B4961">
        <v>39525400</v>
      </c>
      <c r="C4961" t="s">
        <v>4948</v>
      </c>
      <c r="E4961" s="15">
        <v>4961</v>
      </c>
      <c r="F4961" s="16">
        <v>39525500</v>
      </c>
      <c r="G4961" s="17" t="s">
        <v>4949</v>
      </c>
      <c r="Q4961" t="str">
        <f t="shared" si="77"/>
        <v>39525500-Mreže protiv komaraca</v>
      </c>
    </row>
    <row r="4962" spans="1:17" x14ac:dyDescent="0.25">
      <c r="A4962">
        <v>4961</v>
      </c>
      <c r="B4962">
        <v>39525500</v>
      </c>
      <c r="C4962" t="s">
        <v>4949</v>
      </c>
      <c r="E4962" s="12">
        <v>4962</v>
      </c>
      <c r="F4962" s="13">
        <v>39525600</v>
      </c>
      <c r="G4962" s="14" t="s">
        <v>4950</v>
      </c>
      <c r="Q4962" t="str">
        <f t="shared" si="77"/>
        <v>39525600-Krpe za posuđe</v>
      </c>
    </row>
    <row r="4963" spans="1:17" x14ac:dyDescent="0.25">
      <c r="A4963">
        <v>4962</v>
      </c>
      <c r="B4963">
        <v>39525600</v>
      </c>
      <c r="C4963" t="s">
        <v>4950</v>
      </c>
      <c r="E4963" s="15">
        <v>4963</v>
      </c>
      <c r="F4963" s="16">
        <v>39525700</v>
      </c>
      <c r="G4963" s="17" t="s">
        <v>4951</v>
      </c>
      <c r="Q4963" t="str">
        <f t="shared" si="77"/>
        <v>39525700-Pojasevi za spašavanje</v>
      </c>
    </row>
    <row r="4964" spans="1:17" x14ac:dyDescent="0.25">
      <c r="A4964">
        <v>4963</v>
      </c>
      <c r="B4964">
        <v>39525700</v>
      </c>
      <c r="C4964" t="s">
        <v>4951</v>
      </c>
      <c r="E4964" s="12">
        <v>4964</v>
      </c>
      <c r="F4964" s="13">
        <v>39525800</v>
      </c>
      <c r="G4964" s="14" t="s">
        <v>4952</v>
      </c>
      <c r="Q4964" t="str">
        <f t="shared" si="77"/>
        <v>39525800-Krpe za čišćenje</v>
      </c>
    </row>
    <row r="4965" spans="1:17" x14ac:dyDescent="0.25">
      <c r="A4965">
        <v>4964</v>
      </c>
      <c r="B4965">
        <v>39525800</v>
      </c>
      <c r="C4965" t="s">
        <v>4952</v>
      </c>
      <c r="E4965" s="15">
        <v>4965</v>
      </c>
      <c r="F4965" s="16">
        <v>39525810</v>
      </c>
      <c r="G4965" s="17" t="s">
        <v>4953</v>
      </c>
      <c r="Q4965" t="str">
        <f t="shared" si="77"/>
        <v>39525810-Krpe za glancanje</v>
      </c>
    </row>
    <row r="4966" spans="1:17" x14ac:dyDescent="0.25">
      <c r="A4966">
        <v>4965</v>
      </c>
      <c r="B4966">
        <v>39525810</v>
      </c>
      <c r="C4966" t="s">
        <v>4953</v>
      </c>
      <c r="E4966" s="12">
        <v>4966</v>
      </c>
      <c r="F4966" s="13">
        <v>39530000</v>
      </c>
      <c r="G4966" s="14" t="s">
        <v>4954</v>
      </c>
      <c r="Q4966" t="str">
        <f t="shared" si="77"/>
        <v>39530000-Tepisi, podni prostirači i ćilimi</v>
      </c>
    </row>
    <row r="4967" spans="1:17" x14ac:dyDescent="0.25">
      <c r="A4967">
        <v>4966</v>
      </c>
      <c r="B4967">
        <v>39530000</v>
      </c>
      <c r="C4967" t="s">
        <v>4954</v>
      </c>
      <c r="E4967" s="15">
        <v>4967</v>
      </c>
      <c r="F4967" s="16">
        <v>39531000</v>
      </c>
      <c r="G4967" s="17" t="s">
        <v>4955</v>
      </c>
      <c r="Q4967" t="str">
        <f t="shared" si="77"/>
        <v>39531000-Tepisi</v>
      </c>
    </row>
    <row r="4968" spans="1:17" x14ac:dyDescent="0.25">
      <c r="A4968">
        <v>4967</v>
      </c>
      <c r="B4968">
        <v>39531000</v>
      </c>
      <c r="C4968" t="s">
        <v>4955</v>
      </c>
      <c r="E4968" s="12">
        <v>4968</v>
      </c>
      <c r="F4968" s="13">
        <v>39531100</v>
      </c>
      <c r="G4968" s="14" t="s">
        <v>4956</v>
      </c>
      <c r="Q4968" t="str">
        <f t="shared" si="77"/>
        <v>39531100-Čvorovane podne obloge</v>
      </c>
    </row>
    <row r="4969" spans="1:17" x14ac:dyDescent="0.25">
      <c r="A4969">
        <v>4968</v>
      </c>
      <c r="B4969">
        <v>39531100</v>
      </c>
      <c r="C4969" t="s">
        <v>4956</v>
      </c>
      <c r="E4969" s="15">
        <v>4969</v>
      </c>
      <c r="F4969" s="16">
        <v>39531200</v>
      </c>
      <c r="G4969" s="17" t="s">
        <v>4957</v>
      </c>
      <c r="Q4969" t="str">
        <f t="shared" si="77"/>
        <v>39531200-Tkane podne obloge</v>
      </c>
    </row>
    <row r="4970" spans="1:17" x14ac:dyDescent="0.25">
      <c r="A4970">
        <v>4969</v>
      </c>
      <c r="B4970">
        <v>39531200</v>
      </c>
      <c r="C4970" t="s">
        <v>4957</v>
      </c>
      <c r="E4970" s="12">
        <v>4970</v>
      </c>
      <c r="F4970" s="13">
        <v>39531300</v>
      </c>
      <c r="G4970" s="14" t="s">
        <v>4958</v>
      </c>
      <c r="Q4970" t="str">
        <f t="shared" si="77"/>
        <v>39531300-Čupave podne obloge</v>
      </c>
    </row>
    <row r="4971" spans="1:17" x14ac:dyDescent="0.25">
      <c r="A4971">
        <v>4970</v>
      </c>
      <c r="B4971">
        <v>39531300</v>
      </c>
      <c r="C4971" t="s">
        <v>4958</v>
      </c>
      <c r="E4971" s="15">
        <v>4971</v>
      </c>
      <c r="F4971" s="16">
        <v>39531310</v>
      </c>
      <c r="G4971" s="17" t="s">
        <v>4959</v>
      </c>
      <c r="Q4971" t="str">
        <f t="shared" si="77"/>
        <v>39531310-Tepisi od sastavljenih kvadrata</v>
      </c>
    </row>
    <row r="4972" spans="1:17" x14ac:dyDescent="0.25">
      <c r="A4972">
        <v>4971</v>
      </c>
      <c r="B4972">
        <v>39531310</v>
      </c>
      <c r="C4972" t="s">
        <v>4959</v>
      </c>
      <c r="E4972" s="12">
        <v>4972</v>
      </c>
      <c r="F4972" s="13">
        <v>39531400</v>
      </c>
      <c r="G4972" s="14" t="s">
        <v>4960</v>
      </c>
      <c r="Q4972" t="str">
        <f t="shared" si="77"/>
        <v>39531400-Podne obloge</v>
      </c>
    </row>
    <row r="4973" spans="1:17" x14ac:dyDescent="0.25">
      <c r="A4973">
        <v>4972</v>
      </c>
      <c r="B4973">
        <v>39531400</v>
      </c>
      <c r="C4973" t="s">
        <v>4960</v>
      </c>
      <c r="E4973" s="15">
        <v>4973</v>
      </c>
      <c r="F4973" s="16">
        <v>39532000</v>
      </c>
      <c r="G4973" s="17" t="s">
        <v>4961</v>
      </c>
      <c r="Q4973" t="str">
        <f t="shared" si="77"/>
        <v>39532000-Podni prostirači</v>
      </c>
    </row>
    <row r="4974" spans="1:17" x14ac:dyDescent="0.25">
      <c r="A4974">
        <v>4973</v>
      </c>
      <c r="B4974">
        <v>39532000</v>
      </c>
      <c r="C4974" t="s">
        <v>4961</v>
      </c>
      <c r="E4974" s="12">
        <v>4974</v>
      </c>
      <c r="F4974" s="13">
        <v>39533000</v>
      </c>
      <c r="G4974" s="14" t="s">
        <v>4962</v>
      </c>
      <c r="Q4974" t="str">
        <f t="shared" si="77"/>
        <v>39533000-Ćilimi</v>
      </c>
    </row>
    <row r="4975" spans="1:17" x14ac:dyDescent="0.25">
      <c r="A4975">
        <v>4974</v>
      </c>
      <c r="B4975">
        <v>39533000</v>
      </c>
      <c r="C4975" t="s">
        <v>4962</v>
      </c>
      <c r="E4975" s="15">
        <v>4975</v>
      </c>
      <c r="F4975" s="16">
        <v>39534000</v>
      </c>
      <c r="G4975" s="17" t="s">
        <v>4963</v>
      </c>
      <c r="Q4975" t="str">
        <f t="shared" si="77"/>
        <v>39534000-Industrijske podne obloge</v>
      </c>
    </row>
    <row r="4976" spans="1:17" x14ac:dyDescent="0.25">
      <c r="A4976">
        <v>4975</v>
      </c>
      <c r="B4976">
        <v>39534000</v>
      </c>
      <c r="C4976" t="s">
        <v>4963</v>
      </c>
      <c r="E4976" s="12">
        <v>4976</v>
      </c>
      <c r="F4976" s="13">
        <v>39540000</v>
      </c>
      <c r="G4976" s="14" t="s">
        <v>4964</v>
      </c>
      <c r="Q4976" t="str">
        <f t="shared" si="77"/>
        <v>39540000-Razni konopci, užad, upleteni materijal i mrežasti materijal</v>
      </c>
    </row>
    <row r="4977" spans="1:17" x14ac:dyDescent="0.25">
      <c r="A4977">
        <v>4976</v>
      </c>
      <c r="B4977">
        <v>39540000</v>
      </c>
      <c r="C4977" t="s">
        <v>4964</v>
      </c>
      <c r="E4977" s="15">
        <v>4977</v>
      </c>
      <c r="F4977" s="16">
        <v>39541000</v>
      </c>
      <c r="G4977" s="17" t="s">
        <v>4965</v>
      </c>
      <c r="Q4977" t="str">
        <f t="shared" si="77"/>
        <v>39541000-Konopci, užad, upleteni materijal i mrežasti materijal</v>
      </c>
    </row>
    <row r="4978" spans="1:17" x14ac:dyDescent="0.25">
      <c r="A4978">
        <v>4977</v>
      </c>
      <c r="B4978">
        <v>39541000</v>
      </c>
      <c r="C4978" t="s">
        <v>4965</v>
      </c>
      <c r="E4978" s="12">
        <v>4978</v>
      </c>
      <c r="F4978" s="13">
        <v>39541100</v>
      </c>
      <c r="G4978" s="14" t="s">
        <v>4966</v>
      </c>
      <c r="Q4978" t="str">
        <f t="shared" si="77"/>
        <v>39541100-Upleteni materijal, konopci i užad</v>
      </c>
    </row>
    <row r="4979" spans="1:17" x14ac:dyDescent="0.25">
      <c r="A4979">
        <v>4978</v>
      </c>
      <c r="B4979">
        <v>39541100</v>
      </c>
      <c r="C4979" t="s">
        <v>4966</v>
      </c>
      <c r="E4979" s="15">
        <v>4979</v>
      </c>
      <c r="F4979" s="16">
        <v>39541110</v>
      </c>
      <c r="G4979" s="17" t="s">
        <v>4967</v>
      </c>
      <c r="Q4979" t="str">
        <f t="shared" si="77"/>
        <v>39541110-Užad</v>
      </c>
    </row>
    <row r="4980" spans="1:17" x14ac:dyDescent="0.25">
      <c r="A4980">
        <v>4979</v>
      </c>
      <c r="B4980">
        <v>39541110</v>
      </c>
      <c r="C4980" t="s">
        <v>4967</v>
      </c>
      <c r="E4980" s="12">
        <v>4980</v>
      </c>
      <c r="F4980" s="13">
        <v>39541120</v>
      </c>
      <c r="G4980" s="14" t="s">
        <v>4968</v>
      </c>
      <c r="Q4980" t="str">
        <f t="shared" si="77"/>
        <v>39541120-Konopci</v>
      </c>
    </row>
    <row r="4981" spans="1:17" x14ac:dyDescent="0.25">
      <c r="A4981">
        <v>4980</v>
      </c>
      <c r="B4981">
        <v>39541120</v>
      </c>
      <c r="C4981" t="s">
        <v>4968</v>
      </c>
      <c r="E4981" s="15">
        <v>4981</v>
      </c>
      <c r="F4981" s="16">
        <v>39541130</v>
      </c>
      <c r="G4981" s="17" t="s">
        <v>4969</v>
      </c>
      <c r="Q4981" t="str">
        <f t="shared" si="77"/>
        <v>39541130-Uzice</v>
      </c>
    </row>
    <row r="4982" spans="1:17" x14ac:dyDescent="0.25">
      <c r="A4982">
        <v>4981</v>
      </c>
      <c r="B4982">
        <v>39541130</v>
      </c>
      <c r="C4982" t="s">
        <v>4969</v>
      </c>
      <c r="E4982" s="12">
        <v>4982</v>
      </c>
      <c r="F4982" s="13">
        <v>39541140</v>
      </c>
      <c r="G4982" s="14" t="s">
        <v>4970</v>
      </c>
      <c r="Q4982" t="str">
        <f t="shared" si="77"/>
        <v>39541140-Upleteni materijal</v>
      </c>
    </row>
    <row r="4983" spans="1:17" x14ac:dyDescent="0.25">
      <c r="A4983">
        <v>4982</v>
      </c>
      <c r="B4983">
        <v>39541140</v>
      </c>
      <c r="C4983" t="s">
        <v>4970</v>
      </c>
      <c r="E4983" s="15">
        <v>4983</v>
      </c>
      <c r="F4983" s="16">
        <v>39541200</v>
      </c>
      <c r="G4983" s="17" t="s">
        <v>4971</v>
      </c>
      <c r="Q4983" t="str">
        <f t="shared" si="77"/>
        <v>39541200-Mreže od tekstila</v>
      </c>
    </row>
    <row r="4984" spans="1:17" x14ac:dyDescent="0.25">
      <c r="A4984">
        <v>4983</v>
      </c>
      <c r="B4984">
        <v>39541200</v>
      </c>
      <c r="C4984" t="s">
        <v>4971</v>
      </c>
      <c r="E4984" s="12">
        <v>4984</v>
      </c>
      <c r="F4984" s="13">
        <v>39541210</v>
      </c>
      <c r="G4984" s="14" t="s">
        <v>4972</v>
      </c>
      <c r="Q4984" t="str">
        <f t="shared" si="77"/>
        <v>39541210-Mreže od čvorova</v>
      </c>
    </row>
    <row r="4985" spans="1:17" x14ac:dyDescent="0.25">
      <c r="A4985">
        <v>4984</v>
      </c>
      <c r="B4985">
        <v>39541210</v>
      </c>
      <c r="C4985" t="s">
        <v>4972</v>
      </c>
      <c r="E4985" s="15">
        <v>4985</v>
      </c>
      <c r="F4985" s="16">
        <v>39541220</v>
      </c>
      <c r="G4985" s="17" t="s">
        <v>4973</v>
      </c>
      <c r="Q4985" t="str">
        <f t="shared" si="77"/>
        <v>39541220-Povezi</v>
      </c>
    </row>
    <row r="4986" spans="1:17" x14ac:dyDescent="0.25">
      <c r="A4986">
        <v>4985</v>
      </c>
      <c r="B4986">
        <v>39541220</v>
      </c>
      <c r="C4986" t="s">
        <v>4973</v>
      </c>
      <c r="E4986" s="12">
        <v>4986</v>
      </c>
      <c r="F4986" s="13">
        <v>39542000</v>
      </c>
      <c r="G4986" s="14" t="s">
        <v>4974</v>
      </c>
      <c r="Q4986" t="str">
        <f t="shared" si="77"/>
        <v>39542000-Krpe</v>
      </c>
    </row>
    <row r="4987" spans="1:17" x14ac:dyDescent="0.25">
      <c r="A4987">
        <v>4986</v>
      </c>
      <c r="B4987">
        <v>39542000</v>
      </c>
      <c r="C4987" t="s">
        <v>4974</v>
      </c>
      <c r="E4987" s="15">
        <v>4987</v>
      </c>
      <c r="F4987" s="16">
        <v>39550000</v>
      </c>
      <c r="G4987" s="17" t="s">
        <v>4975</v>
      </c>
      <c r="Q4987" t="str">
        <f t="shared" si="77"/>
        <v>39550000-Proizvodi od netkanog materijala</v>
      </c>
    </row>
    <row r="4988" spans="1:17" x14ac:dyDescent="0.25">
      <c r="A4988">
        <v>4987</v>
      </c>
      <c r="B4988">
        <v>39550000</v>
      </c>
      <c r="C4988" t="s">
        <v>4975</v>
      </c>
      <c r="E4988" s="12">
        <v>4988</v>
      </c>
      <c r="F4988" s="13">
        <v>39560000</v>
      </c>
      <c r="G4988" s="14" t="s">
        <v>4976</v>
      </c>
      <c r="Q4988" t="str">
        <f t="shared" si="77"/>
        <v>39560000-Razni tekstilni proizvodi</v>
      </c>
    </row>
    <row r="4989" spans="1:17" x14ac:dyDescent="0.25">
      <c r="A4989">
        <v>4988</v>
      </c>
      <c r="B4989">
        <v>39560000</v>
      </c>
      <c r="C4989" t="s">
        <v>4976</v>
      </c>
      <c r="E4989" s="15">
        <v>4989</v>
      </c>
      <c r="F4989" s="16">
        <v>39561000</v>
      </c>
      <c r="G4989" s="17" t="s">
        <v>4977</v>
      </c>
      <c r="Q4989" t="str">
        <f t="shared" si="77"/>
        <v>39561000-Til, čipka, trakaste tkanine, pozamanterija i vez</v>
      </c>
    </row>
    <row r="4990" spans="1:17" x14ac:dyDescent="0.25">
      <c r="A4990">
        <v>4989</v>
      </c>
      <c r="B4990">
        <v>39561000</v>
      </c>
      <c r="C4990" t="s">
        <v>4977</v>
      </c>
      <c r="E4990" s="12">
        <v>4990</v>
      </c>
      <c r="F4990" s="13">
        <v>39561100</v>
      </c>
      <c r="G4990" s="14" t="s">
        <v>4978</v>
      </c>
      <c r="Q4990" t="str">
        <f t="shared" si="77"/>
        <v>39561100-Trakaste tkanine; pozamanterija</v>
      </c>
    </row>
    <row r="4991" spans="1:17" x14ac:dyDescent="0.25">
      <c r="A4991">
        <v>4990</v>
      </c>
      <c r="B4991">
        <v>39561100</v>
      </c>
      <c r="C4991" t="s">
        <v>4978</v>
      </c>
      <c r="E4991" s="15">
        <v>4991</v>
      </c>
      <c r="F4991" s="16">
        <v>39561110</v>
      </c>
      <c r="G4991" s="17" t="s">
        <v>4979</v>
      </c>
      <c r="Q4991" t="str">
        <f t="shared" si="77"/>
        <v>39561110-Vrpce</v>
      </c>
    </row>
    <row r="4992" spans="1:17" x14ac:dyDescent="0.25">
      <c r="A4992">
        <v>4991</v>
      </c>
      <c r="B4992">
        <v>39561110</v>
      </c>
      <c r="C4992" t="s">
        <v>4979</v>
      </c>
      <c r="E4992" s="12">
        <v>4992</v>
      </c>
      <c r="F4992" s="13">
        <v>39561120</v>
      </c>
      <c r="G4992" s="14" t="s">
        <v>4980</v>
      </c>
      <c r="Q4992" t="str">
        <f t="shared" si="77"/>
        <v>39561120-Tekstilna traka</v>
      </c>
    </row>
    <row r="4993" spans="1:17" x14ac:dyDescent="0.25">
      <c r="A4993">
        <v>4992</v>
      </c>
      <c r="B4993">
        <v>39561120</v>
      </c>
      <c r="C4993" t="s">
        <v>4980</v>
      </c>
      <c r="E4993" s="15">
        <v>4993</v>
      </c>
      <c r="F4993" s="16">
        <v>39561130</v>
      </c>
      <c r="G4993" s="17" t="s">
        <v>4981</v>
      </c>
      <c r="Q4993" t="str">
        <f t="shared" si="77"/>
        <v>39561130-Tekstilne etikete i značke</v>
      </c>
    </row>
    <row r="4994" spans="1:17" x14ac:dyDescent="0.25">
      <c r="A4994">
        <v>4993</v>
      </c>
      <c r="B4994">
        <v>39561130</v>
      </c>
      <c r="C4994" t="s">
        <v>4981</v>
      </c>
      <c r="E4994" s="12">
        <v>4994</v>
      </c>
      <c r="F4994" s="13">
        <v>39561131</v>
      </c>
      <c r="G4994" s="14" t="s">
        <v>4982</v>
      </c>
      <c r="Q4994" t="str">
        <f t="shared" ref="Q4994:Q5057" si="78">F4994&amp; "-" &amp;G4994</f>
        <v>39561131-Tekstilne etikete</v>
      </c>
    </row>
    <row r="4995" spans="1:17" x14ac:dyDescent="0.25">
      <c r="A4995">
        <v>4994</v>
      </c>
      <c r="B4995">
        <v>39561131</v>
      </c>
      <c r="C4995" t="s">
        <v>4982</v>
      </c>
      <c r="E4995" s="15">
        <v>4995</v>
      </c>
      <c r="F4995" s="16">
        <v>39561132</v>
      </c>
      <c r="G4995" s="17" t="s">
        <v>4983</v>
      </c>
      <c r="Q4995" t="str">
        <f t="shared" si="78"/>
        <v>39561132-Tekstilne značke</v>
      </c>
    </row>
    <row r="4996" spans="1:17" x14ac:dyDescent="0.25">
      <c r="A4996">
        <v>4995</v>
      </c>
      <c r="B4996">
        <v>39561132</v>
      </c>
      <c r="C4996" t="s">
        <v>4983</v>
      </c>
      <c r="E4996" s="12">
        <v>4996</v>
      </c>
      <c r="F4996" s="13">
        <v>39561133</v>
      </c>
      <c r="G4996" s="14" t="s">
        <v>3826</v>
      </c>
      <c r="Q4996" t="str">
        <f t="shared" si="78"/>
        <v>39561133-Oznake</v>
      </c>
    </row>
    <row r="4997" spans="1:17" x14ac:dyDescent="0.25">
      <c r="A4997">
        <v>4996</v>
      </c>
      <c r="B4997">
        <v>39561133</v>
      </c>
      <c r="C4997" t="s">
        <v>3826</v>
      </c>
      <c r="E4997" s="15">
        <v>4997</v>
      </c>
      <c r="F4997" s="16">
        <v>39561140</v>
      </c>
      <c r="G4997" s="17" t="s">
        <v>4984</v>
      </c>
      <c r="Q4997" t="str">
        <f t="shared" si="78"/>
        <v>39561140-Ukrasna pozamanterija</v>
      </c>
    </row>
    <row r="4998" spans="1:17" x14ac:dyDescent="0.25">
      <c r="A4998">
        <v>4997</v>
      </c>
      <c r="B4998">
        <v>39561140</v>
      </c>
      <c r="C4998" t="s">
        <v>4984</v>
      </c>
      <c r="E4998" s="12">
        <v>4998</v>
      </c>
      <c r="F4998" s="13">
        <v>39561141</v>
      </c>
      <c r="G4998" s="14" t="s">
        <v>4985</v>
      </c>
      <c r="Q4998" t="str">
        <f t="shared" si="78"/>
        <v>39561141-Pletenice od raznih tkanina</v>
      </c>
    </row>
    <row r="4999" spans="1:17" x14ac:dyDescent="0.25">
      <c r="A4999">
        <v>4998</v>
      </c>
      <c r="B4999">
        <v>39561141</v>
      </c>
      <c r="C4999" t="s">
        <v>4985</v>
      </c>
      <c r="E4999" s="15">
        <v>4999</v>
      </c>
      <c r="F4999" s="16">
        <v>39561142</v>
      </c>
      <c r="G4999" s="17" t="s">
        <v>4986</v>
      </c>
      <c r="Q4999" t="str">
        <f t="shared" si="78"/>
        <v>39561142-Epolete</v>
      </c>
    </row>
    <row r="5000" spans="1:17" x14ac:dyDescent="0.25">
      <c r="A5000">
        <v>4999</v>
      </c>
      <c r="B5000">
        <v>39561142</v>
      </c>
      <c r="C5000" t="s">
        <v>4986</v>
      </c>
      <c r="E5000" s="12">
        <v>5000</v>
      </c>
      <c r="F5000" s="13">
        <v>39561200</v>
      </c>
      <c r="G5000" s="14" t="s">
        <v>4987</v>
      </c>
      <c r="Q5000" t="str">
        <f t="shared" si="78"/>
        <v>39561200-Mrežasti materijali</v>
      </c>
    </row>
    <row r="5001" spans="1:17" x14ac:dyDescent="0.25">
      <c r="A5001">
        <v>5000</v>
      </c>
      <c r="B5001">
        <v>39561200</v>
      </c>
      <c r="C5001" t="s">
        <v>4987</v>
      </c>
      <c r="E5001" s="15">
        <v>5001</v>
      </c>
      <c r="F5001" s="16">
        <v>39562000</v>
      </c>
      <c r="G5001" s="17" t="s">
        <v>4988</v>
      </c>
      <c r="Q5001" t="str">
        <f t="shared" si="78"/>
        <v>39562000-Filc</v>
      </c>
    </row>
    <row r="5002" spans="1:17" x14ac:dyDescent="0.25">
      <c r="A5002">
        <v>5001</v>
      </c>
      <c r="B5002">
        <v>39562000</v>
      </c>
      <c r="C5002" t="s">
        <v>4988</v>
      </c>
      <c r="E5002" s="12">
        <v>5002</v>
      </c>
      <c r="F5002" s="13">
        <v>39563000</v>
      </c>
      <c r="G5002" s="14" t="s">
        <v>4989</v>
      </c>
      <c r="Q5002" t="str">
        <f t="shared" si="78"/>
        <v>39563000-Vata od tekstilnih materijala, predivo, tkanine i proizvodi za tehničke namene</v>
      </c>
    </row>
    <row r="5003" spans="1:17" x14ac:dyDescent="0.25">
      <c r="A5003">
        <v>5002</v>
      </c>
      <c r="B5003">
        <v>39563000</v>
      </c>
      <c r="C5003" t="s">
        <v>4989</v>
      </c>
      <c r="E5003" s="15">
        <v>5003</v>
      </c>
      <c r="F5003" s="16">
        <v>39563100</v>
      </c>
      <c r="G5003" s="17" t="s">
        <v>4990</v>
      </c>
      <c r="Q5003" t="str">
        <f t="shared" si="78"/>
        <v>39563100-Vata od tekstilnih materijala</v>
      </c>
    </row>
    <row r="5004" spans="1:17" x14ac:dyDescent="0.25">
      <c r="A5004">
        <v>5003</v>
      </c>
      <c r="B5004">
        <v>39563100</v>
      </c>
      <c r="C5004" t="s">
        <v>4990</v>
      </c>
      <c r="E5004" s="12">
        <v>5004</v>
      </c>
      <c r="F5004" s="13">
        <v>39563200</v>
      </c>
      <c r="G5004" s="14" t="s">
        <v>4991</v>
      </c>
      <c r="Q5004" t="str">
        <f t="shared" si="78"/>
        <v>39563200-Metalizirana prediva</v>
      </c>
    </row>
    <row r="5005" spans="1:17" x14ac:dyDescent="0.25">
      <c r="A5005">
        <v>5004</v>
      </c>
      <c r="B5005">
        <v>39563200</v>
      </c>
      <c r="C5005" t="s">
        <v>4991</v>
      </c>
      <c r="E5005" s="15">
        <v>5005</v>
      </c>
      <c r="F5005" s="16">
        <v>39563300</v>
      </c>
      <c r="G5005" s="17" t="s">
        <v>4992</v>
      </c>
      <c r="Q5005" t="str">
        <f t="shared" si="78"/>
        <v>39563300-Tkanine od metalnih niti</v>
      </c>
    </row>
    <row r="5006" spans="1:17" x14ac:dyDescent="0.25">
      <c r="A5006">
        <v>5005</v>
      </c>
      <c r="B5006">
        <v>39563300</v>
      </c>
      <c r="C5006" t="s">
        <v>4992</v>
      </c>
      <c r="E5006" s="12">
        <v>5006</v>
      </c>
      <c r="F5006" s="13">
        <v>39563400</v>
      </c>
      <c r="G5006" s="14" t="s">
        <v>4993</v>
      </c>
      <c r="Q5006" t="str">
        <f t="shared" si="78"/>
        <v>39563400-Impregnirane, prevučene  ili prekrivene tekstilne tkanine</v>
      </c>
    </row>
    <row r="5007" spans="1:17" x14ac:dyDescent="0.25">
      <c r="A5007">
        <v>5006</v>
      </c>
      <c r="B5007">
        <v>39563400</v>
      </c>
      <c r="C5007" t="s">
        <v>4993</v>
      </c>
      <c r="E5007" s="15">
        <v>5007</v>
      </c>
      <c r="F5007" s="16">
        <v>39563500</v>
      </c>
      <c r="G5007" s="17" t="s">
        <v>4994</v>
      </c>
      <c r="Q5007" t="str">
        <f t="shared" si="78"/>
        <v>39563500-Tekstilni proizvodi za tehničke namene</v>
      </c>
    </row>
    <row r="5008" spans="1:17" x14ac:dyDescent="0.25">
      <c r="A5008">
        <v>5007</v>
      </c>
      <c r="B5008">
        <v>39563500</v>
      </c>
      <c r="C5008" t="s">
        <v>4994</v>
      </c>
      <c r="E5008" s="12">
        <v>5008</v>
      </c>
      <c r="F5008" s="13">
        <v>39563510</v>
      </c>
      <c r="G5008" s="14" t="s">
        <v>4995</v>
      </c>
      <c r="Q5008" t="str">
        <f t="shared" si="78"/>
        <v>39563510-Cevi i creva od tekstilnog materijala</v>
      </c>
    </row>
    <row r="5009" spans="1:17" x14ac:dyDescent="0.25">
      <c r="A5009">
        <v>5008</v>
      </c>
      <c r="B5009">
        <v>39563510</v>
      </c>
      <c r="C5009" t="s">
        <v>4995</v>
      </c>
      <c r="E5009" s="15">
        <v>5009</v>
      </c>
      <c r="F5009" s="16">
        <v>39563520</v>
      </c>
      <c r="G5009" s="17" t="s">
        <v>4996</v>
      </c>
      <c r="Q5009" t="str">
        <f t="shared" si="78"/>
        <v>39563520-Transportne trake od tekstilnog materijala</v>
      </c>
    </row>
    <row r="5010" spans="1:17" x14ac:dyDescent="0.25">
      <c r="A5010">
        <v>5009</v>
      </c>
      <c r="B5010">
        <v>39563520</v>
      </c>
      <c r="C5010" t="s">
        <v>4996</v>
      </c>
      <c r="E5010" s="12">
        <v>5010</v>
      </c>
      <c r="F5010" s="13">
        <v>39563530</v>
      </c>
      <c r="G5010" s="14" t="s">
        <v>4997</v>
      </c>
      <c r="Q5010" t="str">
        <f t="shared" si="78"/>
        <v>39563530-Cevi za ventilaciju</v>
      </c>
    </row>
    <row r="5011" spans="1:17" x14ac:dyDescent="0.25">
      <c r="A5011">
        <v>5010</v>
      </c>
      <c r="B5011">
        <v>39563530</v>
      </c>
      <c r="C5011" t="s">
        <v>4997</v>
      </c>
      <c r="E5011" s="15">
        <v>5011</v>
      </c>
      <c r="F5011" s="16">
        <v>39563600</v>
      </c>
      <c r="G5011" s="17" t="s">
        <v>4998</v>
      </c>
      <c r="Q5011" t="str">
        <f t="shared" si="78"/>
        <v>39563600-Prošiveni tekstilni proizvodi</v>
      </c>
    </row>
    <row r="5012" spans="1:17" x14ac:dyDescent="0.25">
      <c r="A5012">
        <v>5011</v>
      </c>
      <c r="B5012">
        <v>39563600</v>
      </c>
      <c r="C5012" t="s">
        <v>4998</v>
      </c>
      <c r="E5012" s="12">
        <v>5012</v>
      </c>
      <c r="F5012" s="13">
        <v>39700000</v>
      </c>
      <c r="G5012" s="14" t="s">
        <v>4999</v>
      </c>
      <c r="Q5012" t="str">
        <f t="shared" si="78"/>
        <v>39700000-Aparati za domaćinstvo</v>
      </c>
    </row>
    <row r="5013" spans="1:17" x14ac:dyDescent="0.25">
      <c r="A5013">
        <v>5012</v>
      </c>
      <c r="B5013">
        <v>39700000</v>
      </c>
      <c r="C5013" t="s">
        <v>4999</v>
      </c>
      <c r="E5013" s="15">
        <v>5013</v>
      </c>
      <c r="F5013" s="16">
        <v>39710000</v>
      </c>
      <c r="G5013" s="17" t="s">
        <v>5000</v>
      </c>
      <c r="Q5013" t="str">
        <f t="shared" si="78"/>
        <v>39710000-Električni aparati za domaćinstvo</v>
      </c>
    </row>
    <row r="5014" spans="1:17" x14ac:dyDescent="0.25">
      <c r="A5014">
        <v>5013</v>
      </c>
      <c r="B5014">
        <v>39710000</v>
      </c>
      <c r="C5014" t="s">
        <v>5000</v>
      </c>
      <c r="E5014" s="12">
        <v>5014</v>
      </c>
      <c r="F5014" s="13">
        <v>39711000</v>
      </c>
      <c r="G5014" s="14" t="s">
        <v>5001</v>
      </c>
      <c r="Q5014" t="str">
        <f t="shared" si="78"/>
        <v>39711000-Električni aparati za domaćinstvo za pripremu hrane</v>
      </c>
    </row>
    <row r="5015" spans="1:17" x14ac:dyDescent="0.25">
      <c r="A5015">
        <v>5014</v>
      </c>
      <c r="B5015">
        <v>39711000</v>
      </c>
      <c r="C5015" t="s">
        <v>5001</v>
      </c>
      <c r="E5015" s="15">
        <v>5015</v>
      </c>
      <c r="F5015" s="16">
        <v>39711100</v>
      </c>
      <c r="G5015" s="17" t="s">
        <v>5002</v>
      </c>
      <c r="Q5015" t="str">
        <f t="shared" si="78"/>
        <v>39711100-Frižideri i zamrzivači</v>
      </c>
    </row>
    <row r="5016" spans="1:17" x14ac:dyDescent="0.25">
      <c r="A5016">
        <v>5015</v>
      </c>
      <c r="B5016">
        <v>39711100</v>
      </c>
      <c r="C5016" t="s">
        <v>5002</v>
      </c>
      <c r="E5016" s="12">
        <v>5016</v>
      </c>
      <c r="F5016" s="13">
        <v>39711110</v>
      </c>
      <c r="G5016" s="14" t="s">
        <v>5003</v>
      </c>
      <c r="Q5016" t="str">
        <f t="shared" si="78"/>
        <v>39711110-Kombinacije frižidera i zamrzivača</v>
      </c>
    </row>
    <row r="5017" spans="1:17" x14ac:dyDescent="0.25">
      <c r="A5017">
        <v>5016</v>
      </c>
      <c r="B5017">
        <v>39711110</v>
      </c>
      <c r="C5017" t="s">
        <v>5003</v>
      </c>
      <c r="E5017" s="15">
        <v>5017</v>
      </c>
      <c r="F5017" s="16">
        <v>39711120</v>
      </c>
      <c r="G5017" s="17" t="s">
        <v>5004</v>
      </c>
      <c r="Q5017" t="str">
        <f t="shared" si="78"/>
        <v>39711120-Zamrzivači</v>
      </c>
    </row>
    <row r="5018" spans="1:17" x14ac:dyDescent="0.25">
      <c r="A5018">
        <v>5017</v>
      </c>
      <c r="B5018">
        <v>39711120</v>
      </c>
      <c r="C5018" t="s">
        <v>5004</v>
      </c>
      <c r="E5018" s="12">
        <v>5018</v>
      </c>
      <c r="F5018" s="13">
        <v>39711121</v>
      </c>
      <c r="G5018" s="14" t="s">
        <v>5005</v>
      </c>
      <c r="Q5018" t="str">
        <f t="shared" si="78"/>
        <v>39711121-Zamrzivači sandučari</v>
      </c>
    </row>
    <row r="5019" spans="1:17" x14ac:dyDescent="0.25">
      <c r="A5019">
        <v>5018</v>
      </c>
      <c r="B5019">
        <v>39711121</v>
      </c>
      <c r="C5019" t="s">
        <v>5005</v>
      </c>
      <c r="E5019" s="15">
        <v>5019</v>
      </c>
      <c r="F5019" s="16">
        <v>39711122</v>
      </c>
      <c r="G5019" s="17" t="s">
        <v>5006</v>
      </c>
      <c r="Q5019" t="str">
        <f t="shared" si="78"/>
        <v>39711122-Zamrzivači za domaćinstvo</v>
      </c>
    </row>
    <row r="5020" spans="1:17" x14ac:dyDescent="0.25">
      <c r="A5020">
        <v>5019</v>
      </c>
      <c r="B5020">
        <v>39711122</v>
      </c>
      <c r="C5020" t="s">
        <v>5006</v>
      </c>
      <c r="E5020" s="12">
        <v>5020</v>
      </c>
      <c r="F5020" s="13">
        <v>39711123</v>
      </c>
      <c r="G5020" s="14" t="s">
        <v>5007</v>
      </c>
      <c r="Q5020" t="str">
        <f t="shared" si="78"/>
        <v>39711123-Vertikalni zamrzivači</v>
      </c>
    </row>
    <row r="5021" spans="1:17" x14ac:dyDescent="0.25">
      <c r="A5021">
        <v>5020</v>
      </c>
      <c r="B5021">
        <v>39711123</v>
      </c>
      <c r="C5021" t="s">
        <v>5007</v>
      </c>
      <c r="E5021" s="15">
        <v>5021</v>
      </c>
      <c r="F5021" s="16">
        <v>39711124</v>
      </c>
      <c r="G5021" s="17" t="s">
        <v>5008</v>
      </c>
      <c r="Q5021" t="str">
        <f t="shared" si="78"/>
        <v>39711124-Industrijski zamrzivači</v>
      </c>
    </row>
    <row r="5022" spans="1:17" x14ac:dyDescent="0.25">
      <c r="A5022">
        <v>5021</v>
      </c>
      <c r="B5022">
        <v>39711124</v>
      </c>
      <c r="C5022" t="s">
        <v>5008</v>
      </c>
      <c r="E5022" s="12">
        <v>5022</v>
      </c>
      <c r="F5022" s="13">
        <v>39711130</v>
      </c>
      <c r="G5022" s="14" t="s">
        <v>5009</v>
      </c>
      <c r="Q5022" t="str">
        <f t="shared" si="78"/>
        <v>39711130-Frižideri</v>
      </c>
    </row>
    <row r="5023" spans="1:17" x14ac:dyDescent="0.25">
      <c r="A5023">
        <v>5022</v>
      </c>
      <c r="B5023">
        <v>39711130</v>
      </c>
      <c r="C5023" t="s">
        <v>5009</v>
      </c>
      <c r="E5023" s="15">
        <v>5023</v>
      </c>
      <c r="F5023" s="16">
        <v>39711200</v>
      </c>
      <c r="G5023" s="17" t="s">
        <v>5010</v>
      </c>
      <c r="Q5023" t="str">
        <f t="shared" si="78"/>
        <v>39711200-Aparati za preradu hrane</v>
      </c>
    </row>
    <row r="5024" spans="1:17" x14ac:dyDescent="0.25">
      <c r="A5024">
        <v>5023</v>
      </c>
      <c r="B5024">
        <v>39711200</v>
      </c>
      <c r="C5024" t="s">
        <v>5010</v>
      </c>
      <c r="E5024" s="12">
        <v>5024</v>
      </c>
      <c r="F5024" s="13">
        <v>39711210</v>
      </c>
      <c r="G5024" s="14" t="s">
        <v>5011</v>
      </c>
      <c r="Q5024" t="str">
        <f t="shared" si="78"/>
        <v>39711210-Aparati za mlevenje hrane (blenderi)</v>
      </c>
    </row>
    <row r="5025" spans="1:17" x14ac:dyDescent="0.25">
      <c r="A5025">
        <v>5024</v>
      </c>
      <c r="B5025">
        <v>39711210</v>
      </c>
      <c r="C5025" t="s">
        <v>5011</v>
      </c>
      <c r="E5025" s="15">
        <v>5025</v>
      </c>
      <c r="F5025" s="16">
        <v>39711211</v>
      </c>
      <c r="G5025" s="17" t="s">
        <v>5012</v>
      </c>
      <c r="Q5025" t="str">
        <f t="shared" si="78"/>
        <v>39711211-Aparati za mešanje hrane (mikseri)</v>
      </c>
    </row>
    <row r="5026" spans="1:17" x14ac:dyDescent="0.25">
      <c r="A5026">
        <v>5025</v>
      </c>
      <c r="B5026">
        <v>39711211</v>
      </c>
      <c r="C5026" t="s">
        <v>5012</v>
      </c>
      <c r="E5026" s="12">
        <v>5026</v>
      </c>
      <c r="F5026" s="13">
        <v>39711300</v>
      </c>
      <c r="G5026" s="14" t="s">
        <v>5013</v>
      </c>
      <c r="Q5026" t="str">
        <f t="shared" si="78"/>
        <v>39711300-Elektrotermički uređaji</v>
      </c>
    </row>
    <row r="5027" spans="1:17" x14ac:dyDescent="0.25">
      <c r="A5027">
        <v>5026</v>
      </c>
      <c r="B5027">
        <v>39711300</v>
      </c>
      <c r="C5027" t="s">
        <v>5013</v>
      </c>
      <c r="E5027" s="15">
        <v>5027</v>
      </c>
      <c r="F5027" s="16">
        <v>39711310</v>
      </c>
      <c r="G5027" s="17" t="s">
        <v>5014</v>
      </c>
      <c r="Q5027" t="str">
        <f t="shared" si="78"/>
        <v>39711310-Električni aparati za kafu</v>
      </c>
    </row>
    <row r="5028" spans="1:17" x14ac:dyDescent="0.25">
      <c r="A5028">
        <v>5027</v>
      </c>
      <c r="B5028">
        <v>39711310</v>
      </c>
      <c r="C5028" t="s">
        <v>5014</v>
      </c>
      <c r="E5028" s="12">
        <v>5028</v>
      </c>
      <c r="F5028" s="13">
        <v>39711320</v>
      </c>
      <c r="G5028" s="14" t="s">
        <v>5015</v>
      </c>
      <c r="Q5028" t="str">
        <f t="shared" si="78"/>
        <v>39711320-Električni aparati za čaj</v>
      </c>
    </row>
    <row r="5029" spans="1:17" x14ac:dyDescent="0.25">
      <c r="A5029">
        <v>5028</v>
      </c>
      <c r="B5029">
        <v>39711320</v>
      </c>
      <c r="C5029" t="s">
        <v>5015</v>
      </c>
      <c r="E5029" s="15">
        <v>5029</v>
      </c>
      <c r="F5029" s="16">
        <v>39711330</v>
      </c>
      <c r="G5029" s="17" t="s">
        <v>5016</v>
      </c>
      <c r="Q5029" t="str">
        <f t="shared" si="78"/>
        <v>39711330-Električni tosteri</v>
      </c>
    </row>
    <row r="5030" spans="1:17" x14ac:dyDescent="0.25">
      <c r="A5030">
        <v>5029</v>
      </c>
      <c r="B5030">
        <v>39711330</v>
      </c>
      <c r="C5030" t="s">
        <v>5016</v>
      </c>
      <c r="E5030" s="12">
        <v>5030</v>
      </c>
      <c r="F5030" s="13">
        <v>39711340</v>
      </c>
      <c r="G5030" s="14" t="s">
        <v>5017</v>
      </c>
      <c r="Q5030" t="str">
        <f t="shared" si="78"/>
        <v>39711340-Uređaji za grejanje tanjira</v>
      </c>
    </row>
    <row r="5031" spans="1:17" x14ac:dyDescent="0.25">
      <c r="A5031">
        <v>5030</v>
      </c>
      <c r="B5031">
        <v>39711340</v>
      </c>
      <c r="C5031" t="s">
        <v>5017</v>
      </c>
      <c r="E5031" s="15">
        <v>5031</v>
      </c>
      <c r="F5031" s="16">
        <v>39711350</v>
      </c>
      <c r="G5031" s="17" t="s">
        <v>5018</v>
      </c>
      <c r="Q5031" t="str">
        <f t="shared" si="78"/>
        <v>39711350-Ploče za vafle</v>
      </c>
    </row>
    <row r="5032" spans="1:17" x14ac:dyDescent="0.25">
      <c r="A5032">
        <v>5031</v>
      </c>
      <c r="B5032">
        <v>39711350</v>
      </c>
      <c r="C5032" t="s">
        <v>5018</v>
      </c>
      <c r="E5032" s="12">
        <v>5032</v>
      </c>
      <c r="F5032" s="13">
        <v>39711360</v>
      </c>
      <c r="G5032" s="14" t="s">
        <v>5019</v>
      </c>
      <c r="Q5032" t="str">
        <f t="shared" si="78"/>
        <v>39711360-Pećnice</v>
      </c>
    </row>
    <row r="5033" spans="1:17" x14ac:dyDescent="0.25">
      <c r="A5033">
        <v>5032</v>
      </c>
      <c r="B5033">
        <v>39711360</v>
      </c>
      <c r="C5033" t="s">
        <v>5019</v>
      </c>
      <c r="E5033" s="15">
        <v>5033</v>
      </c>
      <c r="F5033" s="16">
        <v>39711361</v>
      </c>
      <c r="G5033" s="17" t="s">
        <v>5020</v>
      </c>
      <c r="Q5033" t="str">
        <f t="shared" si="78"/>
        <v>39711361-Električne pećnice</v>
      </c>
    </row>
    <row r="5034" spans="1:17" x14ac:dyDescent="0.25">
      <c r="A5034">
        <v>5033</v>
      </c>
      <c r="B5034">
        <v>39711361</v>
      </c>
      <c r="C5034" t="s">
        <v>5020</v>
      </c>
      <c r="E5034" s="12">
        <v>5034</v>
      </c>
      <c r="F5034" s="13">
        <v>39711362</v>
      </c>
      <c r="G5034" s="14" t="s">
        <v>5021</v>
      </c>
      <c r="Q5034" t="str">
        <f t="shared" si="78"/>
        <v>39711362-Mikrotalasne pećnice</v>
      </c>
    </row>
    <row r="5035" spans="1:17" x14ac:dyDescent="0.25">
      <c r="A5035">
        <v>5034</v>
      </c>
      <c r="B5035">
        <v>39711362</v>
      </c>
      <c r="C5035" t="s">
        <v>5021</v>
      </c>
      <c r="E5035" s="15">
        <v>5035</v>
      </c>
      <c r="F5035" s="16">
        <v>39711400</v>
      </c>
      <c r="G5035" s="17" t="s">
        <v>5022</v>
      </c>
      <c r="Q5035" t="str">
        <f t="shared" si="78"/>
        <v>39711400-Pekači, ringle, rešoi i primusi</v>
      </c>
    </row>
    <row r="5036" spans="1:17" x14ac:dyDescent="0.25">
      <c r="A5036">
        <v>5035</v>
      </c>
      <c r="B5036">
        <v>39711400</v>
      </c>
      <c r="C5036" t="s">
        <v>5022</v>
      </c>
      <c r="E5036" s="12">
        <v>5036</v>
      </c>
      <c r="F5036" s="13">
        <v>39711410</v>
      </c>
      <c r="G5036" s="14" t="s">
        <v>5023</v>
      </c>
      <c r="Q5036" t="str">
        <f t="shared" si="78"/>
        <v>39711410-Pekači</v>
      </c>
    </row>
    <row r="5037" spans="1:17" x14ac:dyDescent="0.25">
      <c r="A5037">
        <v>5036</v>
      </c>
      <c r="B5037">
        <v>39711410</v>
      </c>
      <c r="C5037" t="s">
        <v>5023</v>
      </c>
      <c r="E5037" s="15">
        <v>5037</v>
      </c>
      <c r="F5037" s="16">
        <v>39711420</v>
      </c>
      <c r="G5037" s="17" t="s">
        <v>5024</v>
      </c>
      <c r="Q5037" t="str">
        <f t="shared" si="78"/>
        <v>39711420-Ringle</v>
      </c>
    </row>
    <row r="5038" spans="1:17" x14ac:dyDescent="0.25">
      <c r="A5038">
        <v>5037</v>
      </c>
      <c r="B5038">
        <v>39711420</v>
      </c>
      <c r="C5038" t="s">
        <v>5024</v>
      </c>
      <c r="E5038" s="12">
        <v>5038</v>
      </c>
      <c r="F5038" s="13">
        <v>39711430</v>
      </c>
      <c r="G5038" s="14" t="s">
        <v>5025</v>
      </c>
      <c r="Q5038" t="str">
        <f t="shared" si="78"/>
        <v>39711430-Ploče za kuvanje</v>
      </c>
    </row>
    <row r="5039" spans="1:17" x14ac:dyDescent="0.25">
      <c r="A5039">
        <v>5038</v>
      </c>
      <c r="B5039">
        <v>39711430</v>
      </c>
      <c r="C5039" t="s">
        <v>5025</v>
      </c>
      <c r="E5039" s="15">
        <v>5039</v>
      </c>
      <c r="F5039" s="16">
        <v>39711440</v>
      </c>
      <c r="G5039" s="17" t="s">
        <v>5026</v>
      </c>
      <c r="Q5039" t="str">
        <f t="shared" si="78"/>
        <v>39711440-Rešoi</v>
      </c>
    </row>
    <row r="5040" spans="1:17" x14ac:dyDescent="0.25">
      <c r="A5040">
        <v>5039</v>
      </c>
      <c r="B5040">
        <v>39711440</v>
      </c>
      <c r="C5040" t="s">
        <v>5026</v>
      </c>
      <c r="E5040" s="12">
        <v>5040</v>
      </c>
      <c r="F5040" s="13">
        <v>39711500</v>
      </c>
      <c r="G5040" s="14" t="s">
        <v>5027</v>
      </c>
      <c r="Q5040" t="str">
        <f t="shared" si="78"/>
        <v>39711500-Otvarači za konzerve</v>
      </c>
    </row>
    <row r="5041" spans="1:17" x14ac:dyDescent="0.25">
      <c r="A5041">
        <v>5040</v>
      </c>
      <c r="B5041">
        <v>39711500</v>
      </c>
      <c r="C5041" t="s">
        <v>5027</v>
      </c>
      <c r="E5041" s="15">
        <v>5041</v>
      </c>
      <c r="F5041" s="16">
        <v>39712000</v>
      </c>
      <c r="G5041" s="17" t="s">
        <v>5028</v>
      </c>
      <c r="Q5041" t="str">
        <f t="shared" si="78"/>
        <v>39712000-Električni kućni aparati za negu tela</v>
      </c>
    </row>
    <row r="5042" spans="1:17" x14ac:dyDescent="0.25">
      <c r="A5042">
        <v>5041</v>
      </c>
      <c r="B5042">
        <v>39712000</v>
      </c>
      <c r="C5042" t="s">
        <v>5028</v>
      </c>
      <c r="E5042" s="12">
        <v>5042</v>
      </c>
      <c r="F5042" s="13">
        <v>39712100</v>
      </c>
      <c r="G5042" s="14" t="s">
        <v>5029</v>
      </c>
      <c r="Q5042" t="str">
        <f t="shared" si="78"/>
        <v>39712100-Aparati za šišanje</v>
      </c>
    </row>
    <row r="5043" spans="1:17" x14ac:dyDescent="0.25">
      <c r="A5043">
        <v>5042</v>
      </c>
      <c r="B5043">
        <v>39712100</v>
      </c>
      <c r="C5043" t="s">
        <v>5029</v>
      </c>
      <c r="E5043" s="15">
        <v>5043</v>
      </c>
      <c r="F5043" s="16">
        <v>39712200</v>
      </c>
      <c r="G5043" s="17" t="s">
        <v>5030</v>
      </c>
      <c r="Q5043" t="str">
        <f t="shared" si="78"/>
        <v>39712200-Aparati za oblikovanje kose</v>
      </c>
    </row>
    <row r="5044" spans="1:17" x14ac:dyDescent="0.25">
      <c r="A5044">
        <v>5043</v>
      </c>
      <c r="B5044">
        <v>39712200</v>
      </c>
      <c r="C5044" t="s">
        <v>5030</v>
      </c>
      <c r="E5044" s="12">
        <v>5044</v>
      </c>
      <c r="F5044" s="13">
        <v>39712210</v>
      </c>
      <c r="G5044" s="14" t="s">
        <v>5031</v>
      </c>
      <c r="Q5044" t="str">
        <f t="shared" si="78"/>
        <v>39712210-Aparati za sušenje kose</v>
      </c>
    </row>
    <row r="5045" spans="1:17" x14ac:dyDescent="0.25">
      <c r="A5045">
        <v>5044</v>
      </c>
      <c r="B5045">
        <v>39712210</v>
      </c>
      <c r="C5045" t="s">
        <v>5031</v>
      </c>
      <c r="E5045" s="15">
        <v>5045</v>
      </c>
      <c r="F5045" s="16">
        <v>39712300</v>
      </c>
      <c r="G5045" s="17" t="s">
        <v>5032</v>
      </c>
      <c r="Q5045" t="str">
        <f t="shared" si="78"/>
        <v>39712300-Aparati za sušenje ruku</v>
      </c>
    </row>
    <row r="5046" spans="1:17" x14ac:dyDescent="0.25">
      <c r="A5046">
        <v>5045</v>
      </c>
      <c r="B5046">
        <v>39712300</v>
      </c>
      <c r="C5046" t="s">
        <v>5032</v>
      </c>
      <c r="E5046" s="12">
        <v>5046</v>
      </c>
      <c r="F5046" s="13">
        <v>39713000</v>
      </c>
      <c r="G5046" s="14" t="s">
        <v>5033</v>
      </c>
      <c r="Q5046" t="str">
        <f t="shared" si="78"/>
        <v>39713000-Električni kućni aparati za čišćenje; pegle</v>
      </c>
    </row>
    <row r="5047" spans="1:17" x14ac:dyDescent="0.25">
      <c r="A5047">
        <v>5046</v>
      </c>
      <c r="B5047">
        <v>39713000</v>
      </c>
      <c r="C5047" t="s">
        <v>5033</v>
      </c>
      <c r="E5047" s="15">
        <v>5047</v>
      </c>
      <c r="F5047" s="16">
        <v>39713100</v>
      </c>
      <c r="G5047" s="17" t="s">
        <v>5034</v>
      </c>
      <c r="Q5047" t="str">
        <f t="shared" si="78"/>
        <v>39713100-Mašine za pranje sudova</v>
      </c>
    </row>
    <row r="5048" spans="1:17" x14ac:dyDescent="0.25">
      <c r="A5048">
        <v>5047</v>
      </c>
      <c r="B5048">
        <v>39713100</v>
      </c>
      <c r="C5048" t="s">
        <v>5034</v>
      </c>
      <c r="E5048" s="12">
        <v>5048</v>
      </c>
      <c r="F5048" s="13">
        <v>39713200</v>
      </c>
      <c r="G5048" s="14" t="s">
        <v>5035</v>
      </c>
      <c r="Q5048" t="str">
        <f t="shared" si="78"/>
        <v>39713200-Mašine za pranje veša i mašine za sušenje veša</v>
      </c>
    </row>
    <row r="5049" spans="1:17" x14ac:dyDescent="0.25">
      <c r="A5049">
        <v>5048</v>
      </c>
      <c r="B5049">
        <v>39713200</v>
      </c>
      <c r="C5049" t="s">
        <v>5035</v>
      </c>
      <c r="E5049" s="15">
        <v>5049</v>
      </c>
      <c r="F5049" s="16">
        <v>39713210</v>
      </c>
      <c r="G5049" s="17" t="s">
        <v>5036</v>
      </c>
      <c r="Q5049" t="str">
        <f t="shared" si="78"/>
        <v>39713210-Mašine za pranje i sušilice</v>
      </c>
    </row>
    <row r="5050" spans="1:17" x14ac:dyDescent="0.25">
      <c r="A5050">
        <v>5049</v>
      </c>
      <c r="B5050">
        <v>39713210</v>
      </c>
      <c r="C5050" t="s">
        <v>5036</v>
      </c>
      <c r="E5050" s="12">
        <v>5050</v>
      </c>
      <c r="F5050" s="13">
        <v>39713211</v>
      </c>
      <c r="G5050" s="14" t="s">
        <v>5037</v>
      </c>
      <c r="Q5050" t="str">
        <f t="shared" si="78"/>
        <v>39713211-Uređaj za sušenje i peglanje</v>
      </c>
    </row>
    <row r="5051" spans="1:17" x14ac:dyDescent="0.25">
      <c r="A5051">
        <v>5050</v>
      </c>
      <c r="B5051">
        <v>39713211</v>
      </c>
      <c r="C5051" t="s">
        <v>5037</v>
      </c>
      <c r="E5051" s="15">
        <v>5051</v>
      </c>
      <c r="F5051" s="16">
        <v>39713300</v>
      </c>
      <c r="G5051" s="17" t="s">
        <v>5038</v>
      </c>
      <c r="Q5051" t="str">
        <f t="shared" si="78"/>
        <v>39713300-Kuhinjski uređaj za drobljenje otpada</v>
      </c>
    </row>
    <row r="5052" spans="1:17" x14ac:dyDescent="0.25">
      <c r="A5052">
        <v>5051</v>
      </c>
      <c r="B5052">
        <v>39713300</v>
      </c>
      <c r="C5052" t="s">
        <v>5038</v>
      </c>
      <c r="E5052" s="12">
        <v>5052</v>
      </c>
      <c r="F5052" s="13">
        <v>39713400</v>
      </c>
      <c r="G5052" s="14" t="s">
        <v>5039</v>
      </c>
      <c r="Q5052" t="str">
        <f t="shared" si="78"/>
        <v>39713400-Aparati za održavanje poda</v>
      </c>
    </row>
    <row r="5053" spans="1:17" x14ac:dyDescent="0.25">
      <c r="A5053">
        <v>5052</v>
      </c>
      <c r="B5053">
        <v>39713400</v>
      </c>
      <c r="C5053" t="s">
        <v>5039</v>
      </c>
      <c r="E5053" s="15">
        <v>5053</v>
      </c>
      <c r="F5053" s="16">
        <v>39713410</v>
      </c>
      <c r="G5053" s="17" t="s">
        <v>5040</v>
      </c>
      <c r="Q5053" t="str">
        <f t="shared" si="78"/>
        <v>39713410-Aparati za čišćenje poda</v>
      </c>
    </row>
    <row r="5054" spans="1:17" x14ac:dyDescent="0.25">
      <c r="A5054">
        <v>5053</v>
      </c>
      <c r="B5054">
        <v>39713410</v>
      </c>
      <c r="C5054" t="s">
        <v>5040</v>
      </c>
      <c r="E5054" s="12">
        <v>5054</v>
      </c>
      <c r="F5054" s="13">
        <v>39713420</v>
      </c>
      <c r="G5054" s="14" t="s">
        <v>5041</v>
      </c>
      <c r="Q5054" t="str">
        <f t="shared" si="78"/>
        <v>39713420-Aparati za glačanje poda</v>
      </c>
    </row>
    <row r="5055" spans="1:17" x14ac:dyDescent="0.25">
      <c r="A5055">
        <v>5054</v>
      </c>
      <c r="B5055">
        <v>39713420</v>
      </c>
      <c r="C5055" t="s">
        <v>5041</v>
      </c>
      <c r="E5055" s="15">
        <v>5055</v>
      </c>
      <c r="F5055" s="16">
        <v>39713430</v>
      </c>
      <c r="G5055" s="17" t="s">
        <v>5042</v>
      </c>
      <c r="Q5055" t="str">
        <f t="shared" si="78"/>
        <v>39713430-Usisivači</v>
      </c>
    </row>
    <row r="5056" spans="1:17" x14ac:dyDescent="0.25">
      <c r="A5056">
        <v>5055</v>
      </c>
      <c r="B5056">
        <v>39713430</v>
      </c>
      <c r="C5056" t="s">
        <v>5042</v>
      </c>
      <c r="E5056" s="12">
        <v>5056</v>
      </c>
      <c r="F5056" s="13">
        <v>39713431</v>
      </c>
      <c r="G5056" s="14" t="s">
        <v>5043</v>
      </c>
      <c r="Q5056" t="str">
        <f t="shared" si="78"/>
        <v>39713431-Pribor za usisivače</v>
      </c>
    </row>
    <row r="5057" spans="1:17" x14ac:dyDescent="0.25">
      <c r="A5057">
        <v>5056</v>
      </c>
      <c r="B5057">
        <v>39713431</v>
      </c>
      <c r="C5057" t="s">
        <v>5043</v>
      </c>
      <c r="E5057" s="15">
        <v>5057</v>
      </c>
      <c r="F5057" s="16">
        <v>39713500</v>
      </c>
      <c r="G5057" s="17" t="s">
        <v>5044</v>
      </c>
      <c r="Q5057" t="str">
        <f t="shared" si="78"/>
        <v>39713500-Električne pegle</v>
      </c>
    </row>
    <row r="5058" spans="1:17" x14ac:dyDescent="0.25">
      <c r="A5058">
        <v>5057</v>
      </c>
      <c r="B5058">
        <v>39713500</v>
      </c>
      <c r="C5058" t="s">
        <v>5044</v>
      </c>
      <c r="E5058" s="12">
        <v>5058</v>
      </c>
      <c r="F5058" s="13">
        <v>39713510</v>
      </c>
      <c r="G5058" s="14" t="s">
        <v>5045</v>
      </c>
      <c r="Q5058" t="str">
        <f t="shared" ref="Q5058:Q5121" si="79">F5058&amp; "-" &amp;G5058</f>
        <v>39713510-Pegle na paru</v>
      </c>
    </row>
    <row r="5059" spans="1:17" x14ac:dyDescent="0.25">
      <c r="A5059">
        <v>5058</v>
      </c>
      <c r="B5059">
        <v>39713510</v>
      </c>
      <c r="C5059" t="s">
        <v>5045</v>
      </c>
      <c r="E5059" s="15">
        <v>5059</v>
      </c>
      <c r="F5059" s="16">
        <v>39714000</v>
      </c>
      <c r="G5059" s="17" t="s">
        <v>5046</v>
      </c>
      <c r="Q5059" t="str">
        <f t="shared" si="79"/>
        <v>39714000-Uređaji za ventilaciju ili recirkulaciju</v>
      </c>
    </row>
    <row r="5060" spans="1:17" x14ac:dyDescent="0.25">
      <c r="A5060">
        <v>5059</v>
      </c>
      <c r="B5060">
        <v>39714000</v>
      </c>
      <c r="C5060" t="s">
        <v>5046</v>
      </c>
      <c r="E5060" s="12">
        <v>5060</v>
      </c>
      <c r="F5060" s="13">
        <v>39714100</v>
      </c>
      <c r="G5060" s="14" t="s">
        <v>5047</v>
      </c>
      <c r="Q5060" t="str">
        <f t="shared" si="79"/>
        <v>39714100-Ventilatori</v>
      </c>
    </row>
    <row r="5061" spans="1:17" x14ac:dyDescent="0.25">
      <c r="A5061">
        <v>5060</v>
      </c>
      <c r="B5061">
        <v>39714100</v>
      </c>
      <c r="C5061" t="s">
        <v>5047</v>
      </c>
      <c r="E5061" s="15">
        <v>5061</v>
      </c>
      <c r="F5061" s="16">
        <v>39714110</v>
      </c>
      <c r="G5061" s="17" t="s">
        <v>5048</v>
      </c>
      <c r="Q5061" t="str">
        <f t="shared" si="79"/>
        <v>39714110-Aspiratori</v>
      </c>
    </row>
    <row r="5062" spans="1:17" x14ac:dyDescent="0.25">
      <c r="A5062">
        <v>5061</v>
      </c>
      <c r="B5062">
        <v>39714110</v>
      </c>
      <c r="C5062" t="s">
        <v>5048</v>
      </c>
      <c r="E5062" s="12">
        <v>5062</v>
      </c>
      <c r="F5062" s="13">
        <v>39715000</v>
      </c>
      <c r="G5062" s="14" t="s">
        <v>5049</v>
      </c>
      <c r="Q5062" t="str">
        <f t="shared" si="79"/>
        <v>39715000-Bojleri za vodu i za grejanje zgrada; vodovodna instalacija</v>
      </c>
    </row>
    <row r="5063" spans="1:17" x14ac:dyDescent="0.25">
      <c r="A5063">
        <v>5062</v>
      </c>
      <c r="B5063">
        <v>39715000</v>
      </c>
      <c r="C5063" t="s">
        <v>5049</v>
      </c>
      <c r="E5063" s="15">
        <v>5063</v>
      </c>
      <c r="F5063" s="16">
        <v>39715100</v>
      </c>
      <c r="G5063" s="17" t="s">
        <v>5050</v>
      </c>
      <c r="Q5063" t="str">
        <f t="shared" si="79"/>
        <v>39715100-Električni protočni ili akumulacioni bojleri za vodu i grejači uronjeni u vodu</v>
      </c>
    </row>
    <row r="5064" spans="1:17" x14ac:dyDescent="0.25">
      <c r="A5064">
        <v>5063</v>
      </c>
      <c r="B5064">
        <v>39715100</v>
      </c>
      <c r="C5064" t="s">
        <v>5050</v>
      </c>
      <c r="E5064" s="12">
        <v>5064</v>
      </c>
      <c r="F5064" s="13">
        <v>39715200</v>
      </c>
      <c r="G5064" s="14" t="s">
        <v>5051</v>
      </c>
      <c r="Q5064" t="str">
        <f t="shared" si="79"/>
        <v>39715200-Oprema za grejanje</v>
      </c>
    </row>
    <row r="5065" spans="1:17" x14ac:dyDescent="0.25">
      <c r="A5065">
        <v>5064</v>
      </c>
      <c r="B5065">
        <v>39715200</v>
      </c>
      <c r="C5065" t="s">
        <v>5051</v>
      </c>
      <c r="E5065" s="15">
        <v>5065</v>
      </c>
      <c r="F5065" s="16">
        <v>39715210</v>
      </c>
      <c r="G5065" s="17" t="s">
        <v>5052</v>
      </c>
      <c r="Q5065" t="str">
        <f t="shared" si="79"/>
        <v>39715210-Oprema za centralno grejanje</v>
      </c>
    </row>
    <row r="5066" spans="1:17" x14ac:dyDescent="0.25">
      <c r="A5066">
        <v>5065</v>
      </c>
      <c r="B5066">
        <v>39715210</v>
      </c>
      <c r="C5066" t="s">
        <v>5052</v>
      </c>
      <c r="E5066" s="12">
        <v>5066</v>
      </c>
      <c r="F5066" s="13">
        <v>39715220</v>
      </c>
      <c r="G5066" s="14" t="s">
        <v>5053</v>
      </c>
      <c r="Q5066" t="str">
        <f t="shared" si="79"/>
        <v>39715220-Električni otpornici za grejanje</v>
      </c>
    </row>
    <row r="5067" spans="1:17" x14ac:dyDescent="0.25">
      <c r="A5067">
        <v>5066</v>
      </c>
      <c r="B5067">
        <v>39715220</v>
      </c>
      <c r="C5067" t="s">
        <v>5053</v>
      </c>
      <c r="E5067" s="15">
        <v>5067</v>
      </c>
      <c r="F5067" s="16">
        <v>39715230</v>
      </c>
      <c r="G5067" s="17" t="s">
        <v>5054</v>
      </c>
      <c r="Q5067" t="str">
        <f t="shared" si="79"/>
        <v>39715230-Električni uređaji za grejanje tla</v>
      </c>
    </row>
    <row r="5068" spans="1:17" x14ac:dyDescent="0.25">
      <c r="A5068">
        <v>5067</v>
      </c>
      <c r="B5068">
        <v>39715230</v>
      </c>
      <c r="C5068" t="s">
        <v>5054</v>
      </c>
      <c r="E5068" s="12">
        <v>5068</v>
      </c>
      <c r="F5068" s="13">
        <v>39715240</v>
      </c>
      <c r="G5068" s="14" t="s">
        <v>5055</v>
      </c>
      <c r="Q5068" t="str">
        <f t="shared" si="79"/>
        <v>39715240-Električni uređaji za grejanje prostora</v>
      </c>
    </row>
    <row r="5069" spans="1:17" x14ac:dyDescent="0.25">
      <c r="A5069">
        <v>5068</v>
      </c>
      <c r="B5069">
        <v>39715240</v>
      </c>
      <c r="C5069" t="s">
        <v>5055</v>
      </c>
      <c r="E5069" s="15">
        <v>5069</v>
      </c>
      <c r="F5069" s="16">
        <v>39715300</v>
      </c>
      <c r="G5069" s="17" t="s">
        <v>5056</v>
      </c>
      <c r="Q5069" t="str">
        <f t="shared" si="79"/>
        <v>39715300-Vodoinstalaterska oprema</v>
      </c>
    </row>
    <row r="5070" spans="1:17" x14ac:dyDescent="0.25">
      <c r="A5070">
        <v>5069</v>
      </c>
      <c r="B5070">
        <v>39715300</v>
      </c>
      <c r="C5070" t="s">
        <v>5056</v>
      </c>
      <c r="E5070" s="12">
        <v>5070</v>
      </c>
      <c r="F5070" s="13">
        <v>39716000</v>
      </c>
      <c r="G5070" s="14" t="s">
        <v>5057</v>
      </c>
      <c r="Q5070" t="str">
        <f t="shared" si="79"/>
        <v>39716000-Delovi električnih kućnih aparata</v>
      </c>
    </row>
    <row r="5071" spans="1:17" x14ac:dyDescent="0.25">
      <c r="A5071">
        <v>5070</v>
      </c>
      <c r="B5071">
        <v>39716000</v>
      </c>
      <c r="C5071" t="s">
        <v>5057</v>
      </c>
      <c r="E5071" s="15">
        <v>5071</v>
      </c>
      <c r="F5071" s="16">
        <v>39717000</v>
      </c>
      <c r="G5071" s="17" t="s">
        <v>5058</v>
      </c>
      <c r="Q5071" t="str">
        <f t="shared" si="79"/>
        <v>39717000-Ventilatori i uređaji za klimatizaciju</v>
      </c>
    </row>
    <row r="5072" spans="1:17" x14ac:dyDescent="0.25">
      <c r="A5072">
        <v>5071</v>
      </c>
      <c r="B5072">
        <v>39717000</v>
      </c>
      <c r="C5072" t="s">
        <v>5058</v>
      </c>
      <c r="E5072" s="12">
        <v>5072</v>
      </c>
      <c r="F5072" s="13">
        <v>39717100</v>
      </c>
      <c r="G5072" s="14" t="s">
        <v>5047</v>
      </c>
      <c r="Q5072" t="str">
        <f t="shared" si="79"/>
        <v>39717100-Ventilatori</v>
      </c>
    </row>
    <row r="5073" spans="1:17" x14ac:dyDescent="0.25">
      <c r="A5073">
        <v>5072</v>
      </c>
      <c r="B5073">
        <v>39717100</v>
      </c>
      <c r="C5073" t="s">
        <v>5047</v>
      </c>
      <c r="E5073" s="15">
        <v>5073</v>
      </c>
      <c r="F5073" s="16">
        <v>39717200</v>
      </c>
      <c r="G5073" s="17" t="s">
        <v>5059</v>
      </c>
      <c r="Q5073" t="str">
        <f t="shared" si="79"/>
        <v>39717200-Uređaji za klimatizaciju</v>
      </c>
    </row>
    <row r="5074" spans="1:17" x14ac:dyDescent="0.25">
      <c r="A5074">
        <v>5073</v>
      </c>
      <c r="B5074">
        <v>39717200</v>
      </c>
      <c r="C5074" t="s">
        <v>5059</v>
      </c>
      <c r="E5074" s="12">
        <v>5074</v>
      </c>
      <c r="F5074" s="13">
        <v>39720000</v>
      </c>
      <c r="G5074" s="14" t="s">
        <v>5060</v>
      </c>
      <c r="Q5074" t="str">
        <f t="shared" si="79"/>
        <v>39720000-Kućni aparati izuzev električnih</v>
      </c>
    </row>
    <row r="5075" spans="1:17" x14ac:dyDescent="0.25">
      <c r="A5075">
        <v>5074</v>
      </c>
      <c r="B5075">
        <v>39720000</v>
      </c>
      <c r="C5075" t="s">
        <v>5060</v>
      </c>
      <c r="E5075" s="15">
        <v>5075</v>
      </c>
      <c r="F5075" s="16">
        <v>39721000</v>
      </c>
      <c r="G5075" s="17" t="s">
        <v>5061</v>
      </c>
      <c r="Q5075" t="str">
        <f t="shared" si="79"/>
        <v>39721000-Oprema za kuvanje ili grejanje u domaćinstvu</v>
      </c>
    </row>
    <row r="5076" spans="1:17" x14ac:dyDescent="0.25">
      <c r="A5076">
        <v>5075</v>
      </c>
      <c r="B5076">
        <v>39721000</v>
      </c>
      <c r="C5076" t="s">
        <v>5061</v>
      </c>
      <c r="E5076" s="12">
        <v>5076</v>
      </c>
      <c r="F5076" s="13">
        <v>39721100</v>
      </c>
      <c r="G5076" s="14" t="s">
        <v>5062</v>
      </c>
      <c r="Q5076" t="str">
        <f t="shared" si="79"/>
        <v>39721100-Oprema za kuvanje u domaćinstvu</v>
      </c>
    </row>
    <row r="5077" spans="1:17" x14ac:dyDescent="0.25">
      <c r="A5077">
        <v>5076</v>
      </c>
      <c r="B5077">
        <v>39721100</v>
      </c>
      <c r="C5077" t="s">
        <v>5062</v>
      </c>
      <c r="E5077" s="15">
        <v>5077</v>
      </c>
      <c r="F5077" s="16">
        <v>39721200</v>
      </c>
      <c r="G5077" s="17" t="s">
        <v>5063</v>
      </c>
      <c r="Q5077" t="str">
        <f t="shared" si="79"/>
        <v>39721200-Frižideri na plin</v>
      </c>
    </row>
    <row r="5078" spans="1:17" x14ac:dyDescent="0.25">
      <c r="A5078">
        <v>5077</v>
      </c>
      <c r="B5078">
        <v>39721200</v>
      </c>
      <c r="C5078" t="s">
        <v>5063</v>
      </c>
      <c r="E5078" s="12">
        <v>5078</v>
      </c>
      <c r="F5078" s="13">
        <v>39721300</v>
      </c>
      <c r="G5078" s="14" t="s">
        <v>5064</v>
      </c>
      <c r="Q5078" t="str">
        <f t="shared" si="79"/>
        <v>39721300-Generatori ili razdelnici toplog vazduha izuzev električnih</v>
      </c>
    </row>
    <row r="5079" spans="1:17" x14ac:dyDescent="0.25">
      <c r="A5079">
        <v>5078</v>
      </c>
      <c r="B5079">
        <v>39721300</v>
      </c>
      <c r="C5079" t="s">
        <v>5064</v>
      </c>
      <c r="E5079" s="15">
        <v>5079</v>
      </c>
      <c r="F5079" s="16">
        <v>39721310</v>
      </c>
      <c r="G5079" s="17" t="s">
        <v>5065</v>
      </c>
      <c r="Q5079" t="str">
        <f t="shared" si="79"/>
        <v>39721310-Generatori toplog vazduha</v>
      </c>
    </row>
    <row r="5080" spans="1:17" x14ac:dyDescent="0.25">
      <c r="A5080">
        <v>5079</v>
      </c>
      <c r="B5080">
        <v>39721310</v>
      </c>
      <c r="C5080" t="s">
        <v>5065</v>
      </c>
      <c r="E5080" s="12">
        <v>5080</v>
      </c>
      <c r="F5080" s="13">
        <v>39721320</v>
      </c>
      <c r="G5080" s="14" t="s">
        <v>5066</v>
      </c>
      <c r="Q5080" t="str">
        <f t="shared" si="79"/>
        <v>39721320-Uređaji za sušenje vazduha</v>
      </c>
    </row>
    <row r="5081" spans="1:17" x14ac:dyDescent="0.25">
      <c r="A5081">
        <v>5080</v>
      </c>
      <c r="B5081">
        <v>39721320</v>
      </c>
      <c r="C5081" t="s">
        <v>5066</v>
      </c>
      <c r="E5081" s="15">
        <v>5081</v>
      </c>
      <c r="F5081" s="16">
        <v>39721321</v>
      </c>
      <c r="G5081" s="17" t="s">
        <v>5067</v>
      </c>
      <c r="Q5081" t="str">
        <f t="shared" si="79"/>
        <v>39721321-Uređaji za sušenje komprimovanog vazduha</v>
      </c>
    </row>
    <row r="5082" spans="1:17" x14ac:dyDescent="0.25">
      <c r="A5082">
        <v>5081</v>
      </c>
      <c r="B5082">
        <v>39721321</v>
      </c>
      <c r="C5082" t="s">
        <v>5067</v>
      </c>
      <c r="E5082" s="12">
        <v>5082</v>
      </c>
      <c r="F5082" s="13">
        <v>39721400</v>
      </c>
      <c r="G5082" s="14" t="s">
        <v>5068</v>
      </c>
      <c r="Q5082" t="str">
        <f t="shared" si="79"/>
        <v>39721400-Protočni ili akumulacioni grejači vode</v>
      </c>
    </row>
    <row r="5083" spans="1:17" x14ac:dyDescent="0.25">
      <c r="A5083">
        <v>5082</v>
      </c>
      <c r="B5083">
        <v>39721400</v>
      </c>
      <c r="C5083" t="s">
        <v>5068</v>
      </c>
      <c r="E5083" s="15">
        <v>5083</v>
      </c>
      <c r="F5083" s="16">
        <v>39721410</v>
      </c>
      <c r="G5083" s="17" t="s">
        <v>5069</v>
      </c>
      <c r="Q5083" t="str">
        <f t="shared" si="79"/>
        <v>39721410-Uređaji na gas</v>
      </c>
    </row>
    <row r="5084" spans="1:17" x14ac:dyDescent="0.25">
      <c r="A5084">
        <v>5083</v>
      </c>
      <c r="B5084">
        <v>39721410</v>
      </c>
      <c r="C5084" t="s">
        <v>5069</v>
      </c>
      <c r="E5084" s="12">
        <v>5084</v>
      </c>
      <c r="F5084" s="13">
        <v>39721411</v>
      </c>
      <c r="G5084" s="14" t="s">
        <v>5070</v>
      </c>
      <c r="Q5084" t="str">
        <f t="shared" si="79"/>
        <v>39721411-Grejači na gas</v>
      </c>
    </row>
    <row r="5085" spans="1:17" x14ac:dyDescent="0.25">
      <c r="A5085">
        <v>5084</v>
      </c>
      <c r="B5085">
        <v>39721411</v>
      </c>
      <c r="C5085" t="s">
        <v>5070</v>
      </c>
      <c r="E5085" s="15">
        <v>5085</v>
      </c>
      <c r="F5085" s="16">
        <v>39722000</v>
      </c>
      <c r="G5085" s="17" t="s">
        <v>5071</v>
      </c>
      <c r="Q5085" t="str">
        <f t="shared" si="79"/>
        <v>39722000-Delovi šporeta, štednjaka, uređaji za grejanje tanjira  i kućnih aparata</v>
      </c>
    </row>
    <row r="5086" spans="1:17" x14ac:dyDescent="0.25">
      <c r="A5086">
        <v>5085</v>
      </c>
      <c r="B5086">
        <v>39722000</v>
      </c>
      <c r="C5086" t="s">
        <v>5071</v>
      </c>
      <c r="E5086" s="12">
        <v>5086</v>
      </c>
      <c r="F5086" s="13">
        <v>39722100</v>
      </c>
      <c r="G5086" s="14" t="s">
        <v>5072</v>
      </c>
      <c r="Q5086" t="str">
        <f t="shared" si="79"/>
        <v>39722100-Delovi šporeta</v>
      </c>
    </row>
    <row r="5087" spans="1:17" x14ac:dyDescent="0.25">
      <c r="A5087">
        <v>5086</v>
      </c>
      <c r="B5087">
        <v>39722100</v>
      </c>
      <c r="C5087" t="s">
        <v>5072</v>
      </c>
      <c r="E5087" s="15">
        <v>5087</v>
      </c>
      <c r="F5087" s="16">
        <v>39722200</v>
      </c>
      <c r="G5087" s="17" t="s">
        <v>5073</v>
      </c>
      <c r="Q5087" t="str">
        <f t="shared" si="79"/>
        <v>39722200-Delovi štednjaka</v>
      </c>
    </row>
    <row r="5088" spans="1:17" x14ac:dyDescent="0.25">
      <c r="A5088">
        <v>5087</v>
      </c>
      <c r="B5088">
        <v>39722200</v>
      </c>
      <c r="C5088" t="s">
        <v>5073</v>
      </c>
      <c r="E5088" s="12">
        <v>5088</v>
      </c>
      <c r="F5088" s="13">
        <v>39722300</v>
      </c>
      <c r="G5088" s="14" t="s">
        <v>5074</v>
      </c>
      <c r="Q5088" t="str">
        <f t="shared" si="79"/>
        <v>39722300-Delovi uređaja za grejanje tanjira</v>
      </c>
    </row>
    <row r="5089" spans="1:17" x14ac:dyDescent="0.25">
      <c r="A5089">
        <v>5088</v>
      </c>
      <c r="B5089">
        <v>39722300</v>
      </c>
      <c r="C5089" t="s">
        <v>5074</v>
      </c>
      <c r="E5089" s="15">
        <v>5089</v>
      </c>
      <c r="F5089" s="16">
        <v>39800000</v>
      </c>
      <c r="G5089" s="17" t="s">
        <v>5075</v>
      </c>
      <c r="Q5089" t="str">
        <f t="shared" si="79"/>
        <v>39800000-Proizvodi za čišćenje i poliranje</v>
      </c>
    </row>
    <row r="5090" spans="1:17" x14ac:dyDescent="0.25">
      <c r="A5090">
        <v>5089</v>
      </c>
      <c r="B5090">
        <v>39800000</v>
      </c>
      <c r="C5090" t="s">
        <v>5075</v>
      </c>
      <c r="E5090" s="12">
        <v>5090</v>
      </c>
      <c r="F5090" s="13">
        <v>39810000</v>
      </c>
      <c r="G5090" s="14" t="s">
        <v>5076</v>
      </c>
      <c r="Q5090" t="str">
        <f t="shared" si="79"/>
        <v>39810000-Mirisni preparati i voskovi</v>
      </c>
    </row>
    <row r="5091" spans="1:17" x14ac:dyDescent="0.25">
      <c r="A5091">
        <v>5090</v>
      </c>
      <c r="B5091">
        <v>39810000</v>
      </c>
      <c r="C5091" t="s">
        <v>5076</v>
      </c>
      <c r="E5091" s="15">
        <v>5091</v>
      </c>
      <c r="F5091" s="16">
        <v>39811000</v>
      </c>
      <c r="G5091" s="17" t="s">
        <v>5077</v>
      </c>
      <c r="Q5091" t="str">
        <f t="shared" si="79"/>
        <v>39811000-Preparati za parfimisanje i osvežavanje prostorija</v>
      </c>
    </row>
    <row r="5092" spans="1:17" x14ac:dyDescent="0.25">
      <c r="A5092">
        <v>5091</v>
      </c>
      <c r="B5092">
        <v>39811000</v>
      </c>
      <c r="C5092" t="s">
        <v>5077</v>
      </c>
      <c r="E5092" s="12">
        <v>5092</v>
      </c>
      <c r="F5092" s="13">
        <v>39811100</v>
      </c>
      <c r="G5092" s="14" t="s">
        <v>5078</v>
      </c>
      <c r="Q5092" t="str">
        <f t="shared" si="79"/>
        <v>39811100-Osveživač vazduha</v>
      </c>
    </row>
    <row r="5093" spans="1:17" x14ac:dyDescent="0.25">
      <c r="A5093">
        <v>5092</v>
      </c>
      <c r="B5093">
        <v>39811100</v>
      </c>
      <c r="C5093" t="s">
        <v>5078</v>
      </c>
      <c r="E5093" s="15">
        <v>5093</v>
      </c>
      <c r="F5093" s="16">
        <v>39811110</v>
      </c>
      <c r="G5093" s="17" t="s">
        <v>5079</v>
      </c>
      <c r="Q5093" t="str">
        <f t="shared" si="79"/>
        <v>39811110-Dozatori za osveživače vazduha</v>
      </c>
    </row>
    <row r="5094" spans="1:17" x14ac:dyDescent="0.25">
      <c r="A5094">
        <v>5093</v>
      </c>
      <c r="B5094">
        <v>39811110</v>
      </c>
      <c r="C5094" t="s">
        <v>5079</v>
      </c>
      <c r="E5094" s="12">
        <v>5094</v>
      </c>
      <c r="F5094" s="13">
        <v>39811200</v>
      </c>
      <c r="G5094" s="14" t="s">
        <v>5080</v>
      </c>
      <c r="Q5094" t="str">
        <f t="shared" si="79"/>
        <v>39811200-Prečišćivači vazduha</v>
      </c>
    </row>
    <row r="5095" spans="1:17" x14ac:dyDescent="0.25">
      <c r="A5095">
        <v>5094</v>
      </c>
      <c r="B5095">
        <v>39811200</v>
      </c>
      <c r="C5095" t="s">
        <v>5080</v>
      </c>
      <c r="E5095" s="15">
        <v>5095</v>
      </c>
      <c r="F5095" s="16">
        <v>39811300</v>
      </c>
      <c r="G5095" s="17" t="s">
        <v>5081</v>
      </c>
      <c r="Q5095" t="str">
        <f t="shared" si="79"/>
        <v>39811300-Sredstvo za uklanjanje mirisa (deodorizator)</v>
      </c>
    </row>
    <row r="5096" spans="1:17" x14ac:dyDescent="0.25">
      <c r="A5096">
        <v>5095</v>
      </c>
      <c r="B5096">
        <v>39811300</v>
      </c>
      <c r="C5096" t="s">
        <v>5081</v>
      </c>
      <c r="E5096" s="12">
        <v>5096</v>
      </c>
      <c r="F5096" s="13">
        <v>39812000</v>
      </c>
      <c r="G5096" s="14" t="s">
        <v>5082</v>
      </c>
      <c r="Q5096" t="str">
        <f t="shared" si="79"/>
        <v>39812000-Sredstva za glačanje i kreme</v>
      </c>
    </row>
    <row r="5097" spans="1:17" x14ac:dyDescent="0.25">
      <c r="A5097">
        <v>5096</v>
      </c>
      <c r="B5097">
        <v>39812000</v>
      </c>
      <c r="C5097" t="s">
        <v>5082</v>
      </c>
      <c r="E5097" s="15">
        <v>5097</v>
      </c>
      <c r="F5097" s="16">
        <v>39812100</v>
      </c>
      <c r="G5097" s="17" t="s">
        <v>5083</v>
      </c>
      <c r="Q5097" t="str">
        <f t="shared" si="79"/>
        <v>39812100-Sredstva za glačanje podova</v>
      </c>
    </row>
    <row r="5098" spans="1:17" x14ac:dyDescent="0.25">
      <c r="A5098">
        <v>5097</v>
      </c>
      <c r="B5098">
        <v>39812100</v>
      </c>
      <c r="C5098" t="s">
        <v>5083</v>
      </c>
      <c r="E5098" s="12">
        <v>5098</v>
      </c>
      <c r="F5098" s="13">
        <v>39812200</v>
      </c>
      <c r="G5098" s="14" t="s">
        <v>5084</v>
      </c>
      <c r="Q5098" t="str">
        <f t="shared" si="79"/>
        <v>39812200-Sredstva za glancanje cipela</v>
      </c>
    </row>
    <row r="5099" spans="1:17" x14ac:dyDescent="0.25">
      <c r="A5099">
        <v>5098</v>
      </c>
      <c r="B5099">
        <v>39812200</v>
      </c>
      <c r="C5099" t="s">
        <v>5084</v>
      </c>
      <c r="E5099" s="15">
        <v>5099</v>
      </c>
      <c r="F5099" s="16">
        <v>39812300</v>
      </c>
      <c r="G5099" s="17" t="s">
        <v>5085</v>
      </c>
      <c r="Q5099" t="str">
        <f t="shared" si="79"/>
        <v>39812300-Voskovi za glačanje i glancanje</v>
      </c>
    </row>
    <row r="5100" spans="1:17" x14ac:dyDescent="0.25">
      <c r="A5100">
        <v>5099</v>
      </c>
      <c r="B5100">
        <v>39812300</v>
      </c>
      <c r="C5100" t="s">
        <v>5085</v>
      </c>
      <c r="E5100" s="12">
        <v>5100</v>
      </c>
      <c r="F5100" s="13">
        <v>39812400</v>
      </c>
      <c r="G5100" s="14" t="s">
        <v>5086</v>
      </c>
      <c r="Q5100" t="str">
        <f t="shared" si="79"/>
        <v>39812400-Sredstva za čišćenje prašine</v>
      </c>
    </row>
    <row r="5101" spans="1:17" x14ac:dyDescent="0.25">
      <c r="A5101">
        <v>5100</v>
      </c>
      <c r="B5101">
        <v>39812400</v>
      </c>
      <c r="C5101" t="s">
        <v>5086</v>
      </c>
      <c r="E5101" s="15">
        <v>5101</v>
      </c>
      <c r="F5101" s="16">
        <v>39812500</v>
      </c>
      <c r="G5101" s="17" t="s">
        <v>5087</v>
      </c>
      <c r="Q5101" t="str">
        <f t="shared" si="79"/>
        <v>39812500-Sredstva za zaptivanje</v>
      </c>
    </row>
    <row r="5102" spans="1:17" x14ac:dyDescent="0.25">
      <c r="A5102">
        <v>5101</v>
      </c>
      <c r="B5102">
        <v>39812500</v>
      </c>
      <c r="C5102" t="s">
        <v>5087</v>
      </c>
      <c r="E5102" s="12">
        <v>5102</v>
      </c>
      <c r="F5102" s="13">
        <v>39813000</v>
      </c>
      <c r="G5102" s="14" t="s">
        <v>5088</v>
      </c>
      <c r="Q5102" t="str">
        <f t="shared" si="79"/>
        <v>39813000-Paste i praškovi za čišćenje</v>
      </c>
    </row>
    <row r="5103" spans="1:17" x14ac:dyDescent="0.25">
      <c r="A5103">
        <v>5102</v>
      </c>
      <c r="B5103">
        <v>39813000</v>
      </c>
      <c r="C5103" t="s">
        <v>5088</v>
      </c>
      <c r="E5103" s="15">
        <v>5103</v>
      </c>
      <c r="F5103" s="16">
        <v>39820000</v>
      </c>
      <c r="G5103" s="17" t="s">
        <v>5089</v>
      </c>
      <c r="Q5103" t="str">
        <f t="shared" si="79"/>
        <v>39820000-Organska površinski aktivna sredstva</v>
      </c>
    </row>
    <row r="5104" spans="1:17" x14ac:dyDescent="0.25">
      <c r="A5104">
        <v>5103</v>
      </c>
      <c r="B5104">
        <v>39820000</v>
      </c>
      <c r="C5104" t="s">
        <v>5089</v>
      </c>
      <c r="E5104" s="12">
        <v>5104</v>
      </c>
      <c r="F5104" s="13">
        <v>39821000</v>
      </c>
      <c r="G5104" s="14" t="s">
        <v>5090</v>
      </c>
      <c r="Q5104" t="str">
        <f t="shared" si="79"/>
        <v>39821000-Sredstva za čišćenje sa amonijakom</v>
      </c>
    </row>
    <row r="5105" spans="1:17" x14ac:dyDescent="0.25">
      <c r="A5105">
        <v>5104</v>
      </c>
      <c r="B5105">
        <v>39821000</v>
      </c>
      <c r="C5105" t="s">
        <v>5090</v>
      </c>
      <c r="E5105" s="15">
        <v>5105</v>
      </c>
      <c r="F5105" s="16">
        <v>39822000</v>
      </c>
      <c r="G5105" s="17" t="s">
        <v>5091</v>
      </c>
      <c r="Q5105" t="str">
        <f t="shared" si="79"/>
        <v>39822000-Kaustična sredstva za čišćenje</v>
      </c>
    </row>
    <row r="5106" spans="1:17" x14ac:dyDescent="0.25">
      <c r="A5106">
        <v>5105</v>
      </c>
      <c r="B5106">
        <v>39822000</v>
      </c>
      <c r="C5106" t="s">
        <v>5091</v>
      </c>
      <c r="E5106" s="12">
        <v>5106</v>
      </c>
      <c r="F5106" s="13">
        <v>39830000</v>
      </c>
      <c r="G5106" s="14" t="s">
        <v>5092</v>
      </c>
      <c r="Q5106" t="str">
        <f t="shared" si="79"/>
        <v>39830000-Proizvodi za čišćenje</v>
      </c>
    </row>
    <row r="5107" spans="1:17" x14ac:dyDescent="0.25">
      <c r="A5107">
        <v>5106</v>
      </c>
      <c r="B5107">
        <v>39830000</v>
      </c>
      <c r="C5107" t="s">
        <v>5092</v>
      </c>
      <c r="E5107" s="15">
        <v>5107</v>
      </c>
      <c r="F5107" s="16">
        <v>39831000</v>
      </c>
      <c r="G5107" s="17" t="s">
        <v>5093</v>
      </c>
      <c r="Q5107" t="str">
        <f t="shared" si="79"/>
        <v>39831000-Preparati za pranje</v>
      </c>
    </row>
    <row r="5108" spans="1:17" x14ac:dyDescent="0.25">
      <c r="A5108">
        <v>5107</v>
      </c>
      <c r="B5108">
        <v>39831000</v>
      </c>
      <c r="C5108" t="s">
        <v>5093</v>
      </c>
      <c r="E5108" s="12">
        <v>5108</v>
      </c>
      <c r="F5108" s="13">
        <v>39831100</v>
      </c>
      <c r="G5108" s="14" t="s">
        <v>5094</v>
      </c>
      <c r="Q5108" t="str">
        <f t="shared" si="79"/>
        <v>39831100-Raspršivači za ulje</v>
      </c>
    </row>
    <row r="5109" spans="1:17" x14ac:dyDescent="0.25">
      <c r="A5109">
        <v>5108</v>
      </c>
      <c r="B5109">
        <v>39831100</v>
      </c>
      <c r="C5109" t="s">
        <v>5094</v>
      </c>
      <c r="E5109" s="15">
        <v>5109</v>
      </c>
      <c r="F5109" s="16">
        <v>39831200</v>
      </c>
      <c r="G5109" s="17" t="s">
        <v>5095</v>
      </c>
      <c r="Q5109" t="str">
        <f t="shared" si="79"/>
        <v>39831200-Deterdženti</v>
      </c>
    </row>
    <row r="5110" spans="1:17" x14ac:dyDescent="0.25">
      <c r="A5110">
        <v>5109</v>
      </c>
      <c r="B5110">
        <v>39831200</v>
      </c>
      <c r="C5110" t="s">
        <v>5095</v>
      </c>
      <c r="E5110" s="12">
        <v>5110</v>
      </c>
      <c r="F5110" s="13">
        <v>39831210</v>
      </c>
      <c r="G5110" s="14" t="s">
        <v>5096</v>
      </c>
      <c r="Q5110" t="str">
        <f t="shared" si="79"/>
        <v>39831210-Deterdženti za mašine za pranje sudova</v>
      </c>
    </row>
    <row r="5111" spans="1:17" x14ac:dyDescent="0.25">
      <c r="A5111">
        <v>5110</v>
      </c>
      <c r="B5111">
        <v>39831210</v>
      </c>
      <c r="C5111" t="s">
        <v>5096</v>
      </c>
      <c r="E5111" s="15">
        <v>5111</v>
      </c>
      <c r="F5111" s="16">
        <v>39831220</v>
      </c>
      <c r="G5111" s="17" t="s">
        <v>5097</v>
      </c>
      <c r="Q5111" t="str">
        <f t="shared" si="79"/>
        <v>39831220-Sredstva za odstranjivanje masnoće</v>
      </c>
    </row>
    <row r="5112" spans="1:17" x14ac:dyDescent="0.25">
      <c r="A5112">
        <v>5111</v>
      </c>
      <c r="B5112">
        <v>39831220</v>
      </c>
      <c r="C5112" t="s">
        <v>5097</v>
      </c>
      <c r="E5112" s="12">
        <v>5112</v>
      </c>
      <c r="F5112" s="13">
        <v>39831230</v>
      </c>
      <c r="G5112" s="14" t="s">
        <v>5098</v>
      </c>
      <c r="Q5112" t="str">
        <f t="shared" si="79"/>
        <v>39831230-Sredstva za rastvaranje masnoće</v>
      </c>
    </row>
    <row r="5113" spans="1:17" x14ac:dyDescent="0.25">
      <c r="A5113">
        <v>5112</v>
      </c>
      <c r="B5113">
        <v>39831230</v>
      </c>
      <c r="C5113" t="s">
        <v>5098</v>
      </c>
      <c r="E5113" s="15">
        <v>5113</v>
      </c>
      <c r="F5113" s="16">
        <v>39831240</v>
      </c>
      <c r="G5113" s="17" t="s">
        <v>5099</v>
      </c>
      <c r="Q5113" t="str">
        <f t="shared" si="79"/>
        <v>39831240-Jedinjenja za čišćenje</v>
      </c>
    </row>
    <row r="5114" spans="1:17" x14ac:dyDescent="0.25">
      <c r="A5114">
        <v>5113</v>
      </c>
      <c r="B5114">
        <v>39831240</v>
      </c>
      <c r="C5114" t="s">
        <v>5099</v>
      </c>
      <c r="E5114" s="12">
        <v>5114</v>
      </c>
      <c r="F5114" s="13">
        <v>39831250</v>
      </c>
      <c r="G5114" s="14" t="s">
        <v>5100</v>
      </c>
      <c r="Q5114" t="str">
        <f t="shared" si="79"/>
        <v>39831250-Rastvori za ispiranje</v>
      </c>
    </row>
    <row r="5115" spans="1:17" x14ac:dyDescent="0.25">
      <c r="A5115">
        <v>5114</v>
      </c>
      <c r="B5115">
        <v>39831250</v>
      </c>
      <c r="C5115" t="s">
        <v>5100</v>
      </c>
      <c r="E5115" s="15">
        <v>5115</v>
      </c>
      <c r="F5115" s="16">
        <v>39831300</v>
      </c>
      <c r="G5115" s="17" t="s">
        <v>5101</v>
      </c>
      <c r="Q5115" t="str">
        <f t="shared" si="79"/>
        <v>39831300-Sredstva za čišćenje poda</v>
      </c>
    </row>
    <row r="5116" spans="1:17" x14ac:dyDescent="0.25">
      <c r="A5116">
        <v>5115</v>
      </c>
      <c r="B5116">
        <v>39831300</v>
      </c>
      <c r="C5116" t="s">
        <v>5101</v>
      </c>
      <c r="E5116" s="12">
        <v>5116</v>
      </c>
      <c r="F5116" s="13">
        <v>39831400</v>
      </c>
      <c r="G5116" s="14" t="s">
        <v>5102</v>
      </c>
      <c r="Q5116" t="str">
        <f t="shared" si="79"/>
        <v>39831400-Sredstva za čišćenje ekrana</v>
      </c>
    </row>
    <row r="5117" spans="1:17" x14ac:dyDescent="0.25">
      <c r="A5117">
        <v>5116</v>
      </c>
      <c r="B5117">
        <v>39831400</v>
      </c>
      <c r="C5117" t="s">
        <v>5102</v>
      </c>
      <c r="E5117" s="15">
        <v>5117</v>
      </c>
      <c r="F5117" s="16">
        <v>39831500</v>
      </c>
      <c r="G5117" s="17" t="s">
        <v>5103</v>
      </c>
      <c r="Q5117" t="str">
        <f t="shared" si="79"/>
        <v>39831500-Sredstva za čišćenje automobila</v>
      </c>
    </row>
    <row r="5118" spans="1:17" x14ac:dyDescent="0.25">
      <c r="A5118">
        <v>5117</v>
      </c>
      <c r="B5118">
        <v>39831500</v>
      </c>
      <c r="C5118" t="s">
        <v>5103</v>
      </c>
      <c r="E5118" s="12">
        <v>5118</v>
      </c>
      <c r="F5118" s="13">
        <v>39831600</v>
      </c>
      <c r="G5118" s="14" t="s">
        <v>5104</v>
      </c>
      <c r="Q5118" t="str">
        <f t="shared" si="79"/>
        <v>39831600-Sredstva za čišćenje toaleta</v>
      </c>
    </row>
    <row r="5119" spans="1:17" x14ac:dyDescent="0.25">
      <c r="A5119">
        <v>5118</v>
      </c>
      <c r="B5119">
        <v>39831600</v>
      </c>
      <c r="C5119" t="s">
        <v>5104</v>
      </c>
      <c r="E5119" s="15">
        <v>5119</v>
      </c>
      <c r="F5119" s="16">
        <v>39831700</v>
      </c>
      <c r="G5119" s="17" t="s">
        <v>5105</v>
      </c>
      <c r="Q5119" t="str">
        <f t="shared" si="79"/>
        <v>39831700-Automatski dozatori za sapun</v>
      </c>
    </row>
    <row r="5120" spans="1:17" x14ac:dyDescent="0.25">
      <c r="A5120">
        <v>5119</v>
      </c>
      <c r="B5120">
        <v>39831700</v>
      </c>
      <c r="C5120" t="s">
        <v>5105</v>
      </c>
      <c r="E5120" s="12">
        <v>5120</v>
      </c>
      <c r="F5120" s="13">
        <v>39832000</v>
      </c>
      <c r="G5120" s="14" t="s">
        <v>5106</v>
      </c>
      <c r="Q5120" t="str">
        <f t="shared" si="79"/>
        <v>39832000-Proizvodi za pranje posuđa</v>
      </c>
    </row>
    <row r="5121" spans="1:17" x14ac:dyDescent="0.25">
      <c r="A5121">
        <v>5120</v>
      </c>
      <c r="B5121">
        <v>39832000</v>
      </c>
      <c r="C5121" t="s">
        <v>5106</v>
      </c>
      <c r="E5121" s="15">
        <v>5121</v>
      </c>
      <c r="F5121" s="16">
        <v>39832100</v>
      </c>
      <c r="G5121" s="17" t="s">
        <v>5107</v>
      </c>
      <c r="Q5121" t="str">
        <f t="shared" si="79"/>
        <v>39832100-Prašak za pranje posuđa</v>
      </c>
    </row>
    <row r="5122" spans="1:17" x14ac:dyDescent="0.25">
      <c r="A5122">
        <v>5121</v>
      </c>
      <c r="B5122">
        <v>39832100</v>
      </c>
      <c r="C5122" t="s">
        <v>5107</v>
      </c>
      <c r="E5122" s="12">
        <v>5122</v>
      </c>
      <c r="F5122" s="13">
        <v>39833000</v>
      </c>
      <c r="G5122" s="14" t="s">
        <v>5108</v>
      </c>
      <c r="Q5122" t="str">
        <f t="shared" ref="Q5122:Q5185" si="80">F5122&amp; "-" &amp;G5122</f>
        <v>39833000-Proizvodi protiv prašine</v>
      </c>
    </row>
    <row r="5123" spans="1:17" x14ac:dyDescent="0.25">
      <c r="A5123">
        <v>5122</v>
      </c>
      <c r="B5123">
        <v>39833000</v>
      </c>
      <c r="C5123" t="s">
        <v>5108</v>
      </c>
      <c r="E5123" s="15">
        <v>5123</v>
      </c>
      <c r="F5123" s="16">
        <v>39834000</v>
      </c>
      <c r="G5123" s="17" t="s">
        <v>5109</v>
      </c>
      <c r="Q5123" t="str">
        <f t="shared" si="80"/>
        <v>39834000-Rastvori za čišćenje nakita</v>
      </c>
    </row>
    <row r="5124" spans="1:17" x14ac:dyDescent="0.25">
      <c r="A5124">
        <v>5123</v>
      </c>
      <c r="B5124">
        <v>39834000</v>
      </c>
      <c r="C5124" t="s">
        <v>5109</v>
      </c>
      <c r="E5124" s="12">
        <v>5124</v>
      </c>
      <c r="F5124" s="13">
        <v>41000000</v>
      </c>
      <c r="G5124" s="14" t="s">
        <v>5110</v>
      </c>
      <c r="Q5124" t="str">
        <f t="shared" si="80"/>
        <v>41000000-Prikupljena i prečišćena voda</v>
      </c>
    </row>
    <row r="5125" spans="1:17" x14ac:dyDescent="0.25">
      <c r="A5125">
        <v>5124</v>
      </c>
      <c r="B5125">
        <v>41000000</v>
      </c>
      <c r="C5125" t="s">
        <v>5110</v>
      </c>
      <c r="E5125" s="15">
        <v>5125</v>
      </c>
      <c r="F5125" s="16">
        <v>41100000</v>
      </c>
      <c r="G5125" s="17" t="s">
        <v>5111</v>
      </c>
      <c r="Q5125" t="str">
        <f t="shared" si="80"/>
        <v>41100000-Prirodna voda</v>
      </c>
    </row>
    <row r="5126" spans="1:17" x14ac:dyDescent="0.25">
      <c r="A5126">
        <v>5125</v>
      </c>
      <c r="B5126">
        <v>41100000</v>
      </c>
      <c r="C5126" t="s">
        <v>5111</v>
      </c>
      <c r="E5126" s="12">
        <v>5126</v>
      </c>
      <c r="F5126" s="13">
        <v>41110000</v>
      </c>
      <c r="G5126" s="14" t="s">
        <v>5112</v>
      </c>
      <c r="Q5126" t="str">
        <f t="shared" si="80"/>
        <v>41110000-Pijaća voda</v>
      </c>
    </row>
    <row r="5127" spans="1:17" x14ac:dyDescent="0.25">
      <c r="A5127">
        <v>5126</v>
      </c>
      <c r="B5127">
        <v>41110000</v>
      </c>
      <c r="C5127" t="s">
        <v>5112</v>
      </c>
      <c r="E5127" s="15">
        <v>5127</v>
      </c>
      <c r="F5127" s="16">
        <v>41120000</v>
      </c>
      <c r="G5127" s="17" t="s">
        <v>5113</v>
      </c>
      <c r="Q5127" t="str">
        <f t="shared" si="80"/>
        <v>41120000-Tehnička voda</v>
      </c>
    </row>
    <row r="5128" spans="1:17" x14ac:dyDescent="0.25">
      <c r="A5128">
        <v>5127</v>
      </c>
      <c r="B5128">
        <v>41120000</v>
      </c>
      <c r="C5128" t="s">
        <v>5113</v>
      </c>
      <c r="E5128" s="12">
        <v>5128</v>
      </c>
      <c r="F5128" s="13">
        <v>42000000</v>
      </c>
      <c r="G5128" s="14" t="s">
        <v>5114</v>
      </c>
      <c r="Q5128" t="str">
        <f t="shared" si="80"/>
        <v>42000000-Industrijske mašine</v>
      </c>
    </row>
    <row r="5129" spans="1:17" x14ac:dyDescent="0.25">
      <c r="A5129">
        <v>5128</v>
      </c>
      <c r="B5129">
        <v>42000000</v>
      </c>
      <c r="C5129" t="s">
        <v>5114</v>
      </c>
      <c r="E5129" s="15">
        <v>5129</v>
      </c>
      <c r="F5129" s="16">
        <v>42100000</v>
      </c>
      <c r="G5129" s="17" t="s">
        <v>5115</v>
      </c>
      <c r="Q5129" t="str">
        <f t="shared" si="80"/>
        <v>42100000-Mašine za proizvodnju i korišćenje mehaničke energije</v>
      </c>
    </row>
    <row r="5130" spans="1:17" x14ac:dyDescent="0.25">
      <c r="A5130">
        <v>5129</v>
      </c>
      <c r="B5130">
        <v>42100000</v>
      </c>
      <c r="C5130" t="s">
        <v>5115</v>
      </c>
      <c r="E5130" s="12">
        <v>5130</v>
      </c>
      <c r="F5130" s="13">
        <v>42110000</v>
      </c>
      <c r="G5130" s="14" t="s">
        <v>5116</v>
      </c>
      <c r="Q5130" t="str">
        <f t="shared" si="80"/>
        <v>42110000-Turbine i motori</v>
      </c>
    </row>
    <row r="5131" spans="1:17" x14ac:dyDescent="0.25">
      <c r="A5131">
        <v>5130</v>
      </c>
      <c r="B5131">
        <v>42110000</v>
      </c>
      <c r="C5131" t="s">
        <v>5116</v>
      </c>
      <c r="E5131" s="15">
        <v>5131</v>
      </c>
      <c r="F5131" s="16">
        <v>42111000</v>
      </c>
      <c r="G5131" s="17" t="s">
        <v>3438</v>
      </c>
      <c r="Q5131" t="str">
        <f t="shared" si="80"/>
        <v>42111000-Motori</v>
      </c>
    </row>
    <row r="5132" spans="1:17" x14ac:dyDescent="0.25">
      <c r="A5132">
        <v>5131</v>
      </c>
      <c r="B5132">
        <v>42111000</v>
      </c>
      <c r="C5132" t="s">
        <v>3438</v>
      </c>
      <c r="E5132" s="12">
        <v>5132</v>
      </c>
      <c r="F5132" s="13">
        <v>42111100</v>
      </c>
      <c r="G5132" s="14" t="s">
        <v>5117</v>
      </c>
      <c r="Q5132" t="str">
        <f t="shared" si="80"/>
        <v>42111100-Vanbrodski pogonski motori za morska plovila</v>
      </c>
    </row>
    <row r="5133" spans="1:17" x14ac:dyDescent="0.25">
      <c r="A5133">
        <v>5132</v>
      </c>
      <c r="B5133">
        <v>42111100</v>
      </c>
      <c r="C5133" t="s">
        <v>5117</v>
      </c>
      <c r="E5133" s="15">
        <v>5133</v>
      </c>
      <c r="F5133" s="16">
        <v>42112000</v>
      </c>
      <c r="G5133" s="17" t="s">
        <v>5118</v>
      </c>
      <c r="Q5133" t="str">
        <f t="shared" si="80"/>
        <v>42112000-Turbinska postrojenja</v>
      </c>
    </row>
    <row r="5134" spans="1:17" x14ac:dyDescent="0.25">
      <c r="A5134">
        <v>5133</v>
      </c>
      <c r="B5134">
        <v>42112000</v>
      </c>
      <c r="C5134" t="s">
        <v>5118</v>
      </c>
      <c r="E5134" s="12">
        <v>5134</v>
      </c>
      <c r="F5134" s="13">
        <v>42112100</v>
      </c>
      <c r="G5134" s="14" t="s">
        <v>5119</v>
      </c>
      <c r="Q5134" t="str">
        <f t="shared" si="80"/>
        <v>42112100-Turbine na paru</v>
      </c>
    </row>
    <row r="5135" spans="1:17" x14ac:dyDescent="0.25">
      <c r="A5135">
        <v>5134</v>
      </c>
      <c r="B5135">
        <v>42112100</v>
      </c>
      <c r="C5135" t="s">
        <v>5119</v>
      </c>
      <c r="E5135" s="15">
        <v>5135</v>
      </c>
      <c r="F5135" s="16">
        <v>42112200</v>
      </c>
      <c r="G5135" s="17" t="s">
        <v>5120</v>
      </c>
      <c r="Q5135" t="str">
        <f t="shared" si="80"/>
        <v>42112200-Hidraulične turbine</v>
      </c>
    </row>
    <row r="5136" spans="1:17" x14ac:dyDescent="0.25">
      <c r="A5136">
        <v>5135</v>
      </c>
      <c r="B5136">
        <v>42112200</v>
      </c>
      <c r="C5136" t="s">
        <v>5120</v>
      </c>
      <c r="E5136" s="12">
        <v>5136</v>
      </c>
      <c r="F5136" s="13">
        <v>42112210</v>
      </c>
      <c r="G5136" s="14" t="s">
        <v>5121</v>
      </c>
      <c r="Q5136" t="str">
        <f t="shared" si="80"/>
        <v>42112210-Rotori na vodeni pogon</v>
      </c>
    </row>
    <row r="5137" spans="1:17" x14ac:dyDescent="0.25">
      <c r="A5137">
        <v>5136</v>
      </c>
      <c r="B5137">
        <v>42112210</v>
      </c>
      <c r="C5137" t="s">
        <v>5121</v>
      </c>
      <c r="E5137" s="15">
        <v>5137</v>
      </c>
      <c r="F5137" s="16">
        <v>42112300</v>
      </c>
      <c r="G5137" s="17" t="s">
        <v>5122</v>
      </c>
      <c r="Q5137" t="str">
        <f t="shared" si="80"/>
        <v>42112300-Turbine na gas</v>
      </c>
    </row>
    <row r="5138" spans="1:17" x14ac:dyDescent="0.25">
      <c r="A5138">
        <v>5137</v>
      </c>
      <c r="B5138">
        <v>42112300</v>
      </c>
      <c r="C5138" t="s">
        <v>5122</v>
      </c>
      <c r="E5138" s="12">
        <v>5138</v>
      </c>
      <c r="F5138" s="13">
        <v>42112400</v>
      </c>
      <c r="G5138" s="14" t="s">
        <v>5123</v>
      </c>
      <c r="Q5138" t="str">
        <f t="shared" si="80"/>
        <v>42112400-Oprema za turbine</v>
      </c>
    </row>
    <row r="5139" spans="1:17" x14ac:dyDescent="0.25">
      <c r="A5139">
        <v>5138</v>
      </c>
      <c r="B5139">
        <v>42112400</v>
      </c>
      <c r="C5139" t="s">
        <v>5123</v>
      </c>
      <c r="E5139" s="15">
        <v>5139</v>
      </c>
      <c r="F5139" s="16">
        <v>42112410</v>
      </c>
      <c r="G5139" s="17" t="s">
        <v>5124</v>
      </c>
      <c r="Q5139" t="str">
        <f t="shared" si="80"/>
        <v>42112410-Instrumenti za turbine</v>
      </c>
    </row>
    <row r="5140" spans="1:17" x14ac:dyDescent="0.25">
      <c r="A5140">
        <v>5139</v>
      </c>
      <c r="B5140">
        <v>42112410</v>
      </c>
      <c r="C5140" t="s">
        <v>5124</v>
      </c>
      <c r="E5140" s="12">
        <v>5140</v>
      </c>
      <c r="F5140" s="13">
        <v>42113000</v>
      </c>
      <c r="G5140" s="14" t="s">
        <v>5125</v>
      </c>
      <c r="Q5140" t="str">
        <f t="shared" si="80"/>
        <v>42113000-Delovi turbina</v>
      </c>
    </row>
    <row r="5141" spans="1:17" x14ac:dyDescent="0.25">
      <c r="A5141">
        <v>5140</v>
      </c>
      <c r="B5141">
        <v>42113000</v>
      </c>
      <c r="C5141" t="s">
        <v>5125</v>
      </c>
      <c r="E5141" s="15">
        <v>5141</v>
      </c>
      <c r="F5141" s="16">
        <v>42113100</v>
      </c>
      <c r="G5141" s="17" t="s">
        <v>5126</v>
      </c>
      <c r="Q5141" t="str">
        <f t="shared" si="80"/>
        <v>42113100-Delovi turbina na paru</v>
      </c>
    </row>
    <row r="5142" spans="1:17" x14ac:dyDescent="0.25">
      <c r="A5142">
        <v>5141</v>
      </c>
      <c r="B5142">
        <v>42113100</v>
      </c>
      <c r="C5142" t="s">
        <v>5126</v>
      </c>
      <c r="E5142" s="12">
        <v>5142</v>
      </c>
      <c r="F5142" s="13">
        <v>42113110</v>
      </c>
      <c r="G5142" s="14" t="s">
        <v>5127</v>
      </c>
      <c r="Q5142" t="str">
        <f t="shared" si="80"/>
        <v>42113110-Osnovne ploče</v>
      </c>
    </row>
    <row r="5143" spans="1:17" x14ac:dyDescent="0.25">
      <c r="A5143">
        <v>5142</v>
      </c>
      <c r="B5143">
        <v>42113110</v>
      </c>
      <c r="C5143" t="s">
        <v>5127</v>
      </c>
      <c r="E5143" s="15">
        <v>5143</v>
      </c>
      <c r="F5143" s="16">
        <v>42113120</v>
      </c>
      <c r="G5143" s="17" t="s">
        <v>5128</v>
      </c>
      <c r="Q5143" t="str">
        <f t="shared" si="80"/>
        <v>42113120-Kućišta</v>
      </c>
    </row>
    <row r="5144" spans="1:17" x14ac:dyDescent="0.25">
      <c r="A5144">
        <v>5143</v>
      </c>
      <c r="B5144">
        <v>42113120</v>
      </c>
      <c r="C5144" t="s">
        <v>5128</v>
      </c>
      <c r="E5144" s="12">
        <v>5144</v>
      </c>
      <c r="F5144" s="13">
        <v>42113130</v>
      </c>
      <c r="G5144" s="14" t="s">
        <v>5129</v>
      </c>
      <c r="Q5144" t="str">
        <f t="shared" si="80"/>
        <v>42113130-Sistemi vazdušnog hlađenja sa kondenzatorima</v>
      </c>
    </row>
    <row r="5145" spans="1:17" x14ac:dyDescent="0.25">
      <c r="A5145">
        <v>5144</v>
      </c>
      <c r="B5145">
        <v>42113130</v>
      </c>
      <c r="C5145" t="s">
        <v>5129</v>
      </c>
      <c r="E5145" s="15">
        <v>5145</v>
      </c>
      <c r="F5145" s="16">
        <v>42113150</v>
      </c>
      <c r="G5145" s="17" t="s">
        <v>5130</v>
      </c>
      <c r="Q5145" t="str">
        <f t="shared" si="80"/>
        <v>42113150-Sistemi za podmazivanje uljem</v>
      </c>
    </row>
    <row r="5146" spans="1:17" x14ac:dyDescent="0.25">
      <c r="A5146">
        <v>5145</v>
      </c>
      <c r="B5146">
        <v>42113150</v>
      </c>
      <c r="C5146" t="s">
        <v>5130</v>
      </c>
      <c r="E5146" s="12">
        <v>5146</v>
      </c>
      <c r="F5146" s="13">
        <v>42113160</v>
      </c>
      <c r="G5146" s="14" t="s">
        <v>5131</v>
      </c>
      <c r="Q5146" t="str">
        <f t="shared" si="80"/>
        <v>42113160-Separatori vlage</v>
      </c>
    </row>
    <row r="5147" spans="1:17" x14ac:dyDescent="0.25">
      <c r="A5147">
        <v>5146</v>
      </c>
      <c r="B5147">
        <v>42113160</v>
      </c>
      <c r="C5147" t="s">
        <v>5131</v>
      </c>
      <c r="E5147" s="15">
        <v>5147</v>
      </c>
      <c r="F5147" s="16">
        <v>42113161</v>
      </c>
      <c r="G5147" s="17" t="s">
        <v>5132</v>
      </c>
      <c r="Q5147" t="str">
        <f t="shared" si="80"/>
        <v>42113161-Odstranjivač vlage iz vazduha</v>
      </c>
    </row>
    <row r="5148" spans="1:17" x14ac:dyDescent="0.25">
      <c r="A5148">
        <v>5147</v>
      </c>
      <c r="B5148">
        <v>42113161</v>
      </c>
      <c r="C5148" t="s">
        <v>5132</v>
      </c>
      <c r="E5148" s="12">
        <v>5148</v>
      </c>
      <c r="F5148" s="13">
        <v>42113170</v>
      </c>
      <c r="G5148" s="14" t="s">
        <v>5133</v>
      </c>
      <c r="Q5148" t="str">
        <f t="shared" si="80"/>
        <v>42113170-Rotaciona oprema</v>
      </c>
    </row>
    <row r="5149" spans="1:17" x14ac:dyDescent="0.25">
      <c r="A5149">
        <v>5148</v>
      </c>
      <c r="B5149">
        <v>42113170</v>
      </c>
      <c r="C5149" t="s">
        <v>5133</v>
      </c>
      <c r="E5149" s="15">
        <v>5149</v>
      </c>
      <c r="F5149" s="16">
        <v>42113171</v>
      </c>
      <c r="G5149" s="17" t="s">
        <v>5134</v>
      </c>
      <c r="Q5149" t="str">
        <f t="shared" si="80"/>
        <v>42113171-Rotori</v>
      </c>
    </row>
    <row r="5150" spans="1:17" x14ac:dyDescent="0.25">
      <c r="A5150">
        <v>5149</v>
      </c>
      <c r="B5150">
        <v>42113171</v>
      </c>
      <c r="C5150" t="s">
        <v>5134</v>
      </c>
      <c r="E5150" s="12">
        <v>5150</v>
      </c>
      <c r="F5150" s="13">
        <v>42113172</v>
      </c>
      <c r="G5150" s="14" t="s">
        <v>5135</v>
      </c>
      <c r="Q5150" t="str">
        <f t="shared" si="80"/>
        <v>42113172-Lopatice</v>
      </c>
    </row>
    <row r="5151" spans="1:17" x14ac:dyDescent="0.25">
      <c r="A5151">
        <v>5150</v>
      </c>
      <c r="B5151">
        <v>42113172</v>
      </c>
      <c r="C5151" t="s">
        <v>5135</v>
      </c>
      <c r="E5151" s="15">
        <v>5151</v>
      </c>
      <c r="F5151" s="16">
        <v>42113190</v>
      </c>
      <c r="G5151" s="17" t="s">
        <v>5136</v>
      </c>
      <c r="Q5151" t="str">
        <f t="shared" si="80"/>
        <v>42113190-Rotacioni uređaji</v>
      </c>
    </row>
    <row r="5152" spans="1:17" x14ac:dyDescent="0.25">
      <c r="A5152">
        <v>5151</v>
      </c>
      <c r="B5152">
        <v>42113190</v>
      </c>
      <c r="C5152" t="s">
        <v>5136</v>
      </c>
      <c r="E5152" s="12">
        <v>5152</v>
      </c>
      <c r="F5152" s="13">
        <v>42113200</v>
      </c>
      <c r="G5152" s="14" t="s">
        <v>5137</v>
      </c>
      <c r="Q5152" t="str">
        <f t="shared" si="80"/>
        <v>42113200-Delovi hidrauličnih turbina</v>
      </c>
    </row>
    <row r="5153" spans="1:17" x14ac:dyDescent="0.25">
      <c r="A5153">
        <v>5152</v>
      </c>
      <c r="B5153">
        <v>42113200</v>
      </c>
      <c r="C5153" t="s">
        <v>5137</v>
      </c>
      <c r="E5153" s="15">
        <v>5153</v>
      </c>
      <c r="F5153" s="16">
        <v>42113300</v>
      </c>
      <c r="G5153" s="17" t="s">
        <v>5138</v>
      </c>
      <c r="Q5153" t="str">
        <f t="shared" si="80"/>
        <v>42113300-Delovi gasnih turbina</v>
      </c>
    </row>
    <row r="5154" spans="1:17" x14ac:dyDescent="0.25">
      <c r="A5154">
        <v>5153</v>
      </c>
      <c r="B5154">
        <v>42113300</v>
      </c>
      <c r="C5154" t="s">
        <v>5138</v>
      </c>
      <c r="E5154" s="12">
        <v>5154</v>
      </c>
      <c r="F5154" s="13">
        <v>42113310</v>
      </c>
      <c r="G5154" s="14" t="s">
        <v>5139</v>
      </c>
      <c r="Q5154" t="str">
        <f t="shared" si="80"/>
        <v>42113310-Sistemi za dovod vazduha</v>
      </c>
    </row>
    <row r="5155" spans="1:17" x14ac:dyDescent="0.25">
      <c r="A5155">
        <v>5154</v>
      </c>
      <c r="B5155">
        <v>42113310</v>
      </c>
      <c r="C5155" t="s">
        <v>5139</v>
      </c>
      <c r="E5155" s="15">
        <v>5155</v>
      </c>
      <c r="F5155" s="16">
        <v>42113320</v>
      </c>
      <c r="G5155" s="17" t="s">
        <v>5140</v>
      </c>
      <c r="Q5155" t="str">
        <f t="shared" si="80"/>
        <v>42113320-Modul za ubrizgavanje gasa</v>
      </c>
    </row>
    <row r="5156" spans="1:17" x14ac:dyDescent="0.25">
      <c r="A5156">
        <v>5155</v>
      </c>
      <c r="B5156">
        <v>42113320</v>
      </c>
      <c r="C5156" t="s">
        <v>5140</v>
      </c>
      <c r="E5156" s="12">
        <v>5156</v>
      </c>
      <c r="F5156" s="13">
        <v>42113390</v>
      </c>
      <c r="G5156" s="14" t="s">
        <v>5141</v>
      </c>
      <c r="Q5156" t="str">
        <f t="shared" si="80"/>
        <v>42113390-Sistemi za gasna goriva</v>
      </c>
    </row>
    <row r="5157" spans="1:17" x14ac:dyDescent="0.25">
      <c r="A5157">
        <v>5156</v>
      </c>
      <c r="B5157">
        <v>42113390</v>
      </c>
      <c r="C5157" t="s">
        <v>5141</v>
      </c>
      <c r="E5157" s="15">
        <v>5157</v>
      </c>
      <c r="F5157" s="16">
        <v>42113400</v>
      </c>
      <c r="G5157" s="17" t="s">
        <v>5142</v>
      </c>
      <c r="Q5157" t="str">
        <f t="shared" si="80"/>
        <v>42113400-Delovi rotora na vodeni pogon</v>
      </c>
    </row>
    <row r="5158" spans="1:17" x14ac:dyDescent="0.25">
      <c r="A5158">
        <v>5157</v>
      </c>
      <c r="B5158">
        <v>42113400</v>
      </c>
      <c r="C5158" t="s">
        <v>5142</v>
      </c>
      <c r="E5158" s="12">
        <v>5158</v>
      </c>
      <c r="F5158" s="13">
        <v>42120000</v>
      </c>
      <c r="G5158" s="14" t="s">
        <v>5143</v>
      </c>
      <c r="Q5158" t="str">
        <f t="shared" si="80"/>
        <v>42120000-Pumpe i kompresori</v>
      </c>
    </row>
    <row r="5159" spans="1:17" x14ac:dyDescent="0.25">
      <c r="A5159">
        <v>5158</v>
      </c>
      <c r="B5159">
        <v>42120000</v>
      </c>
      <c r="C5159" t="s">
        <v>5143</v>
      </c>
      <c r="E5159" s="15">
        <v>5159</v>
      </c>
      <c r="F5159" s="16">
        <v>42121000</v>
      </c>
      <c r="G5159" s="17" t="s">
        <v>5144</v>
      </c>
      <c r="Q5159" t="str">
        <f t="shared" si="80"/>
        <v>42121000-Hidraulične ili pneumatske pogonske mašine  i motori</v>
      </c>
    </row>
    <row r="5160" spans="1:17" x14ac:dyDescent="0.25">
      <c r="A5160">
        <v>5159</v>
      </c>
      <c r="B5160">
        <v>42121000</v>
      </c>
      <c r="C5160" t="s">
        <v>5144</v>
      </c>
      <c r="E5160" s="12">
        <v>5160</v>
      </c>
      <c r="F5160" s="13">
        <v>42121100</v>
      </c>
      <c r="G5160" s="14" t="s">
        <v>5145</v>
      </c>
      <c r="Q5160" t="str">
        <f t="shared" si="80"/>
        <v>42121100-Hidraulični ili pneumatski cilindri</v>
      </c>
    </row>
    <row r="5161" spans="1:17" x14ac:dyDescent="0.25">
      <c r="A5161">
        <v>5160</v>
      </c>
      <c r="B5161">
        <v>42121100</v>
      </c>
      <c r="C5161" t="s">
        <v>5145</v>
      </c>
      <c r="E5161" s="15">
        <v>5161</v>
      </c>
      <c r="F5161" s="16">
        <v>42121200</v>
      </c>
      <c r="G5161" s="17" t="s">
        <v>5146</v>
      </c>
      <c r="Q5161" t="str">
        <f t="shared" si="80"/>
        <v>42121200-Hidraulične pogonske mašine</v>
      </c>
    </row>
    <row r="5162" spans="1:17" x14ac:dyDescent="0.25">
      <c r="A5162">
        <v>5161</v>
      </c>
      <c r="B5162">
        <v>42121200</v>
      </c>
      <c r="C5162" t="s">
        <v>5146</v>
      </c>
      <c r="E5162" s="12">
        <v>5162</v>
      </c>
      <c r="F5162" s="13">
        <v>42121300</v>
      </c>
      <c r="G5162" s="14" t="s">
        <v>5147</v>
      </c>
      <c r="Q5162" t="str">
        <f t="shared" si="80"/>
        <v>42121300-Pneumatske pogonske mašine</v>
      </c>
    </row>
    <row r="5163" spans="1:17" x14ac:dyDescent="0.25">
      <c r="A5163">
        <v>5162</v>
      </c>
      <c r="B5163">
        <v>42121300</v>
      </c>
      <c r="C5163" t="s">
        <v>5147</v>
      </c>
      <c r="E5163" s="15">
        <v>5163</v>
      </c>
      <c r="F5163" s="16">
        <v>42121400</v>
      </c>
      <c r="G5163" s="17" t="s">
        <v>5148</v>
      </c>
      <c r="Q5163" t="str">
        <f t="shared" si="80"/>
        <v>42121400-Hidraulični pogonski motori</v>
      </c>
    </row>
    <row r="5164" spans="1:17" x14ac:dyDescent="0.25">
      <c r="A5164">
        <v>5163</v>
      </c>
      <c r="B5164">
        <v>42121400</v>
      </c>
      <c r="C5164" t="s">
        <v>5148</v>
      </c>
      <c r="E5164" s="12">
        <v>5164</v>
      </c>
      <c r="F5164" s="13">
        <v>42121500</v>
      </c>
      <c r="G5164" s="14" t="s">
        <v>5149</v>
      </c>
      <c r="Q5164" t="str">
        <f t="shared" si="80"/>
        <v>42121500-Pneumatski pogonski motori</v>
      </c>
    </row>
    <row r="5165" spans="1:17" x14ac:dyDescent="0.25">
      <c r="A5165">
        <v>5164</v>
      </c>
      <c r="B5165">
        <v>42121500</v>
      </c>
      <c r="C5165" t="s">
        <v>5149</v>
      </c>
      <c r="E5165" s="15">
        <v>5165</v>
      </c>
      <c r="F5165" s="16">
        <v>42122000</v>
      </c>
      <c r="G5165" s="17" t="s">
        <v>5150</v>
      </c>
      <c r="Q5165" t="str">
        <f t="shared" si="80"/>
        <v>42122000-Pumpe</v>
      </c>
    </row>
    <row r="5166" spans="1:17" x14ac:dyDescent="0.25">
      <c r="A5166">
        <v>5165</v>
      </c>
      <c r="B5166">
        <v>42122000</v>
      </c>
      <c r="C5166" t="s">
        <v>5150</v>
      </c>
      <c r="E5166" s="12">
        <v>5166</v>
      </c>
      <c r="F5166" s="13">
        <v>42122100</v>
      </c>
      <c r="G5166" s="14" t="s">
        <v>5151</v>
      </c>
      <c r="Q5166" t="str">
        <f t="shared" si="80"/>
        <v>42122100-Pumpe za tečnost</v>
      </c>
    </row>
    <row r="5167" spans="1:17" x14ac:dyDescent="0.25">
      <c r="A5167">
        <v>5166</v>
      </c>
      <c r="B5167">
        <v>42122100</v>
      </c>
      <c r="C5167" t="s">
        <v>5151</v>
      </c>
      <c r="E5167" s="15">
        <v>5167</v>
      </c>
      <c r="F5167" s="16">
        <v>42122110</v>
      </c>
      <c r="G5167" s="17" t="s">
        <v>5152</v>
      </c>
      <c r="Q5167" t="str">
        <f t="shared" si="80"/>
        <v>42122110-Vatrogasne pumpe</v>
      </c>
    </row>
    <row r="5168" spans="1:17" x14ac:dyDescent="0.25">
      <c r="A5168">
        <v>5167</v>
      </c>
      <c r="B5168">
        <v>42122110</v>
      </c>
      <c r="C5168" t="s">
        <v>5152</v>
      </c>
      <c r="E5168" s="12">
        <v>5168</v>
      </c>
      <c r="F5168" s="13">
        <v>42122120</v>
      </c>
      <c r="G5168" s="14" t="s">
        <v>5153</v>
      </c>
      <c r="Q5168" t="str">
        <f t="shared" si="80"/>
        <v>42122120-Uređaj za sipanje goriva u helikopter</v>
      </c>
    </row>
    <row r="5169" spans="1:17" x14ac:dyDescent="0.25">
      <c r="A5169">
        <v>5168</v>
      </c>
      <c r="B5169">
        <v>42122120</v>
      </c>
      <c r="C5169" t="s">
        <v>5153</v>
      </c>
      <c r="E5169" s="15">
        <v>5169</v>
      </c>
      <c r="F5169" s="16">
        <v>42122130</v>
      </c>
      <c r="G5169" s="17" t="s">
        <v>5154</v>
      </c>
      <c r="Q5169" t="str">
        <f t="shared" si="80"/>
        <v>42122130-Pumpe za vodu</v>
      </c>
    </row>
    <row r="5170" spans="1:17" x14ac:dyDescent="0.25">
      <c r="A5170">
        <v>5169</v>
      </c>
      <c r="B5170">
        <v>42122130</v>
      </c>
      <c r="C5170" t="s">
        <v>5154</v>
      </c>
      <c r="E5170" s="12">
        <v>5170</v>
      </c>
      <c r="F5170" s="13">
        <v>42122160</v>
      </c>
      <c r="G5170" s="14" t="s">
        <v>5155</v>
      </c>
      <c r="Q5170" t="str">
        <f t="shared" si="80"/>
        <v>42122160-Rashladne pumpe</v>
      </c>
    </row>
    <row r="5171" spans="1:17" x14ac:dyDescent="0.25">
      <c r="A5171">
        <v>5170</v>
      </c>
      <c r="B5171">
        <v>42122160</v>
      </c>
      <c r="C5171" t="s">
        <v>5155</v>
      </c>
      <c r="E5171" s="15">
        <v>5171</v>
      </c>
      <c r="F5171" s="16">
        <v>42122161</v>
      </c>
      <c r="G5171" s="17" t="s">
        <v>5156</v>
      </c>
      <c r="Q5171" t="str">
        <f t="shared" si="80"/>
        <v>42122161-Pumpe za rashladnu vodu</v>
      </c>
    </row>
    <row r="5172" spans="1:17" x14ac:dyDescent="0.25">
      <c r="A5172">
        <v>5171</v>
      </c>
      <c r="B5172">
        <v>42122161</v>
      </c>
      <c r="C5172" t="s">
        <v>5156</v>
      </c>
      <c r="E5172" s="12">
        <v>5172</v>
      </c>
      <c r="F5172" s="13">
        <v>42122170</v>
      </c>
      <c r="G5172" s="14" t="s">
        <v>5157</v>
      </c>
      <c r="Q5172" t="str">
        <f t="shared" si="80"/>
        <v>42122170-Pumpe za podmazivanje</v>
      </c>
    </row>
    <row r="5173" spans="1:17" x14ac:dyDescent="0.25">
      <c r="A5173">
        <v>5172</v>
      </c>
      <c r="B5173">
        <v>42122170</v>
      </c>
      <c r="C5173" t="s">
        <v>5157</v>
      </c>
      <c r="E5173" s="15">
        <v>5173</v>
      </c>
      <c r="F5173" s="16">
        <v>42122180</v>
      </c>
      <c r="G5173" s="17" t="s">
        <v>5158</v>
      </c>
      <c r="Q5173" t="str">
        <f t="shared" si="80"/>
        <v>42122180-Pumpe za gorivo</v>
      </c>
    </row>
    <row r="5174" spans="1:17" x14ac:dyDescent="0.25">
      <c r="A5174">
        <v>5173</v>
      </c>
      <c r="B5174">
        <v>42122180</v>
      </c>
      <c r="C5174" t="s">
        <v>5158</v>
      </c>
      <c r="E5174" s="12">
        <v>5174</v>
      </c>
      <c r="F5174" s="13">
        <v>42122190</v>
      </c>
      <c r="G5174" s="14" t="s">
        <v>5159</v>
      </c>
      <c r="Q5174" t="str">
        <f t="shared" si="80"/>
        <v>42122190-Pumpe za beton</v>
      </c>
    </row>
    <row r="5175" spans="1:17" x14ac:dyDescent="0.25">
      <c r="A5175">
        <v>5174</v>
      </c>
      <c r="B5175">
        <v>42122190</v>
      </c>
      <c r="C5175" t="s">
        <v>5159</v>
      </c>
      <c r="E5175" s="15">
        <v>5175</v>
      </c>
      <c r="F5175" s="16">
        <v>42122200</v>
      </c>
      <c r="G5175" s="17" t="s">
        <v>5160</v>
      </c>
      <c r="Q5175" t="str">
        <f t="shared" si="80"/>
        <v>42122200-Pumpe za tečnost za potiskivanje sa naizmeničnim kretanjem</v>
      </c>
    </row>
    <row r="5176" spans="1:17" x14ac:dyDescent="0.25">
      <c r="A5176">
        <v>5175</v>
      </c>
      <c r="B5176">
        <v>42122200</v>
      </c>
      <c r="C5176" t="s">
        <v>5160</v>
      </c>
      <c r="E5176" s="12">
        <v>5176</v>
      </c>
      <c r="F5176" s="13">
        <v>42122210</v>
      </c>
      <c r="G5176" s="14" t="s">
        <v>5161</v>
      </c>
      <c r="Q5176" t="str">
        <f t="shared" si="80"/>
        <v>42122210-Hidraulični agregati</v>
      </c>
    </row>
    <row r="5177" spans="1:17" x14ac:dyDescent="0.25">
      <c r="A5177">
        <v>5176</v>
      </c>
      <c r="B5177">
        <v>42122210</v>
      </c>
      <c r="C5177" t="s">
        <v>5161</v>
      </c>
      <c r="E5177" s="15">
        <v>5177</v>
      </c>
      <c r="F5177" s="16">
        <v>42122220</v>
      </c>
      <c r="G5177" s="17" t="s">
        <v>5162</v>
      </c>
      <c r="Q5177" t="str">
        <f t="shared" si="80"/>
        <v>42122220-Pumpe za kanalizaciju</v>
      </c>
    </row>
    <row r="5178" spans="1:17" x14ac:dyDescent="0.25">
      <c r="A5178">
        <v>5177</v>
      </c>
      <c r="B5178">
        <v>42122220</v>
      </c>
      <c r="C5178" t="s">
        <v>5162</v>
      </c>
      <c r="E5178" s="12">
        <v>5178</v>
      </c>
      <c r="F5178" s="13">
        <v>42122230</v>
      </c>
      <c r="G5178" s="14" t="s">
        <v>5163</v>
      </c>
      <c r="Q5178" t="str">
        <f t="shared" si="80"/>
        <v>42122230-Pumpe za doziranje</v>
      </c>
    </row>
    <row r="5179" spans="1:17" x14ac:dyDescent="0.25">
      <c r="A5179">
        <v>5178</v>
      </c>
      <c r="B5179">
        <v>42122230</v>
      </c>
      <c r="C5179" t="s">
        <v>5163</v>
      </c>
      <c r="E5179" s="15">
        <v>5179</v>
      </c>
      <c r="F5179" s="16">
        <v>42122300</v>
      </c>
      <c r="G5179" s="17" t="s">
        <v>5164</v>
      </c>
      <c r="Q5179" t="str">
        <f t="shared" si="80"/>
        <v>42122300-Pojačavači pritiska tečnosti</v>
      </c>
    </row>
    <row r="5180" spans="1:17" x14ac:dyDescent="0.25">
      <c r="A5180">
        <v>5179</v>
      </c>
      <c r="B5180">
        <v>42122300</v>
      </c>
      <c r="C5180" t="s">
        <v>5164</v>
      </c>
      <c r="E5180" s="12">
        <v>5180</v>
      </c>
      <c r="F5180" s="13">
        <v>42122400</v>
      </c>
      <c r="G5180" s="14" t="s">
        <v>5165</v>
      </c>
      <c r="Q5180" t="str">
        <f t="shared" si="80"/>
        <v>42122400-Centrifugalne pumpe i elevatori  tečnosti</v>
      </c>
    </row>
    <row r="5181" spans="1:17" x14ac:dyDescent="0.25">
      <c r="A5181">
        <v>5180</v>
      </c>
      <c r="B5181">
        <v>42122400</v>
      </c>
      <c r="C5181" t="s">
        <v>5165</v>
      </c>
      <c r="E5181" s="15">
        <v>5181</v>
      </c>
      <c r="F5181" s="16">
        <v>42122410</v>
      </c>
      <c r="G5181" s="17" t="s">
        <v>5166</v>
      </c>
      <c r="Q5181" t="str">
        <f t="shared" si="80"/>
        <v>42122410-Pumpe za upotrebu u medicini</v>
      </c>
    </row>
    <row r="5182" spans="1:17" x14ac:dyDescent="0.25">
      <c r="A5182">
        <v>5181</v>
      </c>
      <c r="B5182">
        <v>42122410</v>
      </c>
      <c r="C5182" t="s">
        <v>5166</v>
      </c>
      <c r="E5182" s="12">
        <v>5182</v>
      </c>
      <c r="F5182" s="13">
        <v>42122411</v>
      </c>
      <c r="G5182" s="14" t="s">
        <v>5167</v>
      </c>
      <c r="Q5182" t="str">
        <f t="shared" si="80"/>
        <v>42122411-Pumpe za veštačko hranjenje</v>
      </c>
    </row>
    <row r="5183" spans="1:17" x14ac:dyDescent="0.25">
      <c r="A5183">
        <v>5182</v>
      </c>
      <c r="B5183">
        <v>42122411</v>
      </c>
      <c r="C5183" t="s">
        <v>5167</v>
      </c>
      <c r="E5183" s="15">
        <v>5183</v>
      </c>
      <c r="F5183" s="16">
        <v>42122419</v>
      </c>
      <c r="G5183" s="17" t="s">
        <v>5168</v>
      </c>
      <c r="Q5183" t="str">
        <f t="shared" si="80"/>
        <v>42122419-Perfuzione pumpe</v>
      </c>
    </row>
    <row r="5184" spans="1:17" x14ac:dyDescent="0.25">
      <c r="A5184">
        <v>5183</v>
      </c>
      <c r="B5184">
        <v>42122419</v>
      </c>
      <c r="C5184" t="s">
        <v>5168</v>
      </c>
      <c r="E5184" s="12">
        <v>5184</v>
      </c>
      <c r="F5184" s="13">
        <v>42122420</v>
      </c>
      <c r="G5184" s="14" t="s">
        <v>5169</v>
      </c>
      <c r="Q5184" t="str">
        <f t="shared" si="80"/>
        <v>42122420-Elevatori tečnosti</v>
      </c>
    </row>
    <row r="5185" spans="1:17" x14ac:dyDescent="0.25">
      <c r="A5185">
        <v>5184</v>
      </c>
      <c r="B5185">
        <v>42122420</v>
      </c>
      <c r="C5185" t="s">
        <v>5169</v>
      </c>
      <c r="E5185" s="15">
        <v>5185</v>
      </c>
      <c r="F5185" s="16">
        <v>42122430</v>
      </c>
      <c r="G5185" s="17" t="s">
        <v>5170</v>
      </c>
      <c r="Q5185" t="str">
        <f t="shared" si="80"/>
        <v>42122430-Centrifugalne pumpe</v>
      </c>
    </row>
    <row r="5186" spans="1:17" x14ac:dyDescent="0.25">
      <c r="A5186">
        <v>5185</v>
      </c>
      <c r="B5186">
        <v>42122430</v>
      </c>
      <c r="C5186" t="s">
        <v>5170</v>
      </c>
      <c r="E5186" s="12">
        <v>5186</v>
      </c>
      <c r="F5186" s="13">
        <v>42122440</v>
      </c>
      <c r="G5186" s="14" t="s">
        <v>5171</v>
      </c>
      <c r="Q5186" t="str">
        <f t="shared" ref="Q5186:Q5249" si="81">F5186&amp; "-" &amp;G5186</f>
        <v>42122440-Rotacione pumpe</v>
      </c>
    </row>
    <row r="5187" spans="1:17" x14ac:dyDescent="0.25">
      <c r="A5187">
        <v>5186</v>
      </c>
      <c r="B5187">
        <v>42122440</v>
      </c>
      <c r="C5187" t="s">
        <v>5171</v>
      </c>
      <c r="E5187" s="15">
        <v>5187</v>
      </c>
      <c r="F5187" s="16">
        <v>42122450</v>
      </c>
      <c r="G5187" s="17" t="s">
        <v>5172</v>
      </c>
      <c r="Q5187" t="str">
        <f t="shared" si="81"/>
        <v>42122450-Vakuumske pumpe</v>
      </c>
    </row>
    <row r="5188" spans="1:17" x14ac:dyDescent="0.25">
      <c r="A5188">
        <v>5187</v>
      </c>
      <c r="B5188">
        <v>42122450</v>
      </c>
      <c r="C5188" t="s">
        <v>5172</v>
      </c>
      <c r="E5188" s="12">
        <v>5188</v>
      </c>
      <c r="F5188" s="13">
        <v>42122460</v>
      </c>
      <c r="G5188" s="14" t="s">
        <v>5173</v>
      </c>
      <c r="Q5188" t="str">
        <f t="shared" si="81"/>
        <v>42122460-Vazdušne pumpe</v>
      </c>
    </row>
    <row r="5189" spans="1:17" x14ac:dyDescent="0.25">
      <c r="A5189">
        <v>5188</v>
      </c>
      <c r="B5189">
        <v>42122460</v>
      </c>
      <c r="C5189" t="s">
        <v>5173</v>
      </c>
      <c r="E5189" s="15">
        <v>5189</v>
      </c>
      <c r="F5189" s="16">
        <v>42122480</v>
      </c>
      <c r="G5189" s="17" t="s">
        <v>5174</v>
      </c>
      <c r="Q5189" t="str">
        <f t="shared" si="81"/>
        <v>42122480-Pumpe sa radnim kolom</v>
      </c>
    </row>
    <row r="5190" spans="1:17" x14ac:dyDescent="0.25">
      <c r="A5190">
        <v>5189</v>
      </c>
      <c r="B5190">
        <v>42122480</v>
      </c>
      <c r="C5190" t="s">
        <v>5174</v>
      </c>
      <c r="E5190" s="12">
        <v>5190</v>
      </c>
      <c r="F5190" s="13">
        <v>42122500</v>
      </c>
      <c r="G5190" s="14" t="s">
        <v>5175</v>
      </c>
      <c r="Q5190" t="str">
        <f t="shared" si="81"/>
        <v>42122500-Laboratorijske pumpe i pribor</v>
      </c>
    </row>
    <row r="5191" spans="1:17" x14ac:dyDescent="0.25">
      <c r="A5191">
        <v>5190</v>
      </c>
      <c r="B5191">
        <v>42122500</v>
      </c>
      <c r="C5191" t="s">
        <v>5175</v>
      </c>
      <c r="E5191" s="15">
        <v>5191</v>
      </c>
      <c r="F5191" s="16">
        <v>42122510</v>
      </c>
      <c r="G5191" s="17" t="s">
        <v>5176</v>
      </c>
      <c r="Q5191" t="str">
        <f t="shared" si="81"/>
        <v>42122510-Peristaltičke pumpe</v>
      </c>
    </row>
    <row r="5192" spans="1:17" x14ac:dyDescent="0.25">
      <c r="A5192">
        <v>5191</v>
      </c>
      <c r="B5192">
        <v>42122510</v>
      </c>
      <c r="C5192" t="s">
        <v>5176</v>
      </c>
      <c r="E5192" s="12">
        <v>5192</v>
      </c>
      <c r="F5192" s="13">
        <v>42123000</v>
      </c>
      <c r="G5192" s="14" t="s">
        <v>5177</v>
      </c>
      <c r="Q5192" t="str">
        <f t="shared" si="81"/>
        <v>42123000-Kompresori</v>
      </c>
    </row>
    <row r="5193" spans="1:17" x14ac:dyDescent="0.25">
      <c r="A5193">
        <v>5192</v>
      </c>
      <c r="B5193">
        <v>42123000</v>
      </c>
      <c r="C5193" t="s">
        <v>5177</v>
      </c>
      <c r="E5193" s="15">
        <v>5193</v>
      </c>
      <c r="F5193" s="16">
        <v>42123100</v>
      </c>
      <c r="G5193" s="17" t="s">
        <v>5178</v>
      </c>
      <c r="Q5193" t="str">
        <f t="shared" si="81"/>
        <v>42123100-Gasni kompresori</v>
      </c>
    </row>
    <row r="5194" spans="1:17" x14ac:dyDescent="0.25">
      <c r="A5194">
        <v>5193</v>
      </c>
      <c r="B5194">
        <v>42123100</v>
      </c>
      <c r="C5194" t="s">
        <v>5178</v>
      </c>
      <c r="E5194" s="12">
        <v>5194</v>
      </c>
      <c r="F5194" s="13">
        <v>42123200</v>
      </c>
      <c r="G5194" s="14" t="s">
        <v>5179</v>
      </c>
      <c r="Q5194" t="str">
        <f t="shared" si="81"/>
        <v>42123200-Rotacioni kompresori</v>
      </c>
    </row>
    <row r="5195" spans="1:17" x14ac:dyDescent="0.25">
      <c r="A5195">
        <v>5194</v>
      </c>
      <c r="B5195">
        <v>42123200</v>
      </c>
      <c r="C5195" t="s">
        <v>5179</v>
      </c>
      <c r="E5195" s="15">
        <v>5195</v>
      </c>
      <c r="F5195" s="16">
        <v>42123300</v>
      </c>
      <c r="G5195" s="17" t="s">
        <v>5180</v>
      </c>
      <c r="Q5195" t="str">
        <f t="shared" si="81"/>
        <v>42123300-Kompresori za rashladnu opremu</v>
      </c>
    </row>
    <row r="5196" spans="1:17" x14ac:dyDescent="0.25">
      <c r="A5196">
        <v>5195</v>
      </c>
      <c r="B5196">
        <v>42123300</v>
      </c>
      <c r="C5196" t="s">
        <v>5180</v>
      </c>
      <c r="E5196" s="12">
        <v>5196</v>
      </c>
      <c r="F5196" s="13">
        <v>42123400</v>
      </c>
      <c r="G5196" s="14" t="s">
        <v>5181</v>
      </c>
      <c r="Q5196" t="str">
        <f t="shared" si="81"/>
        <v>42123400-Vazdušni kompresori</v>
      </c>
    </row>
    <row r="5197" spans="1:17" x14ac:dyDescent="0.25">
      <c r="A5197">
        <v>5196</v>
      </c>
      <c r="B5197">
        <v>42123400</v>
      </c>
      <c r="C5197" t="s">
        <v>5181</v>
      </c>
      <c r="E5197" s="15">
        <v>5197</v>
      </c>
      <c r="F5197" s="16">
        <v>42123410</v>
      </c>
      <c r="G5197" s="17" t="s">
        <v>5182</v>
      </c>
      <c r="Q5197" t="str">
        <f t="shared" si="81"/>
        <v>42123410-Ugrađeni vazdušni kompresori</v>
      </c>
    </row>
    <row r="5198" spans="1:17" x14ac:dyDescent="0.25">
      <c r="A5198">
        <v>5197</v>
      </c>
      <c r="B5198">
        <v>42123410</v>
      </c>
      <c r="C5198" t="s">
        <v>5182</v>
      </c>
      <c r="E5198" s="12">
        <v>5198</v>
      </c>
      <c r="F5198" s="13">
        <v>42123500</v>
      </c>
      <c r="G5198" s="14" t="s">
        <v>5183</v>
      </c>
      <c r="Q5198" t="str">
        <f t="shared" si="81"/>
        <v>42123500-Turbo-kompresori</v>
      </c>
    </row>
    <row r="5199" spans="1:17" x14ac:dyDescent="0.25">
      <c r="A5199">
        <v>5198</v>
      </c>
      <c r="B5199">
        <v>42123500</v>
      </c>
      <c r="C5199" t="s">
        <v>5183</v>
      </c>
      <c r="E5199" s="15">
        <v>5199</v>
      </c>
      <c r="F5199" s="16">
        <v>42123600</v>
      </c>
      <c r="G5199" s="17" t="s">
        <v>5184</v>
      </c>
      <c r="Q5199" t="str">
        <f t="shared" si="81"/>
        <v>42123600-Potisni kompresori sa naizmeničnim kretanjem</v>
      </c>
    </row>
    <row r="5200" spans="1:17" x14ac:dyDescent="0.25">
      <c r="A5200">
        <v>5199</v>
      </c>
      <c r="B5200">
        <v>42123600</v>
      </c>
      <c r="C5200" t="s">
        <v>5184</v>
      </c>
      <c r="E5200" s="12">
        <v>5200</v>
      </c>
      <c r="F5200" s="13">
        <v>42123610</v>
      </c>
      <c r="G5200" s="14" t="s">
        <v>5185</v>
      </c>
      <c r="Q5200" t="str">
        <f t="shared" si="81"/>
        <v>42123610-Agregat za komprimovani vazduh</v>
      </c>
    </row>
    <row r="5201" spans="1:17" x14ac:dyDescent="0.25">
      <c r="A5201">
        <v>5200</v>
      </c>
      <c r="B5201">
        <v>42123610</v>
      </c>
      <c r="C5201" t="s">
        <v>5185</v>
      </c>
      <c r="E5201" s="15">
        <v>5201</v>
      </c>
      <c r="F5201" s="16">
        <v>42123700</v>
      </c>
      <c r="G5201" s="17" t="s">
        <v>5186</v>
      </c>
      <c r="Q5201" t="str">
        <f t="shared" si="81"/>
        <v>42123700-Centrifugalni kompresori</v>
      </c>
    </row>
    <row r="5202" spans="1:17" x14ac:dyDescent="0.25">
      <c r="A5202">
        <v>5201</v>
      </c>
      <c r="B5202">
        <v>42123700</v>
      </c>
      <c r="C5202" t="s">
        <v>5186</v>
      </c>
      <c r="E5202" s="12">
        <v>5202</v>
      </c>
      <c r="F5202" s="13">
        <v>42123800</v>
      </c>
      <c r="G5202" s="14" t="s">
        <v>5187</v>
      </c>
      <c r="Q5202" t="str">
        <f t="shared" si="81"/>
        <v>42123800-Kompresori za upotrebu u civilnom vazduhoplovstvu</v>
      </c>
    </row>
    <row r="5203" spans="1:17" x14ac:dyDescent="0.25">
      <c r="A5203">
        <v>5202</v>
      </c>
      <c r="B5203">
        <v>42123800</v>
      </c>
      <c r="C5203" t="s">
        <v>5187</v>
      </c>
      <c r="E5203" s="15">
        <v>5203</v>
      </c>
      <c r="F5203" s="16">
        <v>42124000</v>
      </c>
      <c r="G5203" s="17" t="s">
        <v>5188</v>
      </c>
      <c r="Q5203" t="str">
        <f t="shared" si="81"/>
        <v>42124000-Delovi pumpi, kompresora, mašina ili motora</v>
      </c>
    </row>
    <row r="5204" spans="1:17" x14ac:dyDescent="0.25">
      <c r="A5204">
        <v>5203</v>
      </c>
      <c r="B5204">
        <v>42124000</v>
      </c>
      <c r="C5204" t="s">
        <v>5188</v>
      </c>
      <c r="E5204" s="12">
        <v>5204</v>
      </c>
      <c r="F5204" s="13">
        <v>42124100</v>
      </c>
      <c r="G5204" s="14" t="s">
        <v>5189</v>
      </c>
      <c r="Q5204" t="str">
        <f t="shared" si="81"/>
        <v>42124100-Delovi mašina  ili motora</v>
      </c>
    </row>
    <row r="5205" spans="1:17" x14ac:dyDescent="0.25">
      <c r="A5205">
        <v>5204</v>
      </c>
      <c r="B5205">
        <v>42124100</v>
      </c>
      <c r="C5205" t="s">
        <v>5189</v>
      </c>
      <c r="E5205" s="15">
        <v>5205</v>
      </c>
      <c r="F5205" s="16">
        <v>42124130</v>
      </c>
      <c r="G5205" s="17" t="s">
        <v>5190</v>
      </c>
      <c r="Q5205" t="str">
        <f t="shared" si="81"/>
        <v>42124130-Delovi pneumatskih mašina</v>
      </c>
    </row>
    <row r="5206" spans="1:17" x14ac:dyDescent="0.25">
      <c r="A5206">
        <v>5205</v>
      </c>
      <c r="B5206">
        <v>42124130</v>
      </c>
      <c r="C5206" t="s">
        <v>5190</v>
      </c>
      <c r="E5206" s="12">
        <v>5206</v>
      </c>
      <c r="F5206" s="13">
        <v>42124150</v>
      </c>
      <c r="G5206" s="14" t="s">
        <v>5191</v>
      </c>
      <c r="Q5206" t="str">
        <f t="shared" si="81"/>
        <v>42124150-Delovi hidrauličnih pogonskih mašina  ili motora</v>
      </c>
    </row>
    <row r="5207" spans="1:17" x14ac:dyDescent="0.25">
      <c r="A5207">
        <v>5206</v>
      </c>
      <c r="B5207">
        <v>42124150</v>
      </c>
      <c r="C5207" t="s">
        <v>5191</v>
      </c>
      <c r="E5207" s="15">
        <v>5207</v>
      </c>
      <c r="F5207" s="16">
        <v>42124170</v>
      </c>
      <c r="G5207" s="17" t="s">
        <v>5192</v>
      </c>
      <c r="Q5207" t="str">
        <f t="shared" si="81"/>
        <v>42124170-Delovi reaktivnih motora</v>
      </c>
    </row>
    <row r="5208" spans="1:17" x14ac:dyDescent="0.25">
      <c r="A5208">
        <v>5207</v>
      </c>
      <c r="B5208">
        <v>42124170</v>
      </c>
      <c r="C5208" t="s">
        <v>5192</v>
      </c>
      <c r="E5208" s="12">
        <v>5208</v>
      </c>
      <c r="F5208" s="13">
        <v>42124200</v>
      </c>
      <c r="G5208" s="14" t="s">
        <v>5193</v>
      </c>
      <c r="Q5208" t="str">
        <f t="shared" si="81"/>
        <v>42124200-Delovi pumpi ili  elevatora tečnosti</v>
      </c>
    </row>
    <row r="5209" spans="1:17" x14ac:dyDescent="0.25">
      <c r="A5209">
        <v>5208</v>
      </c>
      <c r="B5209">
        <v>42124200</v>
      </c>
      <c r="C5209" t="s">
        <v>5193</v>
      </c>
      <c r="E5209" s="15">
        <v>5209</v>
      </c>
      <c r="F5209" s="16">
        <v>42124210</v>
      </c>
      <c r="G5209" s="17" t="s">
        <v>5194</v>
      </c>
      <c r="Q5209" t="str">
        <f t="shared" si="81"/>
        <v>42124210-Delovi pumpi za gorivo, ručnih pumpi i pumpi za beton</v>
      </c>
    </row>
    <row r="5210" spans="1:17" x14ac:dyDescent="0.25">
      <c r="A5210">
        <v>5209</v>
      </c>
      <c r="B5210">
        <v>42124210</v>
      </c>
      <c r="C5210" t="s">
        <v>5194</v>
      </c>
      <c r="E5210" s="12">
        <v>5210</v>
      </c>
      <c r="F5210" s="13">
        <v>42124211</v>
      </c>
      <c r="G5210" s="14" t="s">
        <v>5195</v>
      </c>
      <c r="Q5210" t="str">
        <f t="shared" si="81"/>
        <v>42124211-Delovi pumpi za gorivo</v>
      </c>
    </row>
    <row r="5211" spans="1:17" x14ac:dyDescent="0.25">
      <c r="A5211">
        <v>5210</v>
      </c>
      <c r="B5211">
        <v>42124211</v>
      </c>
      <c r="C5211" t="s">
        <v>5195</v>
      </c>
      <c r="E5211" s="15">
        <v>5211</v>
      </c>
      <c r="F5211" s="16">
        <v>42124212</v>
      </c>
      <c r="G5211" s="17" t="s">
        <v>5196</v>
      </c>
      <c r="Q5211" t="str">
        <f t="shared" si="81"/>
        <v>42124212-Delovi ručnih pumpi</v>
      </c>
    </row>
    <row r="5212" spans="1:17" x14ac:dyDescent="0.25">
      <c r="A5212">
        <v>5211</v>
      </c>
      <c r="B5212">
        <v>42124212</v>
      </c>
      <c r="C5212" t="s">
        <v>5196</v>
      </c>
      <c r="E5212" s="12">
        <v>5212</v>
      </c>
      <c r="F5212" s="13">
        <v>42124213</v>
      </c>
      <c r="G5212" s="14" t="s">
        <v>5197</v>
      </c>
      <c r="Q5212" t="str">
        <f t="shared" si="81"/>
        <v>42124213-Delovi pumpi za beton</v>
      </c>
    </row>
    <row r="5213" spans="1:17" x14ac:dyDescent="0.25">
      <c r="A5213">
        <v>5212</v>
      </c>
      <c r="B5213">
        <v>42124213</v>
      </c>
      <c r="C5213" t="s">
        <v>5197</v>
      </c>
      <c r="E5213" s="15">
        <v>5213</v>
      </c>
      <c r="F5213" s="16">
        <v>42124220</v>
      </c>
      <c r="G5213" s="17" t="s">
        <v>5198</v>
      </c>
      <c r="Q5213" t="str">
        <f t="shared" si="81"/>
        <v>42124220-Delovi pumpi za potiskivanje sa naizmeničnim kretanjem</v>
      </c>
    </row>
    <row r="5214" spans="1:17" x14ac:dyDescent="0.25">
      <c r="A5214">
        <v>5213</v>
      </c>
      <c r="B5214">
        <v>42124220</v>
      </c>
      <c r="C5214" t="s">
        <v>5198</v>
      </c>
      <c r="E5214" s="12">
        <v>5214</v>
      </c>
      <c r="F5214" s="13">
        <v>42124221</v>
      </c>
      <c r="G5214" s="14" t="s">
        <v>5199</v>
      </c>
      <c r="Q5214" t="str">
        <f t="shared" si="81"/>
        <v>42124221-Delovi hidrauličnih agregata</v>
      </c>
    </row>
    <row r="5215" spans="1:17" x14ac:dyDescent="0.25">
      <c r="A5215">
        <v>5214</v>
      </c>
      <c r="B5215">
        <v>42124221</v>
      </c>
      <c r="C5215" t="s">
        <v>5199</v>
      </c>
      <c r="E5215" s="15">
        <v>5215</v>
      </c>
      <c r="F5215" s="16">
        <v>42124222</v>
      </c>
      <c r="G5215" s="17" t="s">
        <v>5200</v>
      </c>
      <c r="Q5215" t="str">
        <f t="shared" si="81"/>
        <v>42124222-Delovi dozirnih pumpi</v>
      </c>
    </row>
    <row r="5216" spans="1:17" x14ac:dyDescent="0.25">
      <c r="A5216">
        <v>5215</v>
      </c>
      <c r="B5216">
        <v>42124222</v>
      </c>
      <c r="C5216" t="s">
        <v>5200</v>
      </c>
      <c r="E5216" s="12">
        <v>5216</v>
      </c>
      <c r="F5216" s="13">
        <v>42124230</v>
      </c>
      <c r="G5216" s="14" t="s">
        <v>5201</v>
      </c>
      <c r="Q5216" t="str">
        <f t="shared" si="81"/>
        <v>42124230-Delovi pumpi za potiskivanje, sa rotacionim kretanjem</v>
      </c>
    </row>
    <row r="5217" spans="1:17" x14ac:dyDescent="0.25">
      <c r="A5217">
        <v>5216</v>
      </c>
      <c r="B5217">
        <v>42124230</v>
      </c>
      <c r="C5217" t="s">
        <v>5201</v>
      </c>
      <c r="E5217" s="15">
        <v>5217</v>
      </c>
      <c r="F5217" s="16">
        <v>42124290</v>
      </c>
      <c r="G5217" s="17" t="s">
        <v>5202</v>
      </c>
      <c r="Q5217" t="str">
        <f t="shared" si="81"/>
        <v>42124290-Delovi centrifugalnih pumpi</v>
      </c>
    </row>
    <row r="5218" spans="1:17" x14ac:dyDescent="0.25">
      <c r="A5218">
        <v>5217</v>
      </c>
      <c r="B5218">
        <v>42124290</v>
      </c>
      <c r="C5218" t="s">
        <v>5202</v>
      </c>
      <c r="E5218" s="12">
        <v>5218</v>
      </c>
      <c r="F5218" s="13">
        <v>42124300</v>
      </c>
      <c r="G5218" s="14" t="s">
        <v>5203</v>
      </c>
      <c r="Q5218" t="str">
        <f t="shared" si="81"/>
        <v>42124300-Delovi vazdušnih ili vakuumskih pumpi, vazdušnih ili gasnih kompresora</v>
      </c>
    </row>
    <row r="5219" spans="1:17" x14ac:dyDescent="0.25">
      <c r="A5219">
        <v>5218</v>
      </c>
      <c r="B5219">
        <v>42124300</v>
      </c>
      <c r="C5219" t="s">
        <v>5203</v>
      </c>
      <c r="E5219" s="15">
        <v>5219</v>
      </c>
      <c r="F5219" s="16">
        <v>42124310</v>
      </c>
      <c r="G5219" s="17" t="s">
        <v>5204</v>
      </c>
      <c r="Q5219" t="str">
        <f t="shared" si="81"/>
        <v>42124310-Delovi vazdušnih pumpi</v>
      </c>
    </row>
    <row r="5220" spans="1:17" x14ac:dyDescent="0.25">
      <c r="A5220">
        <v>5219</v>
      </c>
      <c r="B5220">
        <v>42124310</v>
      </c>
      <c r="C5220" t="s">
        <v>5204</v>
      </c>
      <c r="E5220" s="12">
        <v>5220</v>
      </c>
      <c r="F5220" s="13">
        <v>42124320</v>
      </c>
      <c r="G5220" s="14" t="s">
        <v>5205</v>
      </c>
      <c r="Q5220" t="str">
        <f t="shared" si="81"/>
        <v>42124320-Delovi vakuumskih pumpi</v>
      </c>
    </row>
    <row r="5221" spans="1:17" x14ac:dyDescent="0.25">
      <c r="A5221">
        <v>5220</v>
      </c>
      <c r="B5221">
        <v>42124320</v>
      </c>
      <c r="C5221" t="s">
        <v>5205</v>
      </c>
      <c r="E5221" s="15">
        <v>5221</v>
      </c>
      <c r="F5221" s="16">
        <v>42124330</v>
      </c>
      <c r="G5221" s="17" t="s">
        <v>5206</v>
      </c>
      <c r="Q5221" t="str">
        <f t="shared" si="81"/>
        <v>42124330-Delovi vazdušnih kompresora</v>
      </c>
    </row>
    <row r="5222" spans="1:17" x14ac:dyDescent="0.25">
      <c r="A5222">
        <v>5221</v>
      </c>
      <c r="B5222">
        <v>42124330</v>
      </c>
      <c r="C5222" t="s">
        <v>5206</v>
      </c>
      <c r="E5222" s="12">
        <v>5222</v>
      </c>
      <c r="F5222" s="13">
        <v>42124340</v>
      </c>
      <c r="G5222" s="14" t="s">
        <v>5207</v>
      </c>
      <c r="Q5222" t="str">
        <f t="shared" si="81"/>
        <v>42124340-Delovi gasnih kompresora</v>
      </c>
    </row>
    <row r="5223" spans="1:17" x14ac:dyDescent="0.25">
      <c r="A5223">
        <v>5222</v>
      </c>
      <c r="B5223">
        <v>42124340</v>
      </c>
      <c r="C5223" t="s">
        <v>5207</v>
      </c>
      <c r="E5223" s="15">
        <v>5223</v>
      </c>
      <c r="F5223" s="16">
        <v>42130000</v>
      </c>
      <c r="G5223" s="17" t="s">
        <v>5208</v>
      </c>
      <c r="Q5223" t="str">
        <f t="shared" si="81"/>
        <v>42130000-Slavine, ventili i slični uređaji</v>
      </c>
    </row>
    <row r="5224" spans="1:17" x14ac:dyDescent="0.25">
      <c r="A5224">
        <v>5223</v>
      </c>
      <c r="B5224">
        <v>42130000</v>
      </c>
      <c r="C5224" t="s">
        <v>5208</v>
      </c>
      <c r="E5224" s="12">
        <v>5224</v>
      </c>
      <c r="F5224" s="13">
        <v>42131000</v>
      </c>
      <c r="G5224" s="14" t="s">
        <v>5209</v>
      </c>
      <c r="Q5224" t="str">
        <f t="shared" si="81"/>
        <v>42131000-Slavine i ventili</v>
      </c>
    </row>
    <row r="5225" spans="1:17" x14ac:dyDescent="0.25">
      <c r="A5225">
        <v>5224</v>
      </c>
      <c r="B5225">
        <v>42131000</v>
      </c>
      <c r="C5225" t="s">
        <v>5209</v>
      </c>
      <c r="E5225" s="15">
        <v>5225</v>
      </c>
      <c r="F5225" s="16">
        <v>42131100</v>
      </c>
      <c r="G5225" s="17" t="s">
        <v>5210</v>
      </c>
      <c r="Q5225" t="str">
        <f t="shared" si="81"/>
        <v>42131100-Ventili definisani prema funkciji</v>
      </c>
    </row>
    <row r="5226" spans="1:17" x14ac:dyDescent="0.25">
      <c r="A5226">
        <v>5225</v>
      </c>
      <c r="B5226">
        <v>42131100</v>
      </c>
      <c r="C5226" t="s">
        <v>5210</v>
      </c>
      <c r="E5226" s="12">
        <v>5226</v>
      </c>
      <c r="F5226" s="13">
        <v>42131110</v>
      </c>
      <c r="G5226" s="14" t="s">
        <v>5211</v>
      </c>
      <c r="Q5226" t="str">
        <f t="shared" si="81"/>
        <v>42131110-Ventili za radijatore centralnog grejanja</v>
      </c>
    </row>
    <row r="5227" spans="1:17" x14ac:dyDescent="0.25">
      <c r="A5227">
        <v>5226</v>
      </c>
      <c r="B5227">
        <v>42131110</v>
      </c>
      <c r="C5227" t="s">
        <v>5211</v>
      </c>
      <c r="E5227" s="15">
        <v>5227</v>
      </c>
      <c r="F5227" s="16">
        <v>42131120</v>
      </c>
      <c r="G5227" s="17" t="s">
        <v>5212</v>
      </c>
      <c r="Q5227" t="str">
        <f t="shared" si="81"/>
        <v>42131120-Vodonepropustivi zasuni</v>
      </c>
    </row>
    <row r="5228" spans="1:17" x14ac:dyDescent="0.25">
      <c r="A5228">
        <v>5227</v>
      </c>
      <c r="B5228">
        <v>42131120</v>
      </c>
      <c r="C5228" t="s">
        <v>5212</v>
      </c>
      <c r="E5228" s="12">
        <v>5228</v>
      </c>
      <c r="F5228" s="13">
        <v>42131130</v>
      </c>
      <c r="G5228" s="14" t="s">
        <v>5213</v>
      </c>
      <c r="Q5228" t="str">
        <f t="shared" si="81"/>
        <v>42131130-Regulatori temperature</v>
      </c>
    </row>
    <row r="5229" spans="1:17" x14ac:dyDescent="0.25">
      <c r="A5229">
        <v>5228</v>
      </c>
      <c r="B5229">
        <v>42131130</v>
      </c>
      <c r="C5229" t="s">
        <v>5213</v>
      </c>
      <c r="E5229" s="15">
        <v>5229</v>
      </c>
      <c r="F5229" s="16">
        <v>42131140</v>
      </c>
      <c r="G5229" s="17" t="s">
        <v>5214</v>
      </c>
      <c r="Q5229" t="str">
        <f t="shared" si="81"/>
        <v>42131140-Redukcijski ventili, upravljački ventili, povratni ventili ili sigurnosni ventili</v>
      </c>
    </row>
    <row r="5230" spans="1:17" x14ac:dyDescent="0.25">
      <c r="A5230">
        <v>5229</v>
      </c>
      <c r="B5230">
        <v>42131140</v>
      </c>
      <c r="C5230" t="s">
        <v>5214</v>
      </c>
      <c r="E5230" s="12">
        <v>5230</v>
      </c>
      <c r="F5230" s="13">
        <v>42131141</v>
      </c>
      <c r="G5230" s="14" t="s">
        <v>5215</v>
      </c>
      <c r="Q5230" t="str">
        <f t="shared" si="81"/>
        <v>42131141-Redukcijski ventili</v>
      </c>
    </row>
    <row r="5231" spans="1:17" x14ac:dyDescent="0.25">
      <c r="A5231">
        <v>5230</v>
      </c>
      <c r="B5231">
        <v>42131141</v>
      </c>
      <c r="C5231" t="s">
        <v>5215</v>
      </c>
      <c r="E5231" s="15">
        <v>5231</v>
      </c>
      <c r="F5231" s="16">
        <v>42131142</v>
      </c>
      <c r="G5231" s="17" t="s">
        <v>5216</v>
      </c>
      <c r="Q5231" t="str">
        <f t="shared" si="81"/>
        <v>42131142-Upravljački ventili</v>
      </c>
    </row>
    <row r="5232" spans="1:17" x14ac:dyDescent="0.25">
      <c r="A5232">
        <v>5231</v>
      </c>
      <c r="B5232">
        <v>42131142</v>
      </c>
      <c r="C5232" t="s">
        <v>5216</v>
      </c>
      <c r="E5232" s="12">
        <v>5232</v>
      </c>
      <c r="F5232" s="13">
        <v>42131143</v>
      </c>
      <c r="G5232" s="14" t="s">
        <v>5217</v>
      </c>
      <c r="Q5232" t="str">
        <f t="shared" si="81"/>
        <v>42131143-Ventili za regulaciju visoke vode</v>
      </c>
    </row>
    <row r="5233" spans="1:17" x14ac:dyDescent="0.25">
      <c r="A5233">
        <v>5232</v>
      </c>
      <c r="B5233">
        <v>42131143</v>
      </c>
      <c r="C5233" t="s">
        <v>5217</v>
      </c>
      <c r="E5233" s="15">
        <v>5233</v>
      </c>
      <c r="F5233" s="16">
        <v>42131144</v>
      </c>
      <c r="G5233" s="17" t="s">
        <v>5218</v>
      </c>
      <c r="Q5233" t="str">
        <f t="shared" si="81"/>
        <v>42131144-Ventili za regulaciju procesa</v>
      </c>
    </row>
    <row r="5234" spans="1:17" x14ac:dyDescent="0.25">
      <c r="A5234">
        <v>5233</v>
      </c>
      <c r="B5234">
        <v>42131144</v>
      </c>
      <c r="C5234" t="s">
        <v>5218</v>
      </c>
      <c r="E5234" s="12">
        <v>5234</v>
      </c>
      <c r="F5234" s="13">
        <v>42131145</v>
      </c>
      <c r="G5234" s="14" t="s">
        <v>5219</v>
      </c>
      <c r="Q5234" t="str">
        <f t="shared" si="81"/>
        <v>42131145-Povratni ventili</v>
      </c>
    </row>
    <row r="5235" spans="1:17" x14ac:dyDescent="0.25">
      <c r="A5235">
        <v>5234</v>
      </c>
      <c r="B5235">
        <v>42131145</v>
      </c>
      <c r="C5235" t="s">
        <v>5219</v>
      </c>
      <c r="E5235" s="15">
        <v>5235</v>
      </c>
      <c r="F5235" s="16">
        <v>42131146</v>
      </c>
      <c r="G5235" s="17" t="s">
        <v>5220</v>
      </c>
      <c r="Q5235" t="str">
        <f t="shared" si="81"/>
        <v>42131146-Nepovratni ventili</v>
      </c>
    </row>
    <row r="5236" spans="1:17" x14ac:dyDescent="0.25">
      <c r="A5236">
        <v>5235</v>
      </c>
      <c r="B5236">
        <v>42131146</v>
      </c>
      <c r="C5236" t="s">
        <v>5220</v>
      </c>
      <c r="E5236" s="12">
        <v>5236</v>
      </c>
      <c r="F5236" s="13">
        <v>42131147</v>
      </c>
      <c r="G5236" s="14" t="s">
        <v>5221</v>
      </c>
      <c r="Q5236" t="str">
        <f t="shared" si="81"/>
        <v>42131147-Sigurnosni ventili</v>
      </c>
    </row>
    <row r="5237" spans="1:17" x14ac:dyDescent="0.25">
      <c r="A5237">
        <v>5236</v>
      </c>
      <c r="B5237">
        <v>42131147</v>
      </c>
      <c r="C5237" t="s">
        <v>5221</v>
      </c>
      <c r="E5237" s="15">
        <v>5237</v>
      </c>
      <c r="F5237" s="16">
        <v>42131148</v>
      </c>
      <c r="G5237" s="17" t="s">
        <v>5222</v>
      </c>
      <c r="Q5237" t="str">
        <f t="shared" si="81"/>
        <v>42131148-Zaustavni ventili</v>
      </c>
    </row>
    <row r="5238" spans="1:17" x14ac:dyDescent="0.25">
      <c r="A5238">
        <v>5237</v>
      </c>
      <c r="B5238">
        <v>42131148</v>
      </c>
      <c r="C5238" t="s">
        <v>5222</v>
      </c>
      <c r="E5238" s="12">
        <v>5238</v>
      </c>
      <c r="F5238" s="13">
        <v>42131150</v>
      </c>
      <c r="G5238" s="14" t="s">
        <v>5223</v>
      </c>
      <c r="Q5238" t="str">
        <f t="shared" si="81"/>
        <v>42131150-Ventili za kanalizacijske vertikale</v>
      </c>
    </row>
    <row r="5239" spans="1:17" x14ac:dyDescent="0.25">
      <c r="A5239">
        <v>5238</v>
      </c>
      <c r="B5239">
        <v>42131150</v>
      </c>
      <c r="C5239" t="s">
        <v>5223</v>
      </c>
      <c r="E5239" s="15">
        <v>5239</v>
      </c>
      <c r="F5239" s="16">
        <v>42131160</v>
      </c>
      <c r="G5239" s="17" t="s">
        <v>5224</v>
      </c>
      <c r="Q5239" t="str">
        <f t="shared" si="81"/>
        <v>42131160-Hidranti</v>
      </c>
    </row>
    <row r="5240" spans="1:17" x14ac:dyDescent="0.25">
      <c r="A5240">
        <v>5239</v>
      </c>
      <c r="B5240">
        <v>42131160</v>
      </c>
      <c r="C5240" t="s">
        <v>5224</v>
      </c>
      <c r="E5240" s="12">
        <v>5240</v>
      </c>
      <c r="F5240" s="13">
        <v>42131170</v>
      </c>
      <c r="G5240" s="14" t="s">
        <v>5225</v>
      </c>
      <c r="Q5240" t="str">
        <f t="shared" si="81"/>
        <v>42131170-Ispusni ventili za plinske boce</v>
      </c>
    </row>
    <row r="5241" spans="1:17" x14ac:dyDescent="0.25">
      <c r="A5241">
        <v>5240</v>
      </c>
      <c r="B5241">
        <v>42131170</v>
      </c>
      <c r="C5241" t="s">
        <v>5225</v>
      </c>
      <c r="E5241" s="15">
        <v>5241</v>
      </c>
      <c r="F5241" s="16">
        <v>42131200</v>
      </c>
      <c r="G5241" s="17" t="s">
        <v>5226</v>
      </c>
      <c r="Q5241" t="str">
        <f t="shared" si="81"/>
        <v>42131200-Ventili definisani prema konstrukciji</v>
      </c>
    </row>
    <row r="5242" spans="1:17" x14ac:dyDescent="0.25">
      <c r="A5242">
        <v>5241</v>
      </c>
      <c r="B5242">
        <v>42131200</v>
      </c>
      <c r="C5242" t="s">
        <v>5226</v>
      </c>
      <c r="E5242" s="12">
        <v>5242</v>
      </c>
      <c r="F5242" s="13">
        <v>42131210</v>
      </c>
      <c r="G5242" s="14" t="s">
        <v>5227</v>
      </c>
      <c r="Q5242" t="str">
        <f t="shared" si="81"/>
        <v>42131210-Zaporni ventili</v>
      </c>
    </row>
    <row r="5243" spans="1:17" x14ac:dyDescent="0.25">
      <c r="A5243">
        <v>5242</v>
      </c>
      <c r="B5243">
        <v>42131210</v>
      </c>
      <c r="C5243" t="s">
        <v>5227</v>
      </c>
      <c r="E5243" s="15">
        <v>5243</v>
      </c>
      <c r="F5243" s="16">
        <v>42131220</v>
      </c>
      <c r="G5243" s="17" t="s">
        <v>5228</v>
      </c>
      <c r="Q5243" t="str">
        <f t="shared" si="81"/>
        <v>42131220-Ventili za otvorene kanale</v>
      </c>
    </row>
    <row r="5244" spans="1:17" x14ac:dyDescent="0.25">
      <c r="A5244">
        <v>5243</v>
      </c>
      <c r="B5244">
        <v>42131220</v>
      </c>
      <c r="C5244" t="s">
        <v>5228</v>
      </c>
      <c r="E5244" s="12">
        <v>5244</v>
      </c>
      <c r="F5244" s="13">
        <v>42131230</v>
      </c>
      <c r="G5244" s="14" t="s">
        <v>5229</v>
      </c>
      <c r="Q5244" t="str">
        <f t="shared" si="81"/>
        <v>42131230-Zasuni</v>
      </c>
    </row>
    <row r="5245" spans="1:17" x14ac:dyDescent="0.25">
      <c r="A5245">
        <v>5244</v>
      </c>
      <c r="B5245">
        <v>42131230</v>
      </c>
      <c r="C5245" t="s">
        <v>5229</v>
      </c>
      <c r="E5245" s="15">
        <v>5245</v>
      </c>
      <c r="F5245" s="16">
        <v>42131240</v>
      </c>
      <c r="G5245" s="17" t="s">
        <v>5230</v>
      </c>
      <c r="Q5245" t="str">
        <f t="shared" si="81"/>
        <v>42131240-Ravni ventili</v>
      </c>
    </row>
    <row r="5246" spans="1:17" x14ac:dyDescent="0.25">
      <c r="A5246">
        <v>5245</v>
      </c>
      <c r="B5246">
        <v>42131240</v>
      </c>
      <c r="C5246" t="s">
        <v>5230</v>
      </c>
      <c r="E5246" s="12">
        <v>5246</v>
      </c>
      <c r="F5246" s="13">
        <v>42131250</v>
      </c>
      <c r="G5246" s="14" t="s">
        <v>5231</v>
      </c>
      <c r="Q5246" t="str">
        <f t="shared" si="81"/>
        <v>42131250-Igličasti ventili</v>
      </c>
    </row>
    <row r="5247" spans="1:17" x14ac:dyDescent="0.25">
      <c r="A5247">
        <v>5246</v>
      </c>
      <c r="B5247">
        <v>42131250</v>
      </c>
      <c r="C5247" t="s">
        <v>5231</v>
      </c>
      <c r="E5247" s="15">
        <v>5247</v>
      </c>
      <c r="F5247" s="16">
        <v>42131260</v>
      </c>
      <c r="G5247" s="17" t="s">
        <v>5232</v>
      </c>
      <c r="Q5247" t="str">
        <f t="shared" si="81"/>
        <v>42131260-Kuglasti ventili</v>
      </c>
    </row>
    <row r="5248" spans="1:17" x14ac:dyDescent="0.25">
      <c r="A5248">
        <v>5247</v>
      </c>
      <c r="B5248">
        <v>42131260</v>
      </c>
      <c r="C5248" t="s">
        <v>5232</v>
      </c>
      <c r="E5248" s="12">
        <v>5248</v>
      </c>
      <c r="F5248" s="13">
        <v>42131270</v>
      </c>
      <c r="G5248" s="14" t="s">
        <v>5233</v>
      </c>
      <c r="Q5248" t="str">
        <f t="shared" si="81"/>
        <v>42131270-Konusni ventili</v>
      </c>
    </row>
    <row r="5249" spans="1:17" x14ac:dyDescent="0.25">
      <c r="A5249">
        <v>5248</v>
      </c>
      <c r="B5249">
        <v>42131270</v>
      </c>
      <c r="C5249" t="s">
        <v>5233</v>
      </c>
      <c r="E5249" s="15">
        <v>5249</v>
      </c>
      <c r="F5249" s="16">
        <v>42131280</v>
      </c>
      <c r="G5249" s="17" t="s">
        <v>5234</v>
      </c>
      <c r="Q5249" t="str">
        <f t="shared" si="81"/>
        <v>42131280-Leptirasti ventili</v>
      </c>
    </row>
    <row r="5250" spans="1:17" x14ac:dyDescent="0.25">
      <c r="A5250">
        <v>5249</v>
      </c>
      <c r="B5250">
        <v>42131280</v>
      </c>
      <c r="C5250" t="s">
        <v>5234</v>
      </c>
      <c r="E5250" s="12">
        <v>5250</v>
      </c>
      <c r="F5250" s="13">
        <v>42131290</v>
      </c>
      <c r="G5250" s="14" t="s">
        <v>5235</v>
      </c>
      <c r="Q5250" t="str">
        <f t="shared" ref="Q5250:Q5313" si="82">F5250&amp; "-" &amp;G5250</f>
        <v>42131290-Membranski ventili</v>
      </c>
    </row>
    <row r="5251" spans="1:17" x14ac:dyDescent="0.25">
      <c r="A5251">
        <v>5250</v>
      </c>
      <c r="B5251">
        <v>42131290</v>
      </c>
      <c r="C5251" t="s">
        <v>5235</v>
      </c>
      <c r="E5251" s="15">
        <v>5251</v>
      </c>
      <c r="F5251" s="16">
        <v>42131291</v>
      </c>
      <c r="G5251" s="17" t="s">
        <v>5236</v>
      </c>
      <c r="Q5251" t="str">
        <f t="shared" si="82"/>
        <v>42131291-Klizni ventili</v>
      </c>
    </row>
    <row r="5252" spans="1:17" x14ac:dyDescent="0.25">
      <c r="A5252">
        <v>5251</v>
      </c>
      <c r="B5252">
        <v>42131291</v>
      </c>
      <c r="C5252" t="s">
        <v>5236</v>
      </c>
      <c r="E5252" s="12">
        <v>5252</v>
      </c>
      <c r="F5252" s="13">
        <v>42131292</v>
      </c>
      <c r="G5252" s="14" t="s">
        <v>5237</v>
      </c>
      <c r="Q5252" t="str">
        <f t="shared" si="82"/>
        <v>42131292-Preklopni ventil</v>
      </c>
    </row>
    <row r="5253" spans="1:17" x14ac:dyDescent="0.25">
      <c r="A5253">
        <v>5252</v>
      </c>
      <c r="B5253">
        <v>42131292</v>
      </c>
      <c r="C5253" t="s">
        <v>5237</v>
      </c>
      <c r="E5253" s="15">
        <v>5253</v>
      </c>
      <c r="F5253" s="16">
        <v>42131300</v>
      </c>
      <c r="G5253" s="17" t="s">
        <v>5238</v>
      </c>
      <c r="Q5253" t="str">
        <f t="shared" si="82"/>
        <v>42131300-Oprema ušća bušotine i drugi sklopovi ventila</v>
      </c>
    </row>
    <row r="5254" spans="1:17" x14ac:dyDescent="0.25">
      <c r="A5254">
        <v>5253</v>
      </c>
      <c r="B5254">
        <v>42131300</v>
      </c>
      <c r="C5254" t="s">
        <v>5238</v>
      </c>
      <c r="E5254" s="12">
        <v>5254</v>
      </c>
      <c r="F5254" s="13">
        <v>42131310</v>
      </c>
      <c r="G5254" s="14" t="s">
        <v>5239</v>
      </c>
      <c r="Q5254" t="str">
        <f t="shared" si="82"/>
        <v>42131310-Oprema ušća bušotine na naftnim platformama</v>
      </c>
    </row>
    <row r="5255" spans="1:17" x14ac:dyDescent="0.25">
      <c r="A5255">
        <v>5254</v>
      </c>
      <c r="B5255">
        <v>42131310</v>
      </c>
      <c r="C5255" t="s">
        <v>5239</v>
      </c>
      <c r="E5255" s="15">
        <v>5255</v>
      </c>
      <c r="F5255" s="16">
        <v>42131320</v>
      </c>
      <c r="G5255" s="17" t="s">
        <v>5240</v>
      </c>
      <c r="Q5255" t="str">
        <f t="shared" si="82"/>
        <v>42131320-Prigušni razdelnici</v>
      </c>
    </row>
    <row r="5256" spans="1:17" x14ac:dyDescent="0.25">
      <c r="A5256">
        <v>5255</v>
      </c>
      <c r="B5256">
        <v>42131320</v>
      </c>
      <c r="C5256" t="s">
        <v>5240</v>
      </c>
      <c r="E5256" s="12">
        <v>5256</v>
      </c>
      <c r="F5256" s="13">
        <v>42131390</v>
      </c>
      <c r="G5256" s="14" t="s">
        <v>5241</v>
      </c>
      <c r="Q5256" t="str">
        <f t="shared" si="82"/>
        <v>42131390-Sklopovi ventila</v>
      </c>
    </row>
    <row r="5257" spans="1:17" x14ac:dyDescent="0.25">
      <c r="A5257">
        <v>5256</v>
      </c>
      <c r="B5257">
        <v>42131390</v>
      </c>
      <c r="C5257" t="s">
        <v>5241</v>
      </c>
      <c r="E5257" s="15">
        <v>5257</v>
      </c>
      <c r="F5257" s="16">
        <v>42131400</v>
      </c>
      <c r="G5257" s="17" t="s">
        <v>5242</v>
      </c>
      <c r="Q5257" t="str">
        <f t="shared" si="82"/>
        <v>42131400-Sanitarne slavine</v>
      </c>
    </row>
    <row r="5258" spans="1:17" x14ac:dyDescent="0.25">
      <c r="A5258">
        <v>5257</v>
      </c>
      <c r="B5258">
        <v>42131400</v>
      </c>
      <c r="C5258" t="s">
        <v>5242</v>
      </c>
      <c r="E5258" s="12">
        <v>5258</v>
      </c>
      <c r="F5258" s="13">
        <v>42132000</v>
      </c>
      <c r="G5258" s="14" t="s">
        <v>5243</v>
      </c>
      <c r="Q5258" t="str">
        <f t="shared" si="82"/>
        <v>42132000-Delovi slavina i ventila</v>
      </c>
    </row>
    <row r="5259" spans="1:17" x14ac:dyDescent="0.25">
      <c r="A5259">
        <v>5258</v>
      </c>
      <c r="B5259">
        <v>42132000</v>
      </c>
      <c r="C5259" t="s">
        <v>5243</v>
      </c>
      <c r="E5259" s="15">
        <v>5259</v>
      </c>
      <c r="F5259" s="16">
        <v>42132100</v>
      </c>
      <c r="G5259" s="17" t="s">
        <v>5244</v>
      </c>
      <c r="Q5259" t="str">
        <f t="shared" si="82"/>
        <v>42132100-Pokretači ventila</v>
      </c>
    </row>
    <row r="5260" spans="1:17" x14ac:dyDescent="0.25">
      <c r="A5260">
        <v>5259</v>
      </c>
      <c r="B5260">
        <v>42132100</v>
      </c>
      <c r="C5260" t="s">
        <v>5244</v>
      </c>
      <c r="E5260" s="12">
        <v>5260</v>
      </c>
      <c r="F5260" s="13">
        <v>42132110</v>
      </c>
      <c r="G5260" s="14" t="s">
        <v>5245</v>
      </c>
      <c r="Q5260" t="str">
        <f t="shared" si="82"/>
        <v>42132110-Električni pokretači ventila</v>
      </c>
    </row>
    <row r="5261" spans="1:17" x14ac:dyDescent="0.25">
      <c r="A5261">
        <v>5260</v>
      </c>
      <c r="B5261">
        <v>42132110</v>
      </c>
      <c r="C5261" t="s">
        <v>5245</v>
      </c>
      <c r="E5261" s="15">
        <v>5261</v>
      </c>
      <c r="F5261" s="16">
        <v>42132120</v>
      </c>
      <c r="G5261" s="17" t="s">
        <v>5246</v>
      </c>
      <c r="Q5261" t="str">
        <f t="shared" si="82"/>
        <v>42132120-Hidraulični pokretači ventila</v>
      </c>
    </row>
    <row r="5262" spans="1:17" x14ac:dyDescent="0.25">
      <c r="A5262">
        <v>5261</v>
      </c>
      <c r="B5262">
        <v>42132120</v>
      </c>
      <c r="C5262" t="s">
        <v>5246</v>
      </c>
      <c r="E5262" s="12">
        <v>5262</v>
      </c>
      <c r="F5262" s="13">
        <v>42132130</v>
      </c>
      <c r="G5262" s="14" t="s">
        <v>5247</v>
      </c>
      <c r="Q5262" t="str">
        <f t="shared" si="82"/>
        <v>42132130-Pneumatski pokretači ventila</v>
      </c>
    </row>
    <row r="5263" spans="1:17" x14ac:dyDescent="0.25">
      <c r="A5263">
        <v>5262</v>
      </c>
      <c r="B5263">
        <v>42132130</v>
      </c>
      <c r="C5263" t="s">
        <v>5247</v>
      </c>
      <c r="E5263" s="15">
        <v>5263</v>
      </c>
      <c r="F5263" s="16">
        <v>42132200</v>
      </c>
      <c r="G5263" s="17" t="s">
        <v>5248</v>
      </c>
      <c r="Q5263" t="str">
        <f t="shared" si="82"/>
        <v>42132200-Delovi slavina</v>
      </c>
    </row>
    <row r="5264" spans="1:17" x14ac:dyDescent="0.25">
      <c r="A5264">
        <v>5263</v>
      </c>
      <c r="B5264">
        <v>42132200</v>
      </c>
      <c r="C5264" t="s">
        <v>5248</v>
      </c>
      <c r="E5264" s="12">
        <v>5264</v>
      </c>
      <c r="F5264" s="13">
        <v>42132300</v>
      </c>
      <c r="G5264" s="14" t="s">
        <v>5249</v>
      </c>
      <c r="Q5264" t="str">
        <f t="shared" si="82"/>
        <v>42132300-Delovi ventila</v>
      </c>
    </row>
    <row r="5265" spans="1:17" x14ac:dyDescent="0.25">
      <c r="A5265">
        <v>5264</v>
      </c>
      <c r="B5265">
        <v>42132300</v>
      </c>
      <c r="C5265" t="s">
        <v>5249</v>
      </c>
      <c r="E5265" s="15">
        <v>5265</v>
      </c>
      <c r="F5265" s="16">
        <v>42140000</v>
      </c>
      <c r="G5265" s="17" t="s">
        <v>5250</v>
      </c>
      <c r="Q5265" t="str">
        <f t="shared" si="82"/>
        <v>42140000-Uređaji, zupčanici i pogonski elementi</v>
      </c>
    </row>
    <row r="5266" spans="1:17" x14ac:dyDescent="0.25">
      <c r="A5266">
        <v>5265</v>
      </c>
      <c r="B5266">
        <v>42140000</v>
      </c>
      <c r="C5266" t="s">
        <v>5250</v>
      </c>
      <c r="E5266" s="12">
        <v>5266</v>
      </c>
      <c r="F5266" s="13">
        <v>42141000</v>
      </c>
      <c r="G5266" s="14" t="s">
        <v>5251</v>
      </c>
      <c r="Q5266" t="str">
        <f t="shared" si="82"/>
        <v>42141000-Obični uređaji, zupčanici i pogonski elementi</v>
      </c>
    </row>
    <row r="5267" spans="1:17" x14ac:dyDescent="0.25">
      <c r="A5267">
        <v>5266</v>
      </c>
      <c r="B5267">
        <v>42141000</v>
      </c>
      <c r="C5267" t="s">
        <v>5251</v>
      </c>
      <c r="E5267" s="15">
        <v>5267</v>
      </c>
      <c r="F5267" s="16">
        <v>42141100</v>
      </c>
      <c r="G5267" s="17" t="s">
        <v>5252</v>
      </c>
      <c r="Q5267" t="str">
        <f t="shared" si="82"/>
        <v>42141100-Prenosna, bregasta i kolenasta vratila</v>
      </c>
    </row>
    <row r="5268" spans="1:17" x14ac:dyDescent="0.25">
      <c r="A5268">
        <v>5267</v>
      </c>
      <c r="B5268">
        <v>42141100</v>
      </c>
      <c r="C5268" t="s">
        <v>5252</v>
      </c>
      <c r="E5268" s="12">
        <v>5268</v>
      </c>
      <c r="F5268" s="13">
        <v>42141110</v>
      </c>
      <c r="G5268" s="14" t="s">
        <v>5253</v>
      </c>
      <c r="Q5268" t="str">
        <f t="shared" si="82"/>
        <v>42141110-Prenosna vratila</v>
      </c>
    </row>
    <row r="5269" spans="1:17" x14ac:dyDescent="0.25">
      <c r="A5269">
        <v>5268</v>
      </c>
      <c r="B5269">
        <v>42141110</v>
      </c>
      <c r="C5269" t="s">
        <v>5253</v>
      </c>
      <c r="E5269" s="15">
        <v>5269</v>
      </c>
      <c r="F5269" s="16">
        <v>42141120</v>
      </c>
      <c r="G5269" s="17" t="s">
        <v>5254</v>
      </c>
      <c r="Q5269" t="str">
        <f t="shared" si="82"/>
        <v>42141120-Bregasta vratila</v>
      </c>
    </row>
    <row r="5270" spans="1:17" x14ac:dyDescent="0.25">
      <c r="A5270">
        <v>5269</v>
      </c>
      <c r="B5270">
        <v>42141120</v>
      </c>
      <c r="C5270" t="s">
        <v>5254</v>
      </c>
      <c r="E5270" s="12">
        <v>5270</v>
      </c>
      <c r="F5270" s="13">
        <v>42141130</v>
      </c>
      <c r="G5270" s="14" t="s">
        <v>5255</v>
      </c>
      <c r="Q5270" t="str">
        <f t="shared" si="82"/>
        <v>42141130-Kolenasta vratila</v>
      </c>
    </row>
    <row r="5271" spans="1:17" x14ac:dyDescent="0.25">
      <c r="A5271">
        <v>5270</v>
      </c>
      <c r="B5271">
        <v>42141130</v>
      </c>
      <c r="C5271" t="s">
        <v>5255</v>
      </c>
      <c r="E5271" s="15">
        <v>5271</v>
      </c>
      <c r="F5271" s="16">
        <v>42141200</v>
      </c>
      <c r="G5271" s="17" t="s">
        <v>5256</v>
      </c>
      <c r="Q5271" t="str">
        <f t="shared" si="82"/>
        <v>42141200-Kućišta ležaja</v>
      </c>
    </row>
    <row r="5272" spans="1:17" x14ac:dyDescent="0.25">
      <c r="A5272">
        <v>5271</v>
      </c>
      <c r="B5272">
        <v>42141200</v>
      </c>
      <c r="C5272" t="s">
        <v>5256</v>
      </c>
      <c r="E5272" s="12">
        <v>5272</v>
      </c>
      <c r="F5272" s="13">
        <v>42141300</v>
      </c>
      <c r="G5272" s="14" t="s">
        <v>5257</v>
      </c>
      <c r="Q5272" t="str">
        <f t="shared" si="82"/>
        <v>42141300-Zupčasti i frikcioni prenosnici</v>
      </c>
    </row>
    <row r="5273" spans="1:17" x14ac:dyDescent="0.25">
      <c r="A5273">
        <v>5272</v>
      </c>
      <c r="B5273">
        <v>42141300</v>
      </c>
      <c r="C5273" t="s">
        <v>5257</v>
      </c>
      <c r="E5273" s="15">
        <v>5273</v>
      </c>
      <c r="F5273" s="16">
        <v>42141400</v>
      </c>
      <c r="G5273" s="17" t="s">
        <v>5258</v>
      </c>
      <c r="Q5273" t="str">
        <f t="shared" si="82"/>
        <v>42141400-Zamajci, kaišnici i užanici</v>
      </c>
    </row>
    <row r="5274" spans="1:17" x14ac:dyDescent="0.25">
      <c r="A5274">
        <v>5273</v>
      </c>
      <c r="B5274">
        <v>42141400</v>
      </c>
      <c r="C5274" t="s">
        <v>5258</v>
      </c>
      <c r="E5274" s="12">
        <v>5274</v>
      </c>
      <c r="F5274" s="13">
        <v>42141410</v>
      </c>
      <c r="G5274" s="14" t="s">
        <v>5259</v>
      </c>
      <c r="Q5274" t="str">
        <f t="shared" si="82"/>
        <v>42141410-Vitla</v>
      </c>
    </row>
    <row r="5275" spans="1:17" x14ac:dyDescent="0.25">
      <c r="A5275">
        <v>5274</v>
      </c>
      <c r="B5275">
        <v>42141410</v>
      </c>
      <c r="C5275" t="s">
        <v>5259</v>
      </c>
      <c r="E5275" s="15">
        <v>5275</v>
      </c>
      <c r="F5275" s="16">
        <v>42141500</v>
      </c>
      <c r="G5275" s="17" t="s">
        <v>5260</v>
      </c>
      <c r="Q5275" t="str">
        <f t="shared" si="82"/>
        <v>42141500-Uključno-isključne spojnice</v>
      </c>
    </row>
    <row r="5276" spans="1:17" x14ac:dyDescent="0.25">
      <c r="A5276">
        <v>5275</v>
      </c>
      <c r="B5276">
        <v>42141500</v>
      </c>
      <c r="C5276" t="s">
        <v>5260</v>
      </c>
      <c r="E5276" s="12">
        <v>5276</v>
      </c>
      <c r="F5276" s="13">
        <v>42141600</v>
      </c>
      <c r="G5276" s="14" t="s">
        <v>5261</v>
      </c>
      <c r="Q5276" t="str">
        <f t="shared" si="82"/>
        <v>42141600-Koturače</v>
      </c>
    </row>
    <row r="5277" spans="1:17" x14ac:dyDescent="0.25">
      <c r="A5277">
        <v>5276</v>
      </c>
      <c r="B5277">
        <v>42141600</v>
      </c>
      <c r="C5277" t="s">
        <v>5261</v>
      </c>
      <c r="E5277" s="15">
        <v>5277</v>
      </c>
      <c r="F5277" s="16">
        <v>42141700</v>
      </c>
      <c r="G5277" s="17" t="s">
        <v>5262</v>
      </c>
      <c r="Q5277" t="str">
        <f t="shared" si="82"/>
        <v>42141700-Spojnice za vratila</v>
      </c>
    </row>
    <row r="5278" spans="1:17" x14ac:dyDescent="0.25">
      <c r="A5278">
        <v>5277</v>
      </c>
      <c r="B5278">
        <v>42141700</v>
      </c>
      <c r="C5278" t="s">
        <v>5262</v>
      </c>
      <c r="E5278" s="12">
        <v>5278</v>
      </c>
      <c r="F5278" s="13">
        <v>42141800</v>
      </c>
      <c r="G5278" s="14" t="s">
        <v>5263</v>
      </c>
      <c r="Q5278" t="str">
        <f t="shared" si="82"/>
        <v>42141800-Zglobne spojnice</v>
      </c>
    </row>
    <row r="5279" spans="1:17" x14ac:dyDescent="0.25">
      <c r="A5279">
        <v>5278</v>
      </c>
      <c r="B5279">
        <v>42141800</v>
      </c>
      <c r="C5279" t="s">
        <v>5263</v>
      </c>
      <c r="E5279" s="15">
        <v>5279</v>
      </c>
      <c r="F5279" s="16">
        <v>42142000</v>
      </c>
      <c r="G5279" s="17" t="s">
        <v>5264</v>
      </c>
      <c r="Q5279" t="str">
        <f t="shared" si="82"/>
        <v>42142000-Delovi elemenata zupčanika i pogonskih elemenata</v>
      </c>
    </row>
    <row r="5280" spans="1:17" x14ac:dyDescent="0.25">
      <c r="A5280">
        <v>5279</v>
      </c>
      <c r="B5280">
        <v>42142000</v>
      </c>
      <c r="C5280" t="s">
        <v>5264</v>
      </c>
      <c r="E5280" s="12">
        <v>5280</v>
      </c>
      <c r="F5280" s="13">
        <v>42142100</v>
      </c>
      <c r="G5280" s="14" t="s">
        <v>5265</v>
      </c>
      <c r="Q5280" t="str">
        <f t="shared" si="82"/>
        <v>42142100-Delovi elemenata zupčanika</v>
      </c>
    </row>
    <row r="5281" spans="1:17" x14ac:dyDescent="0.25">
      <c r="A5281">
        <v>5280</v>
      </c>
      <c r="B5281">
        <v>42142100</v>
      </c>
      <c r="C5281" t="s">
        <v>5265</v>
      </c>
      <c r="E5281" s="15">
        <v>5281</v>
      </c>
      <c r="F5281" s="16">
        <v>42142200</v>
      </c>
      <c r="G5281" s="17" t="s">
        <v>5266</v>
      </c>
      <c r="Q5281" t="str">
        <f t="shared" si="82"/>
        <v>42142200-Delovi pogonskih elemenata</v>
      </c>
    </row>
    <row r="5282" spans="1:17" x14ac:dyDescent="0.25">
      <c r="A5282">
        <v>5281</v>
      </c>
      <c r="B5282">
        <v>42142200</v>
      </c>
      <c r="C5282" t="s">
        <v>5266</v>
      </c>
      <c r="E5282" s="12">
        <v>5282</v>
      </c>
      <c r="F5282" s="13">
        <v>42150000</v>
      </c>
      <c r="G5282" s="14" t="s">
        <v>5267</v>
      </c>
      <c r="Q5282" t="str">
        <f t="shared" si="82"/>
        <v>42150000-Nuklearni reaktori i delovi</v>
      </c>
    </row>
    <row r="5283" spans="1:17" x14ac:dyDescent="0.25">
      <c r="A5283">
        <v>5282</v>
      </c>
      <c r="B5283">
        <v>42150000</v>
      </c>
      <c r="C5283" t="s">
        <v>5267</v>
      </c>
      <c r="E5283" s="15">
        <v>5283</v>
      </c>
      <c r="F5283" s="16">
        <v>42151000</v>
      </c>
      <c r="G5283" s="17" t="s">
        <v>5268</v>
      </c>
      <c r="Q5283" t="str">
        <f t="shared" si="82"/>
        <v>42151000-Nuklearni reaktori</v>
      </c>
    </row>
    <row r="5284" spans="1:17" x14ac:dyDescent="0.25">
      <c r="A5284">
        <v>5283</v>
      </c>
      <c r="B5284">
        <v>42151000</v>
      </c>
      <c r="C5284" t="s">
        <v>5268</v>
      </c>
      <c r="E5284" s="12">
        <v>5284</v>
      </c>
      <c r="F5284" s="13">
        <v>42152000</v>
      </c>
      <c r="G5284" s="14" t="s">
        <v>5269</v>
      </c>
      <c r="Q5284" t="str">
        <f t="shared" si="82"/>
        <v>42152000-Delovi nuklearnih reaktora</v>
      </c>
    </row>
    <row r="5285" spans="1:17" x14ac:dyDescent="0.25">
      <c r="A5285">
        <v>5284</v>
      </c>
      <c r="B5285">
        <v>42152000</v>
      </c>
      <c r="C5285" t="s">
        <v>5269</v>
      </c>
      <c r="E5285" s="15">
        <v>5285</v>
      </c>
      <c r="F5285" s="16">
        <v>42152100</v>
      </c>
      <c r="G5285" s="17" t="s">
        <v>5270</v>
      </c>
      <c r="Q5285" t="str">
        <f t="shared" si="82"/>
        <v>42152100-Sistemi hlađenja reaktora</v>
      </c>
    </row>
    <row r="5286" spans="1:17" x14ac:dyDescent="0.25">
      <c r="A5286">
        <v>5285</v>
      </c>
      <c r="B5286">
        <v>42152100</v>
      </c>
      <c r="C5286" t="s">
        <v>5270</v>
      </c>
      <c r="E5286" s="12">
        <v>5286</v>
      </c>
      <c r="F5286" s="13">
        <v>42152200</v>
      </c>
      <c r="G5286" s="14" t="s">
        <v>5271</v>
      </c>
      <c r="Q5286" t="str">
        <f t="shared" si="82"/>
        <v>42152200-Delovi posuda za nuklearne reaktore</v>
      </c>
    </row>
    <row r="5287" spans="1:17" x14ac:dyDescent="0.25">
      <c r="A5287">
        <v>5286</v>
      </c>
      <c r="B5287">
        <v>42152200</v>
      </c>
      <c r="C5287" t="s">
        <v>5271</v>
      </c>
      <c r="E5287" s="15">
        <v>5287</v>
      </c>
      <c r="F5287" s="16">
        <v>42160000</v>
      </c>
      <c r="G5287" s="17" t="s">
        <v>5272</v>
      </c>
      <c r="Q5287" t="str">
        <f t="shared" si="82"/>
        <v>42160000-Kotlovski uređaji</v>
      </c>
    </row>
    <row r="5288" spans="1:17" x14ac:dyDescent="0.25">
      <c r="A5288">
        <v>5287</v>
      </c>
      <c r="B5288">
        <v>42160000</v>
      </c>
      <c r="C5288" t="s">
        <v>5272</v>
      </c>
      <c r="E5288" s="12">
        <v>5288</v>
      </c>
      <c r="F5288" s="13">
        <v>42161000</v>
      </c>
      <c r="G5288" s="14" t="s">
        <v>5273</v>
      </c>
      <c r="Q5288" t="str">
        <f t="shared" si="82"/>
        <v>42161000-Toplovodni kotlovi</v>
      </c>
    </row>
    <row r="5289" spans="1:17" x14ac:dyDescent="0.25">
      <c r="A5289">
        <v>5288</v>
      </c>
      <c r="B5289">
        <v>42161000</v>
      </c>
      <c r="C5289" t="s">
        <v>5273</v>
      </c>
      <c r="E5289" s="15">
        <v>5289</v>
      </c>
      <c r="F5289" s="16">
        <v>42162000</v>
      </c>
      <c r="G5289" s="17" t="s">
        <v>5274</v>
      </c>
      <c r="Q5289" t="str">
        <f t="shared" si="82"/>
        <v>42162000-Parni kotlovi</v>
      </c>
    </row>
    <row r="5290" spans="1:17" x14ac:dyDescent="0.25">
      <c r="A5290">
        <v>5289</v>
      </c>
      <c r="B5290">
        <v>42162000</v>
      </c>
      <c r="C5290" t="s">
        <v>5274</v>
      </c>
      <c r="E5290" s="12">
        <v>5290</v>
      </c>
      <c r="F5290" s="13">
        <v>42163000</v>
      </c>
      <c r="G5290" s="14" t="s">
        <v>5275</v>
      </c>
      <c r="Q5290" t="str">
        <f t="shared" si="82"/>
        <v>42163000-Generatori pare</v>
      </c>
    </row>
    <row r="5291" spans="1:17" x14ac:dyDescent="0.25">
      <c r="A5291">
        <v>5290</v>
      </c>
      <c r="B5291">
        <v>42163000</v>
      </c>
      <c r="C5291" t="s">
        <v>5275</v>
      </c>
      <c r="E5291" s="15">
        <v>5291</v>
      </c>
      <c r="F5291" s="16">
        <v>42164000</v>
      </c>
      <c r="G5291" s="17" t="s">
        <v>5276</v>
      </c>
      <c r="Q5291" t="str">
        <f t="shared" si="82"/>
        <v>42164000-Pomoćni uređaji za kotlove</v>
      </c>
    </row>
    <row r="5292" spans="1:17" x14ac:dyDescent="0.25">
      <c r="A5292">
        <v>5291</v>
      </c>
      <c r="B5292">
        <v>42164000</v>
      </c>
      <c r="C5292" t="s">
        <v>5276</v>
      </c>
      <c r="E5292" s="12">
        <v>5292</v>
      </c>
      <c r="F5292" s="13">
        <v>42165000</v>
      </c>
      <c r="G5292" s="14" t="s">
        <v>5277</v>
      </c>
      <c r="Q5292" t="str">
        <f t="shared" si="82"/>
        <v>42165000-Kondenzatori pare</v>
      </c>
    </row>
    <row r="5293" spans="1:17" x14ac:dyDescent="0.25">
      <c r="A5293">
        <v>5292</v>
      </c>
      <c r="B5293">
        <v>42165000</v>
      </c>
      <c r="C5293" t="s">
        <v>5277</v>
      </c>
      <c r="E5293" s="15">
        <v>5293</v>
      </c>
      <c r="F5293" s="16">
        <v>42200000</v>
      </c>
      <c r="G5293" s="17" t="s">
        <v>5278</v>
      </c>
      <c r="Q5293" t="str">
        <f t="shared" si="82"/>
        <v>42200000-Mašine za preradu hrane, pića i duvana i pripadajući delovi</v>
      </c>
    </row>
    <row r="5294" spans="1:17" x14ac:dyDescent="0.25">
      <c r="A5294">
        <v>5293</v>
      </c>
      <c r="B5294">
        <v>42200000</v>
      </c>
      <c r="C5294" t="s">
        <v>5278</v>
      </c>
      <c r="E5294" s="12">
        <v>5294</v>
      </c>
      <c r="F5294" s="13">
        <v>42210000</v>
      </c>
      <c r="G5294" s="14" t="s">
        <v>5279</v>
      </c>
      <c r="Q5294" t="str">
        <f t="shared" si="82"/>
        <v>42210000-Mašine za preradu hrane, pića i duvana</v>
      </c>
    </row>
    <row r="5295" spans="1:17" x14ac:dyDescent="0.25">
      <c r="A5295">
        <v>5294</v>
      </c>
      <c r="B5295">
        <v>42210000</v>
      </c>
      <c r="C5295" t="s">
        <v>5279</v>
      </c>
      <c r="E5295" s="15">
        <v>5295</v>
      </c>
      <c r="F5295" s="16">
        <v>42211000</v>
      </c>
      <c r="G5295" s="17" t="s">
        <v>5280</v>
      </c>
      <c r="Q5295" t="str">
        <f t="shared" si="82"/>
        <v>42211000-Mašine za mlekarstvo</v>
      </c>
    </row>
    <row r="5296" spans="1:17" x14ac:dyDescent="0.25">
      <c r="A5296">
        <v>5295</v>
      </c>
      <c r="B5296">
        <v>42211000</v>
      </c>
      <c r="C5296" t="s">
        <v>5280</v>
      </c>
      <c r="E5296" s="12">
        <v>5296</v>
      </c>
      <c r="F5296" s="13">
        <v>42211100</v>
      </c>
      <c r="G5296" s="14" t="s">
        <v>5281</v>
      </c>
      <c r="Q5296" t="str">
        <f t="shared" si="82"/>
        <v>42211100-Centrifugalni separatori pavlake</v>
      </c>
    </row>
    <row r="5297" spans="1:17" x14ac:dyDescent="0.25">
      <c r="A5297">
        <v>5296</v>
      </c>
      <c r="B5297">
        <v>42211100</v>
      </c>
      <c r="C5297" t="s">
        <v>5281</v>
      </c>
      <c r="E5297" s="15">
        <v>5297</v>
      </c>
      <c r="F5297" s="16">
        <v>42212000</v>
      </c>
      <c r="G5297" s="17" t="s">
        <v>5282</v>
      </c>
      <c r="Q5297" t="str">
        <f t="shared" si="82"/>
        <v>42212000-Mašine za preradu žitarica i suvog povrća</v>
      </c>
    </row>
    <row r="5298" spans="1:17" x14ac:dyDescent="0.25">
      <c r="A5298">
        <v>5297</v>
      </c>
      <c r="B5298">
        <v>42212000</v>
      </c>
      <c r="C5298" t="s">
        <v>5282</v>
      </c>
      <c r="E5298" s="12">
        <v>5298</v>
      </c>
      <c r="F5298" s="13">
        <v>42213000</v>
      </c>
      <c r="G5298" s="14" t="s">
        <v>5283</v>
      </c>
      <c r="Q5298" t="str">
        <f t="shared" si="82"/>
        <v>42213000-Mašine koji se koriste u proizvodnji alkoholnih ili voćnih napitaka</v>
      </c>
    </row>
    <row r="5299" spans="1:17" x14ac:dyDescent="0.25">
      <c r="A5299">
        <v>5298</v>
      </c>
      <c r="B5299">
        <v>42213000</v>
      </c>
      <c r="C5299" t="s">
        <v>5283</v>
      </c>
      <c r="E5299" s="15">
        <v>5299</v>
      </c>
      <c r="F5299" s="16">
        <v>42214000</v>
      </c>
      <c r="G5299" s="17" t="s">
        <v>5284</v>
      </c>
      <c r="Q5299" t="str">
        <f t="shared" si="82"/>
        <v>42214000-Kuhinjski šporeti, sušare za poljoprivredne proizvode i oprema za kuvanje ili zagrevanje</v>
      </c>
    </row>
    <row r="5300" spans="1:17" x14ac:dyDescent="0.25">
      <c r="A5300">
        <v>5299</v>
      </c>
      <c r="B5300">
        <v>42214000</v>
      </c>
      <c r="C5300" t="s">
        <v>5284</v>
      </c>
      <c r="E5300" s="12">
        <v>5300</v>
      </c>
      <c r="F5300" s="13">
        <v>42214100</v>
      </c>
      <c r="G5300" s="14" t="s">
        <v>5285</v>
      </c>
      <c r="Q5300" t="str">
        <f t="shared" si="82"/>
        <v>42214100-Kuhinjski šporeti</v>
      </c>
    </row>
    <row r="5301" spans="1:17" x14ac:dyDescent="0.25">
      <c r="A5301">
        <v>5300</v>
      </c>
      <c r="B5301">
        <v>42214100</v>
      </c>
      <c r="C5301" t="s">
        <v>5285</v>
      </c>
      <c r="E5301" s="15">
        <v>5301</v>
      </c>
      <c r="F5301" s="16">
        <v>42214110</v>
      </c>
      <c r="G5301" s="17" t="s">
        <v>5286</v>
      </c>
      <c r="Q5301" t="str">
        <f t="shared" si="82"/>
        <v>42214110-Roštilji</v>
      </c>
    </row>
    <row r="5302" spans="1:17" x14ac:dyDescent="0.25">
      <c r="A5302">
        <v>5301</v>
      </c>
      <c r="B5302">
        <v>42214110</v>
      </c>
      <c r="C5302" t="s">
        <v>5286</v>
      </c>
      <c r="E5302" s="12">
        <v>5302</v>
      </c>
      <c r="F5302" s="13">
        <v>42214200</v>
      </c>
      <c r="G5302" s="14" t="s">
        <v>5287</v>
      </c>
      <c r="Q5302" t="str">
        <f t="shared" si="82"/>
        <v>42214200-Sušare za poljoprivredne proizvode</v>
      </c>
    </row>
    <row r="5303" spans="1:17" x14ac:dyDescent="0.25">
      <c r="A5303">
        <v>5302</v>
      </c>
      <c r="B5303">
        <v>42214200</v>
      </c>
      <c r="C5303" t="s">
        <v>5287</v>
      </c>
      <c r="E5303" s="15">
        <v>5303</v>
      </c>
      <c r="F5303" s="16">
        <v>42215000</v>
      </c>
      <c r="G5303" s="17" t="s">
        <v>5288</v>
      </c>
      <c r="Q5303" t="str">
        <f t="shared" si="82"/>
        <v>42215000-Mašine za industrijsku pripremu ili proizvodnju hrane ili pića</v>
      </c>
    </row>
    <row r="5304" spans="1:17" x14ac:dyDescent="0.25">
      <c r="A5304">
        <v>5303</v>
      </c>
      <c r="B5304">
        <v>42215000</v>
      </c>
      <c r="C5304" t="s">
        <v>5288</v>
      </c>
      <c r="E5304" s="12">
        <v>5304</v>
      </c>
      <c r="F5304" s="13">
        <v>42215100</v>
      </c>
      <c r="G5304" s="14" t="s">
        <v>5289</v>
      </c>
      <c r="Q5304" t="str">
        <f t="shared" si="82"/>
        <v>42215100-Mašine za sečenje hrane</v>
      </c>
    </row>
    <row r="5305" spans="1:17" x14ac:dyDescent="0.25">
      <c r="A5305">
        <v>5304</v>
      </c>
      <c r="B5305">
        <v>42215100</v>
      </c>
      <c r="C5305" t="s">
        <v>5289</v>
      </c>
      <c r="E5305" s="15">
        <v>5305</v>
      </c>
      <c r="F5305" s="16">
        <v>42215110</v>
      </c>
      <c r="G5305" s="17" t="s">
        <v>5290</v>
      </c>
      <c r="Q5305" t="str">
        <f t="shared" si="82"/>
        <v>42215110-Mašine za sečenje hleba</v>
      </c>
    </row>
    <row r="5306" spans="1:17" x14ac:dyDescent="0.25">
      <c r="A5306">
        <v>5305</v>
      </c>
      <c r="B5306">
        <v>42215110</v>
      </c>
      <c r="C5306" t="s">
        <v>5290</v>
      </c>
      <c r="E5306" s="12">
        <v>5306</v>
      </c>
      <c r="F5306" s="13">
        <v>42215120</v>
      </c>
      <c r="G5306" s="14" t="s">
        <v>5291</v>
      </c>
      <c r="Q5306" t="str">
        <f t="shared" si="82"/>
        <v>42215120-Mašine za sečenje slanine</v>
      </c>
    </row>
    <row r="5307" spans="1:17" x14ac:dyDescent="0.25">
      <c r="A5307">
        <v>5306</v>
      </c>
      <c r="B5307">
        <v>42215120</v>
      </c>
      <c r="C5307" t="s">
        <v>5291</v>
      </c>
      <c r="E5307" s="15">
        <v>5307</v>
      </c>
      <c r="F5307" s="16">
        <v>42215200</v>
      </c>
      <c r="G5307" s="17" t="s">
        <v>5292</v>
      </c>
      <c r="Q5307" t="str">
        <f t="shared" si="82"/>
        <v>42215200-UređajiMašine za preradu hrane</v>
      </c>
    </row>
    <row r="5308" spans="1:17" x14ac:dyDescent="0.25">
      <c r="A5308">
        <v>5307</v>
      </c>
      <c r="B5308">
        <v>42215200</v>
      </c>
      <c r="C5308" t="s">
        <v>5292</v>
      </c>
      <c r="E5308" s="12">
        <v>5308</v>
      </c>
      <c r="F5308" s="13">
        <v>42215300</v>
      </c>
      <c r="G5308" s="14" t="s">
        <v>5293</v>
      </c>
      <c r="Q5308" t="str">
        <f t="shared" si="82"/>
        <v>42215300-Mašine za izradu testenine</v>
      </c>
    </row>
    <row r="5309" spans="1:17" x14ac:dyDescent="0.25">
      <c r="A5309">
        <v>5308</v>
      </c>
      <c r="B5309">
        <v>42215300</v>
      </c>
      <c r="C5309" t="s">
        <v>5293</v>
      </c>
      <c r="E5309" s="15">
        <v>5309</v>
      </c>
      <c r="F5309" s="16">
        <v>42216000</v>
      </c>
      <c r="G5309" s="17" t="s">
        <v>5294</v>
      </c>
      <c r="Q5309" t="str">
        <f t="shared" si="82"/>
        <v>42216000-Mašine za preradu duvana</v>
      </c>
    </row>
    <row r="5310" spans="1:17" x14ac:dyDescent="0.25">
      <c r="A5310">
        <v>5309</v>
      </c>
      <c r="B5310">
        <v>42216000</v>
      </c>
      <c r="C5310" t="s">
        <v>5294</v>
      </c>
      <c r="E5310" s="12">
        <v>5310</v>
      </c>
      <c r="F5310" s="13">
        <v>42220000</v>
      </c>
      <c r="G5310" s="14" t="s">
        <v>5295</v>
      </c>
      <c r="Q5310" t="str">
        <f t="shared" si="82"/>
        <v>42220000-Delovi mašina  za preradu hrane, pića i duvana</v>
      </c>
    </row>
    <row r="5311" spans="1:17" x14ac:dyDescent="0.25">
      <c r="A5311">
        <v>5310</v>
      </c>
      <c r="B5311">
        <v>42220000</v>
      </c>
      <c r="C5311" t="s">
        <v>5295</v>
      </c>
      <c r="E5311" s="15">
        <v>5311</v>
      </c>
      <c r="F5311" s="16">
        <v>42221000</v>
      </c>
      <c r="G5311" s="17" t="s">
        <v>5296</v>
      </c>
      <c r="Q5311" t="str">
        <f t="shared" si="82"/>
        <v>42221000-Delovi mašina  za preradu hrane</v>
      </c>
    </row>
    <row r="5312" spans="1:17" x14ac:dyDescent="0.25">
      <c r="A5312">
        <v>5311</v>
      </c>
      <c r="B5312">
        <v>42221000</v>
      </c>
      <c r="C5312" t="s">
        <v>5296</v>
      </c>
      <c r="E5312" s="12">
        <v>5312</v>
      </c>
      <c r="F5312" s="13">
        <v>42221100</v>
      </c>
      <c r="G5312" s="14" t="s">
        <v>5297</v>
      </c>
      <c r="Q5312" t="str">
        <f t="shared" si="82"/>
        <v>42221100-Delovi mašina za mlekarstvo</v>
      </c>
    </row>
    <row r="5313" spans="1:17" x14ac:dyDescent="0.25">
      <c r="A5313">
        <v>5312</v>
      </c>
      <c r="B5313">
        <v>42221100</v>
      </c>
      <c r="C5313" t="s">
        <v>5297</v>
      </c>
      <c r="E5313" s="15">
        <v>5313</v>
      </c>
      <c r="F5313" s="16">
        <v>42221110</v>
      </c>
      <c r="G5313" s="17" t="s">
        <v>5298</v>
      </c>
      <c r="Q5313" t="str">
        <f t="shared" si="82"/>
        <v>42221110-Delovi mašina za mužu</v>
      </c>
    </row>
    <row r="5314" spans="1:17" x14ac:dyDescent="0.25">
      <c r="A5314">
        <v>5313</v>
      </c>
      <c r="B5314">
        <v>42221110</v>
      </c>
      <c r="C5314" t="s">
        <v>5298</v>
      </c>
      <c r="E5314" s="12">
        <v>5314</v>
      </c>
      <c r="F5314" s="13">
        <v>42222000</v>
      </c>
      <c r="G5314" s="14" t="s">
        <v>5299</v>
      </c>
      <c r="Q5314" t="str">
        <f t="shared" ref="Q5314:Q5377" si="83">F5314&amp; "-" &amp;G5314</f>
        <v>42222000-Delovi mašina za preradu pića</v>
      </c>
    </row>
    <row r="5315" spans="1:17" x14ac:dyDescent="0.25">
      <c r="A5315">
        <v>5314</v>
      </c>
      <c r="B5315">
        <v>42222000</v>
      </c>
      <c r="C5315" t="s">
        <v>5299</v>
      </c>
      <c r="E5315" s="15">
        <v>5315</v>
      </c>
      <c r="F5315" s="16">
        <v>42223000</v>
      </c>
      <c r="G5315" s="17" t="s">
        <v>5300</v>
      </c>
      <c r="Q5315" t="str">
        <f t="shared" si="83"/>
        <v>42223000-Delovi mašina za preradu duvana</v>
      </c>
    </row>
    <row r="5316" spans="1:17" x14ac:dyDescent="0.25">
      <c r="A5316">
        <v>5315</v>
      </c>
      <c r="B5316">
        <v>42223000</v>
      </c>
      <c r="C5316" t="s">
        <v>5300</v>
      </c>
      <c r="E5316" s="12">
        <v>5316</v>
      </c>
      <c r="F5316" s="13">
        <v>42300000</v>
      </c>
      <c r="G5316" s="14" t="s">
        <v>5301</v>
      </c>
      <c r="Q5316" t="str">
        <f t="shared" si="83"/>
        <v>42300000-Industrijske ili laboratorijske peći, peći za spaljivanje i pećnice</v>
      </c>
    </row>
    <row r="5317" spans="1:17" x14ac:dyDescent="0.25">
      <c r="A5317">
        <v>5316</v>
      </c>
      <c r="B5317">
        <v>42300000</v>
      </c>
      <c r="C5317" t="s">
        <v>5301</v>
      </c>
      <c r="E5317" s="15">
        <v>5317</v>
      </c>
      <c r="F5317" s="16">
        <v>42310000</v>
      </c>
      <c r="G5317" s="17" t="s">
        <v>5302</v>
      </c>
      <c r="Q5317" t="str">
        <f t="shared" si="83"/>
        <v>42310000-Gorionici za ložišta</v>
      </c>
    </row>
    <row r="5318" spans="1:17" x14ac:dyDescent="0.25">
      <c r="A5318">
        <v>5317</v>
      </c>
      <c r="B5318">
        <v>42310000</v>
      </c>
      <c r="C5318" t="s">
        <v>5302</v>
      </c>
      <c r="E5318" s="12">
        <v>5318</v>
      </c>
      <c r="F5318" s="13">
        <v>42320000</v>
      </c>
      <c r="G5318" s="14" t="s">
        <v>5303</v>
      </c>
      <c r="Q5318" t="str">
        <f t="shared" si="83"/>
        <v>42320000-Peći za spaljivanje otpada</v>
      </c>
    </row>
    <row r="5319" spans="1:17" x14ac:dyDescent="0.25">
      <c r="A5319">
        <v>5318</v>
      </c>
      <c r="B5319">
        <v>42320000</v>
      </c>
      <c r="C5319" t="s">
        <v>5303</v>
      </c>
      <c r="E5319" s="15">
        <v>5319</v>
      </c>
      <c r="F5319" s="16">
        <v>42330000</v>
      </c>
      <c r="G5319" s="17" t="s">
        <v>5304</v>
      </c>
      <c r="Q5319" t="str">
        <f t="shared" si="83"/>
        <v>42330000-Topioničke peći</v>
      </c>
    </row>
    <row r="5320" spans="1:17" x14ac:dyDescent="0.25">
      <c r="A5320">
        <v>5319</v>
      </c>
      <c r="B5320">
        <v>42330000</v>
      </c>
      <c r="C5320" t="s">
        <v>5304</v>
      </c>
      <c r="E5320" s="12">
        <v>5320</v>
      </c>
      <c r="F5320" s="13">
        <v>42340000</v>
      </c>
      <c r="G5320" s="14" t="s">
        <v>5305</v>
      </c>
      <c r="Q5320" t="str">
        <f t="shared" si="83"/>
        <v>42340000-Pećnice, izuzev za domaćinstvo</v>
      </c>
    </row>
    <row r="5321" spans="1:17" x14ac:dyDescent="0.25">
      <c r="A5321">
        <v>5320</v>
      </c>
      <c r="B5321">
        <v>42340000</v>
      </c>
      <c r="C5321" t="s">
        <v>5305</v>
      </c>
      <c r="E5321" s="15">
        <v>5321</v>
      </c>
      <c r="F5321" s="16">
        <v>42341000</v>
      </c>
      <c r="G5321" s="17" t="s">
        <v>5306</v>
      </c>
      <c r="Q5321" t="str">
        <f t="shared" si="83"/>
        <v>42341000-Komercijalne pećnice</v>
      </c>
    </row>
    <row r="5322" spans="1:17" x14ac:dyDescent="0.25">
      <c r="A5322">
        <v>5321</v>
      </c>
      <c r="B5322">
        <v>42341000</v>
      </c>
      <c r="C5322" t="s">
        <v>5306</v>
      </c>
      <c r="E5322" s="12">
        <v>5322</v>
      </c>
      <c r="F5322" s="13">
        <v>42350000</v>
      </c>
      <c r="G5322" s="14" t="s">
        <v>5307</v>
      </c>
      <c r="Q5322" t="str">
        <f t="shared" si="83"/>
        <v>42350000-Krematorijumi</v>
      </c>
    </row>
    <row r="5323" spans="1:17" x14ac:dyDescent="0.25">
      <c r="A5323">
        <v>5322</v>
      </c>
      <c r="B5323">
        <v>42350000</v>
      </c>
      <c r="C5323" t="s">
        <v>5307</v>
      </c>
      <c r="E5323" s="15">
        <v>5323</v>
      </c>
      <c r="F5323" s="16">
        <v>42390000</v>
      </c>
      <c r="G5323" s="17" t="s">
        <v>5308</v>
      </c>
      <c r="Q5323" t="str">
        <f t="shared" si="83"/>
        <v>42390000-Delovi za gorionike za ložišta , peći ili pećnice</v>
      </c>
    </row>
    <row r="5324" spans="1:17" x14ac:dyDescent="0.25">
      <c r="A5324">
        <v>5323</v>
      </c>
      <c r="B5324">
        <v>42390000</v>
      </c>
      <c r="C5324" t="s">
        <v>5308</v>
      </c>
      <c r="E5324" s="12">
        <v>5324</v>
      </c>
      <c r="F5324" s="13">
        <v>42400000</v>
      </c>
      <c r="G5324" s="14" t="s">
        <v>5309</v>
      </c>
      <c r="Q5324" t="str">
        <f t="shared" si="83"/>
        <v>42400000-Oprema za dizanje i rukovanje teretom i delovi</v>
      </c>
    </row>
    <row r="5325" spans="1:17" x14ac:dyDescent="0.25">
      <c r="A5325">
        <v>5324</v>
      </c>
      <c r="B5325">
        <v>42400000</v>
      </c>
      <c r="C5325" t="s">
        <v>5309</v>
      </c>
      <c r="E5325" s="15">
        <v>5325</v>
      </c>
      <c r="F5325" s="16">
        <v>42410000</v>
      </c>
      <c r="G5325" s="17" t="s">
        <v>5310</v>
      </c>
      <c r="Q5325" t="str">
        <f t="shared" si="83"/>
        <v>42410000-Oprema za dizanje i rukovanje teretom</v>
      </c>
    </row>
    <row r="5326" spans="1:17" x14ac:dyDescent="0.25">
      <c r="A5326">
        <v>5325</v>
      </c>
      <c r="B5326">
        <v>42410000</v>
      </c>
      <c r="C5326" t="s">
        <v>5310</v>
      </c>
      <c r="E5326" s="12">
        <v>5326</v>
      </c>
      <c r="F5326" s="13">
        <v>42411000</v>
      </c>
      <c r="G5326" s="14" t="s">
        <v>5311</v>
      </c>
      <c r="Q5326" t="str">
        <f t="shared" si="83"/>
        <v>42411000-Dizalice koturače i čekrci</v>
      </c>
    </row>
    <row r="5327" spans="1:17" x14ac:dyDescent="0.25">
      <c r="A5327">
        <v>5326</v>
      </c>
      <c r="B5327">
        <v>42411000</v>
      </c>
      <c r="C5327" t="s">
        <v>5311</v>
      </c>
      <c r="E5327" s="15">
        <v>5327</v>
      </c>
      <c r="F5327" s="16">
        <v>42412000</v>
      </c>
      <c r="G5327" s="17" t="s">
        <v>5312</v>
      </c>
      <c r="Q5327" t="str">
        <f t="shared" si="83"/>
        <v>42412000-Čekrci za rudarska okna, vitla za upotrebu ispod zemlje i vitla sa vertikalnom osovinom</v>
      </c>
    </row>
    <row r="5328" spans="1:17" x14ac:dyDescent="0.25">
      <c r="A5328">
        <v>5327</v>
      </c>
      <c r="B5328">
        <v>42412000</v>
      </c>
      <c r="C5328" t="s">
        <v>5312</v>
      </c>
      <c r="E5328" s="12">
        <v>5328</v>
      </c>
      <c r="F5328" s="13">
        <v>42412100</v>
      </c>
      <c r="G5328" s="14" t="s">
        <v>5313</v>
      </c>
      <c r="Q5328" t="str">
        <f t="shared" si="83"/>
        <v>42412100-Čekrci za rudarska okna i vitla za upotrebu ispod zemlje</v>
      </c>
    </row>
    <row r="5329" spans="1:17" x14ac:dyDescent="0.25">
      <c r="A5329">
        <v>5328</v>
      </c>
      <c r="B5329">
        <v>42412100</v>
      </c>
      <c r="C5329" t="s">
        <v>5313</v>
      </c>
      <c r="E5329" s="15">
        <v>5329</v>
      </c>
      <c r="F5329" s="16">
        <v>42412110</v>
      </c>
      <c r="G5329" s="17" t="s">
        <v>5314</v>
      </c>
      <c r="Q5329" t="str">
        <f t="shared" si="83"/>
        <v>42412110-Čekrci za rudarska okna</v>
      </c>
    </row>
    <row r="5330" spans="1:17" x14ac:dyDescent="0.25">
      <c r="A5330">
        <v>5329</v>
      </c>
      <c r="B5330">
        <v>42412110</v>
      </c>
      <c r="C5330" t="s">
        <v>5314</v>
      </c>
      <c r="E5330" s="12">
        <v>5330</v>
      </c>
      <c r="F5330" s="13">
        <v>42412120</v>
      </c>
      <c r="G5330" s="14" t="s">
        <v>5315</v>
      </c>
      <c r="Q5330" t="str">
        <f t="shared" si="83"/>
        <v>42412120-Vitla za upotrebu ispod zemlje</v>
      </c>
    </row>
    <row r="5331" spans="1:17" x14ac:dyDescent="0.25">
      <c r="A5331">
        <v>5330</v>
      </c>
      <c r="B5331">
        <v>42412120</v>
      </c>
      <c r="C5331" t="s">
        <v>5315</v>
      </c>
      <c r="E5331" s="15">
        <v>5331</v>
      </c>
      <c r="F5331" s="16">
        <v>42412200</v>
      </c>
      <c r="G5331" s="17" t="s">
        <v>5316</v>
      </c>
      <c r="Q5331" t="str">
        <f t="shared" si="83"/>
        <v>42412200-Vitla sa vertikalnom osovinom</v>
      </c>
    </row>
    <row r="5332" spans="1:17" x14ac:dyDescent="0.25">
      <c r="A5332">
        <v>5331</v>
      </c>
      <c r="B5332">
        <v>42412200</v>
      </c>
      <c r="C5332" t="s">
        <v>5316</v>
      </c>
      <c r="E5332" s="12">
        <v>5332</v>
      </c>
      <c r="F5332" s="13">
        <v>42413000</v>
      </c>
      <c r="G5332" s="14" t="s">
        <v>5317</v>
      </c>
      <c r="Q5332" t="str">
        <f t="shared" si="83"/>
        <v>42413000-Dizalice za velike terete sa malom visinom dizanja i dizalice za podizanje vozila</v>
      </c>
    </row>
    <row r="5333" spans="1:17" x14ac:dyDescent="0.25">
      <c r="A5333">
        <v>5332</v>
      </c>
      <c r="B5333">
        <v>42413000</v>
      </c>
      <c r="C5333" t="s">
        <v>5317</v>
      </c>
      <c r="E5333" s="15">
        <v>5333</v>
      </c>
      <c r="F5333" s="16">
        <v>42413100</v>
      </c>
      <c r="G5333" s="17" t="s">
        <v>5318</v>
      </c>
      <c r="Q5333" t="str">
        <f t="shared" si="83"/>
        <v>42413100-Ugrađeni dizalični sistemi</v>
      </c>
    </row>
    <row r="5334" spans="1:17" x14ac:dyDescent="0.25">
      <c r="A5334">
        <v>5333</v>
      </c>
      <c r="B5334">
        <v>42413100</v>
      </c>
      <c r="C5334" t="s">
        <v>5318</v>
      </c>
      <c r="E5334" s="12">
        <v>5334</v>
      </c>
      <c r="F5334" s="13">
        <v>42413200</v>
      </c>
      <c r="G5334" s="14" t="s">
        <v>5319</v>
      </c>
      <c r="Q5334" t="str">
        <f t="shared" si="83"/>
        <v>42413200-Hidraulične dizalice</v>
      </c>
    </row>
    <row r="5335" spans="1:17" x14ac:dyDescent="0.25">
      <c r="A5335">
        <v>5334</v>
      </c>
      <c r="B5335">
        <v>42413200</v>
      </c>
      <c r="C5335" t="s">
        <v>5319</v>
      </c>
      <c r="E5335" s="15">
        <v>5335</v>
      </c>
      <c r="F5335" s="16">
        <v>42413300</v>
      </c>
      <c r="G5335" s="17" t="s">
        <v>5320</v>
      </c>
      <c r="Q5335" t="str">
        <f t="shared" si="83"/>
        <v>42413300-Pneumatske dizalice</v>
      </c>
    </row>
    <row r="5336" spans="1:17" x14ac:dyDescent="0.25">
      <c r="A5336">
        <v>5335</v>
      </c>
      <c r="B5336">
        <v>42413300</v>
      </c>
      <c r="C5336" t="s">
        <v>5320</v>
      </c>
      <c r="E5336" s="12">
        <v>5336</v>
      </c>
      <c r="F5336" s="13">
        <v>42413400</v>
      </c>
      <c r="G5336" s="14" t="s">
        <v>5321</v>
      </c>
      <c r="Q5336" t="str">
        <f t="shared" si="83"/>
        <v>42413400-Mehaničke dizalice</v>
      </c>
    </row>
    <row r="5337" spans="1:17" x14ac:dyDescent="0.25">
      <c r="A5337">
        <v>5336</v>
      </c>
      <c r="B5337">
        <v>42413400</v>
      </c>
      <c r="C5337" t="s">
        <v>5321</v>
      </c>
      <c r="E5337" s="15">
        <v>5337</v>
      </c>
      <c r="F5337" s="16">
        <v>42413500</v>
      </c>
      <c r="G5337" s="17" t="s">
        <v>3467</v>
      </c>
      <c r="Q5337" t="str">
        <f t="shared" si="83"/>
        <v>42413500-Dizalice za vozila</v>
      </c>
    </row>
    <row r="5338" spans="1:17" x14ac:dyDescent="0.25">
      <c r="A5338">
        <v>5337</v>
      </c>
      <c r="B5338">
        <v>42413500</v>
      </c>
      <c r="C5338" t="s">
        <v>3467</v>
      </c>
      <c r="E5338" s="12">
        <v>5338</v>
      </c>
      <c r="F5338" s="13">
        <v>42414000</v>
      </c>
      <c r="G5338" s="14" t="s">
        <v>5322</v>
      </c>
      <c r="Q5338" t="str">
        <f t="shared" si="83"/>
        <v>42414000-Dizalice, pokretne dizalice i radna kolica opremljena dizalicama</v>
      </c>
    </row>
    <row r="5339" spans="1:17" x14ac:dyDescent="0.25">
      <c r="A5339">
        <v>5338</v>
      </c>
      <c r="B5339">
        <v>42414000</v>
      </c>
      <c r="C5339" t="s">
        <v>5322</v>
      </c>
      <c r="E5339" s="15">
        <v>5339</v>
      </c>
      <c r="F5339" s="16">
        <v>42414100</v>
      </c>
      <c r="G5339" s="17" t="s">
        <v>5323</v>
      </c>
      <c r="Q5339" t="str">
        <f t="shared" si="83"/>
        <v>42414100-Dizalice</v>
      </c>
    </row>
    <row r="5340" spans="1:17" x14ac:dyDescent="0.25">
      <c r="A5340">
        <v>5339</v>
      </c>
      <c r="B5340">
        <v>42414100</v>
      </c>
      <c r="C5340" t="s">
        <v>5323</v>
      </c>
      <c r="E5340" s="12">
        <v>5340</v>
      </c>
      <c r="F5340" s="13">
        <v>42414110</v>
      </c>
      <c r="G5340" s="14" t="s">
        <v>5324</v>
      </c>
      <c r="Q5340" t="str">
        <f t="shared" si="83"/>
        <v>42414110-Lučke dizalice</v>
      </c>
    </row>
    <row r="5341" spans="1:17" x14ac:dyDescent="0.25">
      <c r="A5341">
        <v>5340</v>
      </c>
      <c r="B5341">
        <v>42414110</v>
      </c>
      <c r="C5341" t="s">
        <v>5324</v>
      </c>
      <c r="E5341" s="15">
        <v>5341</v>
      </c>
      <c r="F5341" s="16">
        <v>42414120</v>
      </c>
      <c r="G5341" s="17" t="s">
        <v>5325</v>
      </c>
      <c r="Q5341" t="str">
        <f t="shared" si="83"/>
        <v>42414120-Pristanišne dizalice</v>
      </c>
    </row>
    <row r="5342" spans="1:17" x14ac:dyDescent="0.25">
      <c r="A5342">
        <v>5341</v>
      </c>
      <c r="B5342">
        <v>42414120</v>
      </c>
      <c r="C5342" t="s">
        <v>5325</v>
      </c>
      <c r="E5342" s="12">
        <v>5342</v>
      </c>
      <c r="F5342" s="13">
        <v>42414130</v>
      </c>
      <c r="G5342" s="14" t="s">
        <v>5326</v>
      </c>
      <c r="Q5342" t="str">
        <f t="shared" si="83"/>
        <v>42414130-Dizalice za slaganje tereta</v>
      </c>
    </row>
    <row r="5343" spans="1:17" x14ac:dyDescent="0.25">
      <c r="A5343">
        <v>5342</v>
      </c>
      <c r="B5343">
        <v>42414130</v>
      </c>
      <c r="C5343" t="s">
        <v>5326</v>
      </c>
      <c r="E5343" s="15">
        <v>5343</v>
      </c>
      <c r="F5343" s="16">
        <v>42414140</v>
      </c>
      <c r="G5343" s="17" t="s">
        <v>5327</v>
      </c>
      <c r="Q5343" t="str">
        <f t="shared" si="83"/>
        <v>42414140-Kontejnerske dizalice</v>
      </c>
    </row>
    <row r="5344" spans="1:17" x14ac:dyDescent="0.25">
      <c r="A5344">
        <v>5343</v>
      </c>
      <c r="B5344">
        <v>42414140</v>
      </c>
      <c r="C5344" t="s">
        <v>5327</v>
      </c>
      <c r="E5344" s="12">
        <v>5344</v>
      </c>
      <c r="F5344" s="13">
        <v>42414150</v>
      </c>
      <c r="G5344" s="14" t="s">
        <v>5328</v>
      </c>
      <c r="Q5344" t="str">
        <f t="shared" si="83"/>
        <v>42414150-Toranjske dizalice</v>
      </c>
    </row>
    <row r="5345" spans="1:17" x14ac:dyDescent="0.25">
      <c r="A5345">
        <v>5344</v>
      </c>
      <c r="B5345">
        <v>42414150</v>
      </c>
      <c r="C5345" t="s">
        <v>5328</v>
      </c>
      <c r="E5345" s="15">
        <v>5345</v>
      </c>
      <c r="F5345" s="16">
        <v>42414200</v>
      </c>
      <c r="G5345" s="17" t="s">
        <v>5329</v>
      </c>
      <c r="Q5345" t="str">
        <f t="shared" si="83"/>
        <v>42414200-Pokretne mosne dizalice</v>
      </c>
    </row>
    <row r="5346" spans="1:17" x14ac:dyDescent="0.25">
      <c r="A5346">
        <v>5345</v>
      </c>
      <c r="B5346">
        <v>42414200</v>
      </c>
      <c r="C5346" t="s">
        <v>5329</v>
      </c>
      <c r="E5346" s="12">
        <v>5346</v>
      </c>
      <c r="F5346" s="13">
        <v>42414210</v>
      </c>
      <c r="G5346" s="14" t="s">
        <v>5330</v>
      </c>
      <c r="Q5346" t="str">
        <f t="shared" si="83"/>
        <v>42414210-Pokretne dizalice</v>
      </c>
    </row>
    <row r="5347" spans="1:17" x14ac:dyDescent="0.25">
      <c r="A5347">
        <v>5346</v>
      </c>
      <c r="B5347">
        <v>42414210</v>
      </c>
      <c r="C5347" t="s">
        <v>5330</v>
      </c>
      <c r="E5347" s="15">
        <v>5347</v>
      </c>
      <c r="F5347" s="16">
        <v>42414220</v>
      </c>
      <c r="G5347" s="17" t="s">
        <v>5331</v>
      </c>
      <c r="Q5347" t="str">
        <f t="shared" si="83"/>
        <v>42414220-Pokretne poprečne dizalice</v>
      </c>
    </row>
    <row r="5348" spans="1:17" x14ac:dyDescent="0.25">
      <c r="A5348">
        <v>5347</v>
      </c>
      <c r="B5348">
        <v>42414220</v>
      </c>
      <c r="C5348" t="s">
        <v>5331</v>
      </c>
      <c r="E5348" s="12">
        <v>5348</v>
      </c>
      <c r="F5348" s="13">
        <v>42414300</v>
      </c>
      <c r="G5348" s="14" t="s">
        <v>5332</v>
      </c>
      <c r="Q5348" t="str">
        <f t="shared" si="83"/>
        <v>42414300-Portalne dizalice sa krakom</v>
      </c>
    </row>
    <row r="5349" spans="1:17" x14ac:dyDescent="0.25">
      <c r="A5349">
        <v>5348</v>
      </c>
      <c r="B5349">
        <v>42414300</v>
      </c>
      <c r="C5349" t="s">
        <v>5332</v>
      </c>
      <c r="E5349" s="15">
        <v>5349</v>
      </c>
      <c r="F5349" s="16">
        <v>42414310</v>
      </c>
      <c r="G5349" s="17" t="s">
        <v>5330</v>
      </c>
      <c r="Q5349" t="str">
        <f t="shared" si="83"/>
        <v>42414310-Pokretne dizalice</v>
      </c>
    </row>
    <row r="5350" spans="1:17" x14ac:dyDescent="0.25">
      <c r="A5350">
        <v>5349</v>
      </c>
      <c r="B5350">
        <v>42414310</v>
      </c>
      <c r="C5350" t="s">
        <v>5330</v>
      </c>
      <c r="E5350" s="12">
        <v>5350</v>
      </c>
      <c r="F5350" s="13">
        <v>42414320</v>
      </c>
      <c r="G5350" s="14" t="s">
        <v>5333</v>
      </c>
      <c r="Q5350" t="str">
        <f t="shared" si="83"/>
        <v>42414320-Dizalice sa obrtnom strelom</v>
      </c>
    </row>
    <row r="5351" spans="1:17" x14ac:dyDescent="0.25">
      <c r="A5351">
        <v>5350</v>
      </c>
      <c r="B5351">
        <v>42414320</v>
      </c>
      <c r="C5351" t="s">
        <v>5333</v>
      </c>
      <c r="E5351" s="15">
        <v>5351</v>
      </c>
      <c r="F5351" s="16">
        <v>42414400</v>
      </c>
      <c r="G5351" s="17" t="s">
        <v>5334</v>
      </c>
      <c r="Q5351" t="str">
        <f t="shared" si="83"/>
        <v>42414400-Dizalice ugrađene na vozila</v>
      </c>
    </row>
    <row r="5352" spans="1:17" x14ac:dyDescent="0.25">
      <c r="A5352">
        <v>5351</v>
      </c>
      <c r="B5352">
        <v>42414400</v>
      </c>
      <c r="C5352" t="s">
        <v>5334</v>
      </c>
      <c r="E5352" s="12">
        <v>5352</v>
      </c>
      <c r="F5352" s="13">
        <v>42414410</v>
      </c>
      <c r="G5352" s="14" t="s">
        <v>5335</v>
      </c>
      <c r="Q5352" t="str">
        <f t="shared" si="83"/>
        <v>42414410-Dizalice za teretna vozila</v>
      </c>
    </row>
    <row r="5353" spans="1:17" x14ac:dyDescent="0.25">
      <c r="A5353">
        <v>5352</v>
      </c>
      <c r="B5353">
        <v>42414410</v>
      </c>
      <c r="C5353" t="s">
        <v>5335</v>
      </c>
      <c r="E5353" s="15">
        <v>5353</v>
      </c>
      <c r="F5353" s="16">
        <v>42414500</v>
      </c>
      <c r="G5353" s="17" t="s">
        <v>3731</v>
      </c>
      <c r="Q5353" t="str">
        <f t="shared" si="83"/>
        <v>42414500-Mostne dizalice</v>
      </c>
    </row>
    <row r="5354" spans="1:17" x14ac:dyDescent="0.25">
      <c r="A5354">
        <v>5353</v>
      </c>
      <c r="B5354">
        <v>42414500</v>
      </c>
      <c r="C5354" t="s">
        <v>3731</v>
      </c>
      <c r="E5354" s="12">
        <v>5354</v>
      </c>
      <c r="F5354" s="13">
        <v>42415000</v>
      </c>
      <c r="G5354" s="14" t="s">
        <v>5336</v>
      </c>
      <c r="Q5354" t="str">
        <f t="shared" si="83"/>
        <v>42415000-Viljuškari, radna vozila, vučna vozila na peronima železničkih stanica</v>
      </c>
    </row>
    <row r="5355" spans="1:17" x14ac:dyDescent="0.25">
      <c r="A5355">
        <v>5354</v>
      </c>
      <c r="B5355">
        <v>42415000</v>
      </c>
      <c r="C5355" t="s">
        <v>5336</v>
      </c>
      <c r="E5355" s="15">
        <v>5355</v>
      </c>
      <c r="F5355" s="16">
        <v>42415100</v>
      </c>
      <c r="G5355" s="17" t="s">
        <v>5337</v>
      </c>
      <c r="Q5355" t="str">
        <f t="shared" si="83"/>
        <v>42415100-Kamioni – dizalice</v>
      </c>
    </row>
    <row r="5356" spans="1:17" x14ac:dyDescent="0.25">
      <c r="A5356">
        <v>5355</v>
      </c>
      <c r="B5356">
        <v>42415100</v>
      </c>
      <c r="C5356" t="s">
        <v>5337</v>
      </c>
      <c r="E5356" s="12">
        <v>5356</v>
      </c>
      <c r="F5356" s="13">
        <v>42415110</v>
      </c>
      <c r="G5356" s="14" t="s">
        <v>5338</v>
      </c>
      <c r="Q5356" t="str">
        <f t="shared" si="83"/>
        <v>42415110-Viljuškari</v>
      </c>
    </row>
    <row r="5357" spans="1:17" x14ac:dyDescent="0.25">
      <c r="A5357">
        <v>5356</v>
      </c>
      <c r="B5357">
        <v>42415110</v>
      </c>
      <c r="C5357" t="s">
        <v>5338</v>
      </c>
      <c r="E5357" s="15">
        <v>5357</v>
      </c>
      <c r="F5357" s="16">
        <v>42415200</v>
      </c>
      <c r="G5357" s="17" t="s">
        <v>5339</v>
      </c>
      <c r="Q5357" t="str">
        <f t="shared" si="83"/>
        <v>42415200-Radna vozila</v>
      </c>
    </row>
    <row r="5358" spans="1:17" x14ac:dyDescent="0.25">
      <c r="A5358">
        <v>5357</v>
      </c>
      <c r="B5358">
        <v>42415200</v>
      </c>
      <c r="C5358" t="s">
        <v>5339</v>
      </c>
      <c r="E5358" s="12">
        <v>5358</v>
      </c>
      <c r="F5358" s="13">
        <v>42415210</v>
      </c>
      <c r="G5358" s="14" t="s">
        <v>5340</v>
      </c>
      <c r="Q5358" t="str">
        <f t="shared" si="83"/>
        <v>42415210-Radna vozila opremljena uređajima za podizanje tereta</v>
      </c>
    </row>
    <row r="5359" spans="1:17" x14ac:dyDescent="0.25">
      <c r="A5359">
        <v>5358</v>
      </c>
      <c r="B5359">
        <v>42415210</v>
      </c>
      <c r="C5359" t="s">
        <v>5340</v>
      </c>
      <c r="E5359" s="15">
        <v>5359</v>
      </c>
      <c r="F5359" s="16">
        <v>42415300</v>
      </c>
      <c r="G5359" s="17" t="s">
        <v>5341</v>
      </c>
      <c r="Q5359" t="str">
        <f t="shared" si="83"/>
        <v>42415300-Vučna vozila na peronima železničkih stanica</v>
      </c>
    </row>
    <row r="5360" spans="1:17" x14ac:dyDescent="0.25">
      <c r="A5360">
        <v>5359</v>
      </c>
      <c r="B5360">
        <v>42415300</v>
      </c>
      <c r="C5360" t="s">
        <v>5341</v>
      </c>
      <c r="E5360" s="12">
        <v>5360</v>
      </c>
      <c r="F5360" s="13">
        <v>42415310</v>
      </c>
      <c r="G5360" s="14" t="s">
        <v>5342</v>
      </c>
      <c r="Q5360" t="str">
        <f t="shared" si="83"/>
        <v>42415310-Samohodna vozila (FSVS)</v>
      </c>
    </row>
    <row r="5361" spans="1:17" x14ac:dyDescent="0.25">
      <c r="A5361">
        <v>5360</v>
      </c>
      <c r="B5361">
        <v>42415310</v>
      </c>
      <c r="C5361" t="s">
        <v>5342</v>
      </c>
      <c r="E5361" s="15">
        <v>5361</v>
      </c>
      <c r="F5361" s="16">
        <v>42415320</v>
      </c>
      <c r="G5361" s="17" t="s">
        <v>5343</v>
      </c>
      <c r="Q5361" t="str">
        <f t="shared" si="83"/>
        <v>42415320-Oprema za interventna vozila</v>
      </c>
    </row>
    <row r="5362" spans="1:17" x14ac:dyDescent="0.25">
      <c r="A5362">
        <v>5361</v>
      </c>
      <c r="B5362">
        <v>42415320</v>
      </c>
      <c r="C5362" t="s">
        <v>5343</v>
      </c>
      <c r="E5362" s="12">
        <v>5362</v>
      </c>
      <c r="F5362" s="13">
        <v>42416000</v>
      </c>
      <c r="G5362" s="14" t="s">
        <v>5344</v>
      </c>
      <c r="Q5362" t="str">
        <f t="shared" si="83"/>
        <v>42416000-Liftovi, skipovi , građevinske dizalice, pokretne stepenice i pokretne staze</v>
      </c>
    </row>
    <row r="5363" spans="1:17" x14ac:dyDescent="0.25">
      <c r="A5363">
        <v>5362</v>
      </c>
      <c r="B5363">
        <v>42416000</v>
      </c>
      <c r="C5363" t="s">
        <v>5344</v>
      </c>
      <c r="E5363" s="15">
        <v>5363</v>
      </c>
      <c r="F5363" s="16">
        <v>42416100</v>
      </c>
      <c r="G5363" s="17" t="s">
        <v>5345</v>
      </c>
      <c r="Q5363" t="str">
        <f t="shared" si="83"/>
        <v>42416100-Liftovi</v>
      </c>
    </row>
    <row r="5364" spans="1:17" x14ac:dyDescent="0.25">
      <c r="A5364">
        <v>5363</v>
      </c>
      <c r="B5364">
        <v>42416100</v>
      </c>
      <c r="C5364" t="s">
        <v>5345</v>
      </c>
      <c r="E5364" s="12">
        <v>5364</v>
      </c>
      <c r="F5364" s="13">
        <v>42416110</v>
      </c>
      <c r="G5364" s="14" t="s">
        <v>5346</v>
      </c>
      <c r="Q5364" t="str">
        <f t="shared" si="83"/>
        <v>42416110-Liftovi za kade</v>
      </c>
    </row>
    <row r="5365" spans="1:17" x14ac:dyDescent="0.25">
      <c r="A5365">
        <v>5364</v>
      </c>
      <c r="B5365">
        <v>42416110</v>
      </c>
      <c r="C5365" t="s">
        <v>5346</v>
      </c>
      <c r="E5365" s="15">
        <v>5365</v>
      </c>
      <c r="F5365" s="16">
        <v>42416120</v>
      </c>
      <c r="G5365" s="17" t="s">
        <v>5347</v>
      </c>
      <c r="Q5365" t="str">
        <f t="shared" si="83"/>
        <v>42416120-Teretni liftovi</v>
      </c>
    </row>
    <row r="5366" spans="1:17" x14ac:dyDescent="0.25">
      <c r="A5366">
        <v>5365</v>
      </c>
      <c r="B5366">
        <v>42416120</v>
      </c>
      <c r="C5366" t="s">
        <v>5347</v>
      </c>
      <c r="E5366" s="12">
        <v>5366</v>
      </c>
      <c r="F5366" s="13">
        <v>42416130</v>
      </c>
      <c r="G5366" s="14" t="s">
        <v>5348</v>
      </c>
      <c r="Q5366" t="str">
        <f t="shared" si="83"/>
        <v>42416130-Mehanički liftovi</v>
      </c>
    </row>
    <row r="5367" spans="1:17" x14ac:dyDescent="0.25">
      <c r="A5367">
        <v>5366</v>
      </c>
      <c r="B5367">
        <v>42416130</v>
      </c>
      <c r="C5367" t="s">
        <v>5348</v>
      </c>
      <c r="E5367" s="15">
        <v>5367</v>
      </c>
      <c r="F5367" s="16">
        <v>42416200</v>
      </c>
      <c r="G5367" s="17" t="s">
        <v>5349</v>
      </c>
      <c r="Q5367" t="str">
        <f t="shared" si="83"/>
        <v>42416200-Skipovi</v>
      </c>
    </row>
    <row r="5368" spans="1:17" x14ac:dyDescent="0.25">
      <c r="A5368">
        <v>5367</v>
      </c>
      <c r="B5368">
        <v>42416200</v>
      </c>
      <c r="C5368" t="s">
        <v>5349</v>
      </c>
      <c r="E5368" s="12">
        <v>5368</v>
      </c>
      <c r="F5368" s="13">
        <v>42416210</v>
      </c>
      <c r="G5368" s="14" t="s">
        <v>5350</v>
      </c>
      <c r="Q5368" t="str">
        <f t="shared" si="83"/>
        <v>42416210-Podizači kontejnera za otpad</v>
      </c>
    </row>
    <row r="5369" spans="1:17" x14ac:dyDescent="0.25">
      <c r="A5369">
        <v>5368</v>
      </c>
      <c r="B5369">
        <v>42416210</v>
      </c>
      <c r="C5369" t="s">
        <v>5350</v>
      </c>
      <c r="E5369" s="15">
        <v>5369</v>
      </c>
      <c r="F5369" s="16">
        <v>42416300</v>
      </c>
      <c r="G5369" s="17" t="s">
        <v>5351</v>
      </c>
      <c r="Q5369" t="str">
        <f t="shared" si="83"/>
        <v>42416300-Građevinske dizalice</v>
      </c>
    </row>
    <row r="5370" spans="1:17" x14ac:dyDescent="0.25">
      <c r="A5370">
        <v>5369</v>
      </c>
      <c r="B5370">
        <v>42416300</v>
      </c>
      <c r="C5370" t="s">
        <v>5351</v>
      </c>
      <c r="E5370" s="12">
        <v>5370</v>
      </c>
      <c r="F5370" s="13">
        <v>42416400</v>
      </c>
      <c r="G5370" s="14" t="s">
        <v>5352</v>
      </c>
      <c r="Q5370" t="str">
        <f t="shared" si="83"/>
        <v>42416400-Pokretne stepenice</v>
      </c>
    </row>
    <row r="5371" spans="1:17" x14ac:dyDescent="0.25">
      <c r="A5371">
        <v>5370</v>
      </c>
      <c r="B5371">
        <v>42416400</v>
      </c>
      <c r="C5371" t="s">
        <v>5352</v>
      </c>
      <c r="E5371" s="15">
        <v>5371</v>
      </c>
      <c r="F5371" s="16">
        <v>42416500</v>
      </c>
      <c r="G5371" s="17" t="s">
        <v>5353</v>
      </c>
      <c r="Q5371" t="str">
        <f t="shared" si="83"/>
        <v>42416500-Pokretne staze</v>
      </c>
    </row>
    <row r="5372" spans="1:17" x14ac:dyDescent="0.25">
      <c r="A5372">
        <v>5371</v>
      </c>
      <c r="B5372">
        <v>42416500</v>
      </c>
      <c r="C5372" t="s">
        <v>5353</v>
      </c>
      <c r="E5372" s="12">
        <v>5372</v>
      </c>
      <c r="F5372" s="13">
        <v>42417000</v>
      </c>
      <c r="G5372" s="14" t="s">
        <v>5354</v>
      </c>
      <c r="Q5372" t="str">
        <f t="shared" si="83"/>
        <v>42417000-Transporteri</v>
      </c>
    </row>
    <row r="5373" spans="1:17" x14ac:dyDescent="0.25">
      <c r="A5373">
        <v>5372</v>
      </c>
      <c r="B5373">
        <v>42417000</v>
      </c>
      <c r="C5373" t="s">
        <v>5354</v>
      </c>
      <c r="E5373" s="15">
        <v>5373</v>
      </c>
      <c r="F5373" s="16">
        <v>42417100</v>
      </c>
      <c r="G5373" s="17" t="s">
        <v>5355</v>
      </c>
      <c r="Q5373" t="str">
        <f t="shared" si="83"/>
        <v>42417100-Transporteri pneumatski</v>
      </c>
    </row>
    <row r="5374" spans="1:17" x14ac:dyDescent="0.25">
      <c r="A5374">
        <v>5373</v>
      </c>
      <c r="B5374">
        <v>42417100</v>
      </c>
      <c r="C5374" t="s">
        <v>5355</v>
      </c>
      <c r="E5374" s="12">
        <v>5374</v>
      </c>
      <c r="F5374" s="13">
        <v>42417200</v>
      </c>
      <c r="G5374" s="14" t="s">
        <v>5354</v>
      </c>
      <c r="Q5374" t="str">
        <f t="shared" si="83"/>
        <v>42417200-Transporteri</v>
      </c>
    </row>
    <row r="5375" spans="1:17" x14ac:dyDescent="0.25">
      <c r="A5375">
        <v>5374</v>
      </c>
      <c r="B5375">
        <v>42417200</v>
      </c>
      <c r="C5375" t="s">
        <v>5354</v>
      </c>
      <c r="E5375" s="15">
        <v>5375</v>
      </c>
      <c r="F5375" s="16">
        <v>42417210</v>
      </c>
      <c r="G5375" s="17" t="s">
        <v>5356</v>
      </c>
      <c r="Q5375" t="str">
        <f t="shared" si="83"/>
        <v>42417210-Beskonačni transporteri  sa korpama</v>
      </c>
    </row>
    <row r="5376" spans="1:17" x14ac:dyDescent="0.25">
      <c r="A5376">
        <v>5375</v>
      </c>
      <c r="B5376">
        <v>42417210</v>
      </c>
      <c r="C5376" t="s">
        <v>5356</v>
      </c>
      <c r="E5376" s="12">
        <v>5376</v>
      </c>
      <c r="F5376" s="13">
        <v>42417220</v>
      </c>
      <c r="G5376" s="14" t="s">
        <v>5357</v>
      </c>
      <c r="Q5376" t="str">
        <f t="shared" si="83"/>
        <v>42417220-Beskonačni transporteri koji rade kontinualno  sa trakama</v>
      </c>
    </row>
    <row r="5377" spans="1:17" x14ac:dyDescent="0.25">
      <c r="A5377">
        <v>5376</v>
      </c>
      <c r="B5377">
        <v>42417220</v>
      </c>
      <c r="C5377" t="s">
        <v>5357</v>
      </c>
      <c r="E5377" s="15">
        <v>5377</v>
      </c>
      <c r="F5377" s="16">
        <v>42417230</v>
      </c>
      <c r="G5377" s="17" t="s">
        <v>5358</v>
      </c>
      <c r="Q5377" t="str">
        <f t="shared" si="83"/>
        <v>42417230-Oklopljeni transporteri  za rudarstvo</v>
      </c>
    </row>
    <row r="5378" spans="1:17" x14ac:dyDescent="0.25">
      <c r="A5378">
        <v>5377</v>
      </c>
      <c r="B5378">
        <v>42417230</v>
      </c>
      <c r="C5378" t="s">
        <v>5358</v>
      </c>
      <c r="E5378" s="12">
        <v>5378</v>
      </c>
      <c r="F5378" s="13">
        <v>42417300</v>
      </c>
      <c r="G5378" s="14" t="s">
        <v>5359</v>
      </c>
      <c r="Q5378" t="str">
        <f t="shared" ref="Q5378:Q5441" si="84">F5378&amp; "-" &amp;G5378</f>
        <v>42417300-Oprema za taransportere</v>
      </c>
    </row>
    <row r="5379" spans="1:17" x14ac:dyDescent="0.25">
      <c r="A5379">
        <v>5378</v>
      </c>
      <c r="B5379">
        <v>42417300</v>
      </c>
      <c r="C5379" t="s">
        <v>5359</v>
      </c>
      <c r="E5379" s="15">
        <v>5379</v>
      </c>
      <c r="F5379" s="16">
        <v>42417310</v>
      </c>
      <c r="G5379" s="17" t="s">
        <v>5360</v>
      </c>
      <c r="Q5379" t="str">
        <f t="shared" si="84"/>
        <v>42417310-Transporteri sa trakom</v>
      </c>
    </row>
    <row r="5380" spans="1:17" x14ac:dyDescent="0.25">
      <c r="A5380">
        <v>5379</v>
      </c>
      <c r="B5380">
        <v>42417310</v>
      </c>
      <c r="C5380" t="s">
        <v>5360</v>
      </c>
      <c r="E5380" s="12">
        <v>5380</v>
      </c>
      <c r="F5380" s="13">
        <v>42418000</v>
      </c>
      <c r="G5380" s="14" t="s">
        <v>5361</v>
      </c>
      <c r="Q5380" t="str">
        <f t="shared" si="84"/>
        <v>42418000-Mašine  za podizanje, rukovanje, utovar ili istovar</v>
      </c>
    </row>
    <row r="5381" spans="1:17" x14ac:dyDescent="0.25">
      <c r="A5381">
        <v>5380</v>
      </c>
      <c r="B5381">
        <v>42418000</v>
      </c>
      <c r="C5381" t="s">
        <v>5361</v>
      </c>
      <c r="E5381" s="15">
        <v>5381</v>
      </c>
      <c r="F5381" s="16">
        <v>42418100</v>
      </c>
      <c r="G5381" s="17" t="s">
        <v>5362</v>
      </c>
      <c r="Q5381" t="str">
        <f t="shared" si="84"/>
        <v>42418100-Gurači rudarskih vagoneta i lokomotivske ili vagonske prenosnice</v>
      </c>
    </row>
    <row r="5382" spans="1:17" x14ac:dyDescent="0.25">
      <c r="A5382">
        <v>5381</v>
      </c>
      <c r="B5382">
        <v>42418100</v>
      </c>
      <c r="C5382" t="s">
        <v>5362</v>
      </c>
      <c r="E5382" s="12">
        <v>5382</v>
      </c>
      <c r="F5382" s="13">
        <v>42418200</v>
      </c>
      <c r="G5382" s="14" t="s">
        <v>5363</v>
      </c>
      <c r="Q5382" t="str">
        <f t="shared" si="84"/>
        <v>42418200-Jednošinska železnica ili oprema za skijaške uspinjače</v>
      </c>
    </row>
    <row r="5383" spans="1:17" x14ac:dyDescent="0.25">
      <c r="A5383">
        <v>5382</v>
      </c>
      <c r="B5383">
        <v>42418200</v>
      </c>
      <c r="C5383" t="s">
        <v>5363</v>
      </c>
      <c r="E5383" s="15">
        <v>5383</v>
      </c>
      <c r="F5383" s="16">
        <v>42418210</v>
      </c>
      <c r="G5383" s="17" t="s">
        <v>5364</v>
      </c>
      <c r="Q5383" t="str">
        <f t="shared" si="84"/>
        <v>42418210-Jednošinska viseća železnica</v>
      </c>
    </row>
    <row r="5384" spans="1:17" x14ac:dyDescent="0.25">
      <c r="A5384">
        <v>5383</v>
      </c>
      <c r="B5384">
        <v>42418210</v>
      </c>
      <c r="C5384" t="s">
        <v>5364</v>
      </c>
      <c r="E5384" s="12">
        <v>5384</v>
      </c>
      <c r="F5384" s="13">
        <v>42418220</v>
      </c>
      <c r="G5384" s="14" t="s">
        <v>5365</v>
      </c>
      <c r="Q5384" t="str">
        <f t="shared" si="84"/>
        <v>42418220-Skijaške uspinjače sa sedištima</v>
      </c>
    </row>
    <row r="5385" spans="1:17" x14ac:dyDescent="0.25">
      <c r="A5385">
        <v>5384</v>
      </c>
      <c r="B5385">
        <v>42418220</v>
      </c>
      <c r="C5385" t="s">
        <v>5365</v>
      </c>
      <c r="E5385" s="15">
        <v>5385</v>
      </c>
      <c r="F5385" s="16">
        <v>42418290</v>
      </c>
      <c r="G5385" s="17" t="s">
        <v>5366</v>
      </c>
      <c r="Q5385" t="str">
        <f t="shared" si="84"/>
        <v>42418290-Oprema za skijaške uspinjače</v>
      </c>
    </row>
    <row r="5386" spans="1:17" x14ac:dyDescent="0.25">
      <c r="A5386">
        <v>5385</v>
      </c>
      <c r="B5386">
        <v>42418290</v>
      </c>
      <c r="C5386" t="s">
        <v>5366</v>
      </c>
      <c r="E5386" s="12">
        <v>5386</v>
      </c>
      <c r="F5386" s="13">
        <v>42418300</v>
      </c>
      <c r="G5386" s="14" t="s">
        <v>5367</v>
      </c>
      <c r="Q5386" t="str">
        <f t="shared" si="84"/>
        <v>42418300-Oprema za gašenje plamena</v>
      </c>
    </row>
    <row r="5387" spans="1:17" x14ac:dyDescent="0.25">
      <c r="A5387">
        <v>5386</v>
      </c>
      <c r="B5387">
        <v>42418300</v>
      </c>
      <c r="C5387" t="s">
        <v>5367</v>
      </c>
      <c r="E5387" s="15">
        <v>5387</v>
      </c>
      <c r="F5387" s="16">
        <v>42418400</v>
      </c>
      <c r="G5387" s="17" t="s">
        <v>5368</v>
      </c>
      <c r="Q5387" t="str">
        <f t="shared" si="84"/>
        <v>42418400-Obrtni uređaji za odlaganje i uzimanje uskladištenih predmeta (karusel)</v>
      </c>
    </row>
    <row r="5388" spans="1:17" x14ac:dyDescent="0.25">
      <c r="A5388">
        <v>5387</v>
      </c>
      <c r="B5388">
        <v>42418400</v>
      </c>
      <c r="C5388" t="s">
        <v>5368</v>
      </c>
      <c r="E5388" s="12">
        <v>5388</v>
      </c>
      <c r="F5388" s="13">
        <v>42418500</v>
      </c>
      <c r="G5388" s="14" t="s">
        <v>5369</v>
      </c>
      <c r="Q5388" t="str">
        <f t="shared" si="84"/>
        <v>42418500-Mehanička oprema za rukovanje</v>
      </c>
    </row>
    <row r="5389" spans="1:17" x14ac:dyDescent="0.25">
      <c r="A5389">
        <v>5388</v>
      </c>
      <c r="B5389">
        <v>42418500</v>
      </c>
      <c r="C5389" t="s">
        <v>5369</v>
      </c>
      <c r="E5389" s="15">
        <v>5389</v>
      </c>
      <c r="F5389" s="16">
        <v>42418900</v>
      </c>
      <c r="G5389" s="17" t="s">
        <v>5370</v>
      </c>
      <c r="Q5389" t="str">
        <f t="shared" si="84"/>
        <v>42418900-Mašine za utovar ili rukovanje</v>
      </c>
    </row>
    <row r="5390" spans="1:17" x14ac:dyDescent="0.25">
      <c r="A5390">
        <v>5389</v>
      </c>
      <c r="B5390">
        <v>42418900</v>
      </c>
      <c r="C5390" t="s">
        <v>5370</v>
      </c>
      <c r="E5390" s="12">
        <v>5390</v>
      </c>
      <c r="F5390" s="13">
        <v>42418910</v>
      </c>
      <c r="G5390" s="14" t="s">
        <v>5371</v>
      </c>
      <c r="Q5390" t="str">
        <f t="shared" si="84"/>
        <v>42418910-Oprema za utovar</v>
      </c>
    </row>
    <row r="5391" spans="1:17" x14ac:dyDescent="0.25">
      <c r="A5391">
        <v>5390</v>
      </c>
      <c r="B5391">
        <v>42418910</v>
      </c>
      <c r="C5391" t="s">
        <v>5371</v>
      </c>
      <c r="E5391" s="15">
        <v>5391</v>
      </c>
      <c r="F5391" s="16">
        <v>42418920</v>
      </c>
      <c r="G5391" s="17" t="s">
        <v>5372</v>
      </c>
      <c r="Q5391" t="str">
        <f t="shared" si="84"/>
        <v>42418920-Oprema za istovar</v>
      </c>
    </row>
    <row r="5392" spans="1:17" x14ac:dyDescent="0.25">
      <c r="A5392">
        <v>5391</v>
      </c>
      <c r="B5392">
        <v>42418920</v>
      </c>
      <c r="C5392" t="s">
        <v>5372</v>
      </c>
      <c r="E5392" s="12">
        <v>5392</v>
      </c>
      <c r="F5392" s="13">
        <v>42418930</v>
      </c>
      <c r="G5392" s="14" t="s">
        <v>5373</v>
      </c>
      <c r="Q5392" t="str">
        <f t="shared" si="84"/>
        <v>42418930-Bočni utovarivači</v>
      </c>
    </row>
    <row r="5393" spans="1:17" x14ac:dyDescent="0.25">
      <c r="A5393">
        <v>5392</v>
      </c>
      <c r="B5393">
        <v>42418930</v>
      </c>
      <c r="C5393" t="s">
        <v>5373</v>
      </c>
      <c r="E5393" s="15">
        <v>5393</v>
      </c>
      <c r="F5393" s="16">
        <v>42418940</v>
      </c>
      <c r="G5393" s="17" t="s">
        <v>5374</v>
      </c>
      <c r="Q5393" t="str">
        <f t="shared" si="84"/>
        <v>42418940-Oprema za rukovanje kontejnerima</v>
      </c>
    </row>
    <row r="5394" spans="1:17" x14ac:dyDescent="0.25">
      <c r="A5394">
        <v>5393</v>
      </c>
      <c r="B5394">
        <v>42418940</v>
      </c>
      <c r="C5394" t="s">
        <v>5374</v>
      </c>
      <c r="E5394" s="12">
        <v>5394</v>
      </c>
      <c r="F5394" s="13">
        <v>42419000</v>
      </c>
      <c r="G5394" s="14" t="s">
        <v>5375</v>
      </c>
      <c r="Q5394" t="str">
        <f t="shared" si="84"/>
        <v>42419000-Delovi opreme za dizanje i rukovanje</v>
      </c>
    </row>
    <row r="5395" spans="1:17" x14ac:dyDescent="0.25">
      <c r="A5395">
        <v>5394</v>
      </c>
      <c r="B5395">
        <v>42419000</v>
      </c>
      <c r="C5395" t="s">
        <v>5375</v>
      </c>
      <c r="E5395" s="15">
        <v>5395</v>
      </c>
      <c r="F5395" s="16">
        <v>42419100</v>
      </c>
      <c r="G5395" s="17" t="s">
        <v>5376</v>
      </c>
      <c r="Q5395" t="str">
        <f t="shared" si="84"/>
        <v>42419100-Delovi dizalica</v>
      </c>
    </row>
    <row r="5396" spans="1:17" x14ac:dyDescent="0.25">
      <c r="A5396">
        <v>5395</v>
      </c>
      <c r="B5396">
        <v>42419100</v>
      </c>
      <c r="C5396" t="s">
        <v>5376</v>
      </c>
      <c r="E5396" s="12">
        <v>5396</v>
      </c>
      <c r="F5396" s="13">
        <v>42419200</v>
      </c>
      <c r="G5396" s="14" t="s">
        <v>5377</v>
      </c>
      <c r="Q5396" t="str">
        <f t="shared" si="84"/>
        <v>42419200-Delovi radnih vozila</v>
      </c>
    </row>
    <row r="5397" spans="1:17" x14ac:dyDescent="0.25">
      <c r="A5397">
        <v>5396</v>
      </c>
      <c r="B5397">
        <v>42419200</v>
      </c>
      <c r="C5397" t="s">
        <v>5377</v>
      </c>
      <c r="E5397" s="15">
        <v>5397</v>
      </c>
      <c r="F5397" s="16">
        <v>42419500</v>
      </c>
      <c r="G5397" s="17" t="s">
        <v>5378</v>
      </c>
      <c r="Q5397" t="str">
        <f t="shared" si="84"/>
        <v>42419500-Delovi liftova, skipova  ili pokretnih stepenica</v>
      </c>
    </row>
    <row r="5398" spans="1:17" x14ac:dyDescent="0.25">
      <c r="A5398">
        <v>5397</v>
      </c>
      <c r="B5398">
        <v>42419500</v>
      </c>
      <c r="C5398" t="s">
        <v>5378</v>
      </c>
      <c r="E5398" s="12">
        <v>5398</v>
      </c>
      <c r="F5398" s="13">
        <v>42419510</v>
      </c>
      <c r="G5398" s="14" t="s">
        <v>5379</v>
      </c>
      <c r="Q5398" t="str">
        <f t="shared" si="84"/>
        <v>42419510-Delovi liftova</v>
      </c>
    </row>
    <row r="5399" spans="1:17" x14ac:dyDescent="0.25">
      <c r="A5399">
        <v>5398</v>
      </c>
      <c r="B5399">
        <v>42419510</v>
      </c>
      <c r="C5399" t="s">
        <v>5379</v>
      </c>
      <c r="E5399" s="15">
        <v>5399</v>
      </c>
      <c r="F5399" s="16">
        <v>42419520</v>
      </c>
      <c r="G5399" s="17" t="s">
        <v>5380</v>
      </c>
      <c r="Q5399" t="str">
        <f t="shared" si="84"/>
        <v>42419520-Delovi skipova</v>
      </c>
    </row>
    <row r="5400" spans="1:17" x14ac:dyDescent="0.25">
      <c r="A5400">
        <v>5399</v>
      </c>
      <c r="B5400">
        <v>42419520</v>
      </c>
      <c r="C5400" t="s">
        <v>5380</v>
      </c>
      <c r="E5400" s="12">
        <v>5400</v>
      </c>
      <c r="F5400" s="13">
        <v>42419530</v>
      </c>
      <c r="G5400" s="14" t="s">
        <v>5381</v>
      </c>
      <c r="Q5400" t="str">
        <f t="shared" si="84"/>
        <v>42419530-Delovi pokretnih stepenica</v>
      </c>
    </row>
    <row r="5401" spans="1:17" x14ac:dyDescent="0.25">
      <c r="A5401">
        <v>5400</v>
      </c>
      <c r="B5401">
        <v>42419530</v>
      </c>
      <c r="C5401" t="s">
        <v>5381</v>
      </c>
      <c r="E5401" s="15">
        <v>5401</v>
      </c>
      <c r="F5401" s="16">
        <v>42419540</v>
      </c>
      <c r="G5401" s="17" t="s">
        <v>5382</v>
      </c>
      <c r="Q5401" t="str">
        <f t="shared" si="84"/>
        <v>42419540-Delovi pokretnih staza</v>
      </c>
    </row>
    <row r="5402" spans="1:17" x14ac:dyDescent="0.25">
      <c r="A5402">
        <v>5401</v>
      </c>
      <c r="B5402">
        <v>42419540</v>
      </c>
      <c r="C5402" t="s">
        <v>5382</v>
      </c>
      <c r="E5402" s="12">
        <v>5402</v>
      </c>
      <c r="F5402" s="13">
        <v>42419800</v>
      </c>
      <c r="G5402" s="14" t="s">
        <v>5383</v>
      </c>
      <c r="Q5402" t="str">
        <f t="shared" si="84"/>
        <v>42419800-Delovi transportera</v>
      </c>
    </row>
    <row r="5403" spans="1:17" x14ac:dyDescent="0.25">
      <c r="A5403">
        <v>5402</v>
      </c>
      <c r="B5403">
        <v>42419800</v>
      </c>
      <c r="C5403" t="s">
        <v>5383</v>
      </c>
      <c r="E5403" s="15">
        <v>5403</v>
      </c>
      <c r="F5403" s="16">
        <v>42419810</v>
      </c>
      <c r="G5403" s="17" t="s">
        <v>5384</v>
      </c>
      <c r="Q5403" t="str">
        <f t="shared" si="84"/>
        <v>42419810-Delovi transportera sa trakom</v>
      </c>
    </row>
    <row r="5404" spans="1:17" x14ac:dyDescent="0.25">
      <c r="A5404">
        <v>5403</v>
      </c>
      <c r="B5404">
        <v>42419810</v>
      </c>
      <c r="C5404" t="s">
        <v>5384</v>
      </c>
      <c r="E5404" s="12">
        <v>5404</v>
      </c>
      <c r="F5404" s="13">
        <v>42419890</v>
      </c>
      <c r="G5404" s="14" t="s">
        <v>5385</v>
      </c>
      <c r="Q5404" t="str">
        <f t="shared" si="84"/>
        <v>42419890-Delovi tarnsportera  sa korpama</v>
      </c>
    </row>
    <row r="5405" spans="1:17" x14ac:dyDescent="0.25">
      <c r="A5405">
        <v>5404</v>
      </c>
      <c r="B5405">
        <v>42419890</v>
      </c>
      <c r="C5405" t="s">
        <v>5385</v>
      </c>
      <c r="E5405" s="15">
        <v>5405</v>
      </c>
      <c r="F5405" s="16">
        <v>42419900</v>
      </c>
      <c r="G5405" s="17" t="s">
        <v>5386</v>
      </c>
      <c r="Q5405" t="str">
        <f t="shared" si="84"/>
        <v>42419900-Delovi vitla i druge opreme  za dizanje i rukovanje</v>
      </c>
    </row>
    <row r="5406" spans="1:17" x14ac:dyDescent="0.25">
      <c r="A5406">
        <v>5405</v>
      </c>
      <c r="B5406">
        <v>42419900</v>
      </c>
      <c r="C5406" t="s">
        <v>5386</v>
      </c>
      <c r="E5406" s="12">
        <v>5406</v>
      </c>
      <c r="F5406" s="13">
        <v>42420000</v>
      </c>
      <c r="G5406" s="14" t="s">
        <v>5387</v>
      </c>
      <c r="Q5406" t="str">
        <f t="shared" si="84"/>
        <v>42420000-Korpe, lopate, grabilice i hvataljke za dizalice ili bagere</v>
      </c>
    </row>
    <row r="5407" spans="1:17" x14ac:dyDescent="0.25">
      <c r="A5407">
        <v>5406</v>
      </c>
      <c r="B5407">
        <v>42420000</v>
      </c>
      <c r="C5407" t="s">
        <v>5387</v>
      </c>
      <c r="E5407" s="15">
        <v>5407</v>
      </c>
      <c r="F5407" s="16">
        <v>42500000</v>
      </c>
      <c r="G5407" s="17" t="s">
        <v>5388</v>
      </c>
      <c r="Q5407" t="str">
        <f t="shared" si="84"/>
        <v>42500000-Rashladni uređaji i oprema za ventilaciju</v>
      </c>
    </row>
    <row r="5408" spans="1:17" x14ac:dyDescent="0.25">
      <c r="A5408">
        <v>5407</v>
      </c>
      <c r="B5408">
        <v>42500000</v>
      </c>
      <c r="C5408" t="s">
        <v>5388</v>
      </c>
      <c r="E5408" s="12">
        <v>5408</v>
      </c>
      <c r="F5408" s="13">
        <v>42510000</v>
      </c>
      <c r="G5408" s="14" t="s">
        <v>5389</v>
      </c>
      <c r="Q5408" t="str">
        <f t="shared" si="84"/>
        <v>42510000-Izmenjivači toplote, oprema za klimatizaciju i hlađenje i uređaji za filtriranje</v>
      </c>
    </row>
    <row r="5409" spans="1:17" x14ac:dyDescent="0.25">
      <c r="A5409">
        <v>5408</v>
      </c>
      <c r="B5409">
        <v>42510000</v>
      </c>
      <c r="C5409" t="s">
        <v>5389</v>
      </c>
      <c r="E5409" s="15">
        <v>5409</v>
      </c>
      <c r="F5409" s="16">
        <v>42511000</v>
      </c>
      <c r="G5409" s="17" t="s">
        <v>5390</v>
      </c>
      <c r="Q5409" t="str">
        <f t="shared" si="84"/>
        <v>42511000-Izmenjivači toplote i mašine  za pretvaranje vazduha ili drugih gasova u tečnost</v>
      </c>
    </row>
    <row r="5410" spans="1:17" x14ac:dyDescent="0.25">
      <c r="A5410">
        <v>5409</v>
      </c>
      <c r="B5410">
        <v>42511000</v>
      </c>
      <c r="C5410" t="s">
        <v>5390</v>
      </c>
      <c r="E5410" s="12">
        <v>5410</v>
      </c>
      <c r="F5410" s="13">
        <v>42511100</v>
      </c>
      <c r="G5410" s="14" t="s">
        <v>5391</v>
      </c>
      <c r="Q5410" t="str">
        <f t="shared" si="84"/>
        <v>42511100-Izmenjivači toplote</v>
      </c>
    </row>
    <row r="5411" spans="1:17" x14ac:dyDescent="0.25">
      <c r="A5411">
        <v>5410</v>
      </c>
      <c r="B5411">
        <v>42511100</v>
      </c>
      <c r="C5411" t="s">
        <v>5391</v>
      </c>
      <c r="E5411" s="15">
        <v>5411</v>
      </c>
      <c r="F5411" s="16">
        <v>42511110</v>
      </c>
      <c r="G5411" s="17" t="s">
        <v>5392</v>
      </c>
      <c r="Q5411" t="str">
        <f t="shared" si="84"/>
        <v>42511110-Toplotne pumpe</v>
      </c>
    </row>
    <row r="5412" spans="1:17" x14ac:dyDescent="0.25">
      <c r="A5412">
        <v>5411</v>
      </c>
      <c r="B5412">
        <v>42511110</v>
      </c>
      <c r="C5412" t="s">
        <v>5392</v>
      </c>
      <c r="E5412" s="12">
        <v>5412</v>
      </c>
      <c r="F5412" s="13">
        <v>42511200</v>
      </c>
      <c r="G5412" s="14" t="s">
        <v>5393</v>
      </c>
      <c r="Q5412" t="str">
        <f t="shared" si="84"/>
        <v>42511200-Mašine  za pretvaranje vazduha ili drugih gasova u tečnost</v>
      </c>
    </row>
    <row r="5413" spans="1:17" x14ac:dyDescent="0.25">
      <c r="A5413">
        <v>5412</v>
      </c>
      <c r="B5413">
        <v>42511200</v>
      </c>
      <c r="C5413" t="s">
        <v>5393</v>
      </c>
      <c r="E5413" s="15">
        <v>5413</v>
      </c>
      <c r="F5413" s="16">
        <v>42512000</v>
      </c>
      <c r="G5413" s="17" t="s">
        <v>5394</v>
      </c>
      <c r="Q5413" t="str">
        <f t="shared" si="84"/>
        <v>42512000-Instalacije za klima uređaj</v>
      </c>
    </row>
    <row r="5414" spans="1:17" x14ac:dyDescent="0.25">
      <c r="A5414">
        <v>5413</v>
      </c>
      <c r="B5414">
        <v>42512000</v>
      </c>
      <c r="C5414" t="s">
        <v>5394</v>
      </c>
      <c r="E5414" s="12">
        <v>5414</v>
      </c>
      <c r="F5414" s="13">
        <v>42512100</v>
      </c>
      <c r="G5414" s="14" t="s">
        <v>5395</v>
      </c>
      <c r="Q5414" t="str">
        <f t="shared" si="84"/>
        <v>42512100-Prozorski klima uređaj</v>
      </c>
    </row>
    <row r="5415" spans="1:17" x14ac:dyDescent="0.25">
      <c r="A5415">
        <v>5414</v>
      </c>
      <c r="B5415">
        <v>42512100</v>
      </c>
      <c r="C5415" t="s">
        <v>5395</v>
      </c>
      <c r="E5415" s="15">
        <v>5415</v>
      </c>
      <c r="F5415" s="16">
        <v>42512200</v>
      </c>
      <c r="G5415" s="17" t="s">
        <v>5396</v>
      </c>
      <c r="Q5415" t="str">
        <f t="shared" si="84"/>
        <v>42512200-Zidni klima uređaj</v>
      </c>
    </row>
    <row r="5416" spans="1:17" x14ac:dyDescent="0.25">
      <c r="A5416">
        <v>5415</v>
      </c>
      <c r="B5416">
        <v>42512200</v>
      </c>
      <c r="C5416" t="s">
        <v>5396</v>
      </c>
      <c r="E5416" s="12">
        <v>5416</v>
      </c>
      <c r="F5416" s="13">
        <v>42512300</v>
      </c>
      <c r="G5416" s="14" t="s">
        <v>5397</v>
      </c>
      <c r="Q5416" t="str">
        <f t="shared" si="84"/>
        <v>42512300-Paketni uređaji za grejanje, prozračivanje i klimatizaciju (HVAC)</v>
      </c>
    </row>
    <row r="5417" spans="1:17" x14ac:dyDescent="0.25">
      <c r="A5417">
        <v>5416</v>
      </c>
      <c r="B5417">
        <v>42512300</v>
      </c>
      <c r="C5417" t="s">
        <v>5397</v>
      </c>
      <c r="E5417" s="15">
        <v>5417</v>
      </c>
      <c r="F5417" s="16">
        <v>42512400</v>
      </c>
      <c r="G5417" s="17" t="s">
        <v>5398</v>
      </c>
      <c r="Q5417" t="str">
        <f t="shared" si="84"/>
        <v>42512400-Uređaji za klimatizaciju vozila</v>
      </c>
    </row>
    <row r="5418" spans="1:17" x14ac:dyDescent="0.25">
      <c r="A5418">
        <v>5417</v>
      </c>
      <c r="B5418">
        <v>42512400</v>
      </c>
      <c r="C5418" t="s">
        <v>5398</v>
      </c>
      <c r="E5418" s="12">
        <v>5418</v>
      </c>
      <c r="F5418" s="13">
        <v>42512500</v>
      </c>
      <c r="G5418" s="14" t="s">
        <v>5399</v>
      </c>
      <c r="Q5418" t="str">
        <f t="shared" si="84"/>
        <v>42512500-Delovi uređaja za klimatizaciju</v>
      </c>
    </row>
    <row r="5419" spans="1:17" x14ac:dyDescent="0.25">
      <c r="A5419">
        <v>5418</v>
      </c>
      <c r="B5419">
        <v>42512500</v>
      </c>
      <c r="C5419" t="s">
        <v>5399</v>
      </c>
      <c r="E5419" s="15">
        <v>5419</v>
      </c>
      <c r="F5419" s="16">
        <v>42512510</v>
      </c>
      <c r="G5419" s="17" t="s">
        <v>5400</v>
      </c>
      <c r="Q5419" t="str">
        <f t="shared" si="84"/>
        <v>42512510-Regulatori protoka vazduha u klimatizacionim cevima</v>
      </c>
    </row>
    <row r="5420" spans="1:17" x14ac:dyDescent="0.25">
      <c r="A5420">
        <v>5419</v>
      </c>
      <c r="B5420">
        <v>42512510</v>
      </c>
      <c r="C5420" t="s">
        <v>5400</v>
      </c>
      <c r="E5420" s="12">
        <v>5420</v>
      </c>
      <c r="F5420" s="13">
        <v>42512520</v>
      </c>
      <c r="G5420" s="14" t="s">
        <v>5401</v>
      </c>
      <c r="Q5420" t="str">
        <f t="shared" si="84"/>
        <v>42512520-Rešetke za usmeravanje vazduha</v>
      </c>
    </row>
    <row r="5421" spans="1:17" x14ac:dyDescent="0.25">
      <c r="A5421">
        <v>5420</v>
      </c>
      <c r="B5421">
        <v>42512520</v>
      </c>
      <c r="C5421" t="s">
        <v>5401</v>
      </c>
      <c r="E5421" s="15">
        <v>5421</v>
      </c>
      <c r="F5421" s="16">
        <v>42513000</v>
      </c>
      <c r="G5421" s="17" t="s">
        <v>5402</v>
      </c>
      <c r="Q5421" t="str">
        <f t="shared" si="84"/>
        <v>42513000-Rashladna oprema i oprema za zamrzavanje</v>
      </c>
    </row>
    <row r="5422" spans="1:17" x14ac:dyDescent="0.25">
      <c r="A5422">
        <v>5421</v>
      </c>
      <c r="B5422">
        <v>42513000</v>
      </c>
      <c r="C5422" t="s">
        <v>5402</v>
      </c>
      <c r="E5422" s="12">
        <v>5422</v>
      </c>
      <c r="F5422" s="13">
        <v>42513100</v>
      </c>
      <c r="G5422" s="14" t="s">
        <v>5403</v>
      </c>
      <c r="Q5422" t="str">
        <f t="shared" si="84"/>
        <v>42513100-Uređaji za zamrzavanje</v>
      </c>
    </row>
    <row r="5423" spans="1:17" x14ac:dyDescent="0.25">
      <c r="A5423">
        <v>5422</v>
      </c>
      <c r="B5423">
        <v>42513100</v>
      </c>
      <c r="C5423" t="s">
        <v>5403</v>
      </c>
      <c r="E5423" s="15">
        <v>5423</v>
      </c>
      <c r="F5423" s="16">
        <v>42513200</v>
      </c>
      <c r="G5423" s="17" t="s">
        <v>5404</v>
      </c>
      <c r="Q5423" t="str">
        <f t="shared" si="84"/>
        <v>42513200-Rashladna oprema</v>
      </c>
    </row>
    <row r="5424" spans="1:17" x14ac:dyDescent="0.25">
      <c r="A5424">
        <v>5423</v>
      </c>
      <c r="B5424">
        <v>42513200</v>
      </c>
      <c r="C5424" t="s">
        <v>5404</v>
      </c>
      <c r="E5424" s="12">
        <v>5424</v>
      </c>
      <c r="F5424" s="13">
        <v>42513210</v>
      </c>
      <c r="G5424" s="14" t="s">
        <v>5405</v>
      </c>
      <c r="Q5424" t="str">
        <f t="shared" si="84"/>
        <v>42513210-Rashladne vitrine</v>
      </c>
    </row>
    <row r="5425" spans="1:17" x14ac:dyDescent="0.25">
      <c r="A5425">
        <v>5424</v>
      </c>
      <c r="B5425">
        <v>42513210</v>
      </c>
      <c r="C5425" t="s">
        <v>5405</v>
      </c>
      <c r="E5425" s="15">
        <v>5425</v>
      </c>
      <c r="F5425" s="16">
        <v>42513220</v>
      </c>
      <c r="G5425" s="17" t="s">
        <v>5406</v>
      </c>
      <c r="Q5425" t="str">
        <f t="shared" si="84"/>
        <v>42513220-Rashladni pultovi</v>
      </c>
    </row>
    <row r="5426" spans="1:17" x14ac:dyDescent="0.25">
      <c r="A5426">
        <v>5425</v>
      </c>
      <c r="B5426">
        <v>42513220</v>
      </c>
      <c r="C5426" t="s">
        <v>5406</v>
      </c>
      <c r="E5426" s="12">
        <v>5426</v>
      </c>
      <c r="F5426" s="13">
        <v>42513290</v>
      </c>
      <c r="G5426" s="14" t="s">
        <v>5407</v>
      </c>
      <c r="Q5426" t="str">
        <f t="shared" si="84"/>
        <v>42513290-Komercijalna rashladna oprema</v>
      </c>
    </row>
    <row r="5427" spans="1:17" x14ac:dyDescent="0.25">
      <c r="A5427">
        <v>5426</v>
      </c>
      <c r="B5427">
        <v>42513290</v>
      </c>
      <c r="C5427" t="s">
        <v>5407</v>
      </c>
      <c r="E5427" s="15">
        <v>5427</v>
      </c>
      <c r="F5427" s="16">
        <v>42514000</v>
      </c>
      <c r="G5427" s="17" t="s">
        <v>5408</v>
      </c>
      <c r="Q5427" t="str">
        <f t="shared" si="84"/>
        <v>42514000-Mašine i aparati za filtriranje ili prečišćavanje gasova</v>
      </c>
    </row>
    <row r="5428" spans="1:17" x14ac:dyDescent="0.25">
      <c r="A5428">
        <v>5427</v>
      </c>
      <c r="B5428">
        <v>42514000</v>
      </c>
      <c r="C5428" t="s">
        <v>5408</v>
      </c>
      <c r="E5428" s="12">
        <v>5428</v>
      </c>
      <c r="F5428" s="13">
        <v>42514200</v>
      </c>
      <c r="G5428" s="14" t="s">
        <v>5409</v>
      </c>
      <c r="Q5428" t="str">
        <f t="shared" si="84"/>
        <v>42514200-Elektrostatički prečišćivači vazduha i gasova</v>
      </c>
    </row>
    <row r="5429" spans="1:17" x14ac:dyDescent="0.25">
      <c r="A5429">
        <v>5428</v>
      </c>
      <c r="B5429">
        <v>42514200</v>
      </c>
      <c r="C5429" t="s">
        <v>5409</v>
      </c>
      <c r="E5429" s="15">
        <v>5429</v>
      </c>
      <c r="F5429" s="16">
        <v>42514300</v>
      </c>
      <c r="G5429" s="17" t="s">
        <v>5410</v>
      </c>
      <c r="Q5429" t="str">
        <f t="shared" si="84"/>
        <v>42514300-Aparati za filtriranje</v>
      </c>
    </row>
    <row r="5430" spans="1:17" x14ac:dyDescent="0.25">
      <c r="A5430">
        <v>5429</v>
      </c>
      <c r="B5430">
        <v>42514300</v>
      </c>
      <c r="C5430" t="s">
        <v>5410</v>
      </c>
      <c r="E5430" s="12">
        <v>5430</v>
      </c>
      <c r="F5430" s="13">
        <v>42514310</v>
      </c>
      <c r="G5430" s="14" t="s">
        <v>5411</v>
      </c>
      <c r="Q5430" t="str">
        <f t="shared" si="84"/>
        <v>42514310-Vazdušni filteri</v>
      </c>
    </row>
    <row r="5431" spans="1:17" x14ac:dyDescent="0.25">
      <c r="A5431">
        <v>5430</v>
      </c>
      <c r="B5431">
        <v>42514310</v>
      </c>
      <c r="C5431" t="s">
        <v>5411</v>
      </c>
      <c r="E5431" s="15">
        <v>5431</v>
      </c>
      <c r="F5431" s="16">
        <v>42514320</v>
      </c>
      <c r="G5431" s="17" t="s">
        <v>5412</v>
      </c>
      <c r="Q5431" t="str">
        <f t="shared" si="84"/>
        <v>42514320-Gasni filteri</v>
      </c>
    </row>
    <row r="5432" spans="1:17" x14ac:dyDescent="0.25">
      <c r="A5432">
        <v>5431</v>
      </c>
      <c r="B5432">
        <v>42514320</v>
      </c>
      <c r="C5432" t="s">
        <v>5412</v>
      </c>
      <c r="E5432" s="12">
        <v>5432</v>
      </c>
      <c r="F5432" s="13">
        <v>42515000</v>
      </c>
      <c r="G5432" s="14" t="s">
        <v>5413</v>
      </c>
      <c r="Q5432" t="str">
        <f t="shared" si="84"/>
        <v>42515000-Kotlovi za centralno grejanje</v>
      </c>
    </row>
    <row r="5433" spans="1:17" x14ac:dyDescent="0.25">
      <c r="A5433">
        <v>5432</v>
      </c>
      <c r="B5433">
        <v>42515000</v>
      </c>
      <c r="C5433" t="s">
        <v>5413</v>
      </c>
      <c r="E5433" s="15">
        <v>5433</v>
      </c>
      <c r="F5433" s="16">
        <v>42520000</v>
      </c>
      <c r="G5433" s="17" t="s">
        <v>5414</v>
      </c>
      <c r="Q5433" t="str">
        <f t="shared" si="84"/>
        <v>42520000-Ventilaciona oprema</v>
      </c>
    </row>
    <row r="5434" spans="1:17" x14ac:dyDescent="0.25">
      <c r="A5434">
        <v>5433</v>
      </c>
      <c r="B5434">
        <v>42520000</v>
      </c>
      <c r="C5434" t="s">
        <v>5414</v>
      </c>
      <c r="E5434" s="12">
        <v>5434</v>
      </c>
      <c r="F5434" s="13">
        <v>42521000</v>
      </c>
      <c r="G5434" s="14" t="s">
        <v>5415</v>
      </c>
      <c r="Q5434" t="str">
        <f t="shared" si="84"/>
        <v>42521000-Oprema za izvlačenje dima</v>
      </c>
    </row>
    <row r="5435" spans="1:17" x14ac:dyDescent="0.25">
      <c r="A5435">
        <v>5434</v>
      </c>
      <c r="B5435">
        <v>42521000</v>
      </c>
      <c r="C5435" t="s">
        <v>5415</v>
      </c>
      <c r="E5435" s="15">
        <v>5435</v>
      </c>
      <c r="F5435" s="16">
        <v>42522000</v>
      </c>
      <c r="G5435" s="17" t="s">
        <v>5416</v>
      </c>
      <c r="Q5435" t="str">
        <f t="shared" si="84"/>
        <v>42522000-Ventilatori, izuzev za domaćinstvo</v>
      </c>
    </row>
    <row r="5436" spans="1:17" x14ac:dyDescent="0.25">
      <c r="A5436">
        <v>5435</v>
      </c>
      <c r="B5436">
        <v>42522000</v>
      </c>
      <c r="C5436" t="s">
        <v>5416</v>
      </c>
      <c r="E5436" s="12">
        <v>5436</v>
      </c>
      <c r="F5436" s="13">
        <v>42522100</v>
      </c>
      <c r="G5436" s="14" t="s">
        <v>5417</v>
      </c>
      <c r="Q5436" t="str">
        <f t="shared" si="84"/>
        <v>42522100-Delovi ventilatora</v>
      </c>
    </row>
    <row r="5437" spans="1:17" x14ac:dyDescent="0.25">
      <c r="A5437">
        <v>5436</v>
      </c>
      <c r="B5437">
        <v>42522100</v>
      </c>
      <c r="C5437" t="s">
        <v>5417</v>
      </c>
      <c r="E5437" s="15">
        <v>5437</v>
      </c>
      <c r="F5437" s="16">
        <v>42530000</v>
      </c>
      <c r="G5437" s="17" t="s">
        <v>5418</v>
      </c>
      <c r="Q5437" t="str">
        <f t="shared" si="84"/>
        <v>42530000-Delovi rashladne opreme i opreme za zamrzavanje i toplotne pumpe</v>
      </c>
    </row>
    <row r="5438" spans="1:17" x14ac:dyDescent="0.25">
      <c r="A5438">
        <v>5437</v>
      </c>
      <c r="B5438">
        <v>42530000</v>
      </c>
      <c r="C5438" t="s">
        <v>5418</v>
      </c>
      <c r="E5438" s="12">
        <v>5438</v>
      </c>
      <c r="F5438" s="13">
        <v>42531000</v>
      </c>
      <c r="G5438" s="14" t="s">
        <v>5419</v>
      </c>
      <c r="Q5438" t="str">
        <f t="shared" si="84"/>
        <v>42531000-Delovi rashladne opreme</v>
      </c>
    </row>
    <row r="5439" spans="1:17" x14ac:dyDescent="0.25">
      <c r="A5439">
        <v>5438</v>
      </c>
      <c r="B5439">
        <v>42531000</v>
      </c>
      <c r="C5439" t="s">
        <v>5419</v>
      </c>
      <c r="E5439" s="15">
        <v>5439</v>
      </c>
      <c r="F5439" s="16">
        <v>42532000</v>
      </c>
      <c r="G5439" s="17" t="s">
        <v>5420</v>
      </c>
      <c r="Q5439" t="str">
        <f t="shared" si="84"/>
        <v>42532000-Delovi opreme za zamrzavanje</v>
      </c>
    </row>
    <row r="5440" spans="1:17" x14ac:dyDescent="0.25">
      <c r="A5440">
        <v>5439</v>
      </c>
      <c r="B5440">
        <v>42532000</v>
      </c>
      <c r="C5440" t="s">
        <v>5420</v>
      </c>
      <c r="E5440" s="12">
        <v>5440</v>
      </c>
      <c r="F5440" s="13">
        <v>42533000</v>
      </c>
      <c r="G5440" s="14" t="s">
        <v>5421</v>
      </c>
      <c r="Q5440" t="str">
        <f t="shared" si="84"/>
        <v>42533000-Delovi toplotnih pumpi</v>
      </c>
    </row>
    <row r="5441" spans="1:17" x14ac:dyDescent="0.25">
      <c r="A5441">
        <v>5440</v>
      </c>
      <c r="B5441">
        <v>42533000</v>
      </c>
      <c r="C5441" t="s">
        <v>5421</v>
      </c>
      <c r="E5441" s="15">
        <v>5441</v>
      </c>
      <c r="F5441" s="16">
        <v>42600000</v>
      </c>
      <c r="G5441" s="17" t="s">
        <v>5422</v>
      </c>
      <c r="Q5441" t="str">
        <f t="shared" si="84"/>
        <v>42600000-Mašine alatke</v>
      </c>
    </row>
    <row r="5442" spans="1:17" x14ac:dyDescent="0.25">
      <c r="A5442">
        <v>5441</v>
      </c>
      <c r="B5442">
        <v>42600000</v>
      </c>
      <c r="C5442" t="s">
        <v>5422</v>
      </c>
      <c r="E5442" s="12">
        <v>5442</v>
      </c>
      <c r="F5442" s="13">
        <v>42610000</v>
      </c>
      <c r="G5442" s="14" t="s">
        <v>5423</v>
      </c>
      <c r="Q5442" t="str">
        <f t="shared" ref="Q5442:Q5505" si="85">F5442&amp; "-" &amp;G5442</f>
        <v>42610000-Mašine alatke kojima upravlja laser i centri za mašinsku obradu</v>
      </c>
    </row>
    <row r="5443" spans="1:17" x14ac:dyDescent="0.25">
      <c r="A5443">
        <v>5442</v>
      </c>
      <c r="B5443">
        <v>42610000</v>
      </c>
      <c r="C5443" t="s">
        <v>5423</v>
      </c>
      <c r="E5443" s="15">
        <v>5443</v>
      </c>
      <c r="F5443" s="16">
        <v>42611000</v>
      </c>
      <c r="G5443" s="17" t="s">
        <v>5424</v>
      </c>
      <c r="Q5443" t="str">
        <f t="shared" si="85"/>
        <v>42611000-Specijalne mašine alatke</v>
      </c>
    </row>
    <row r="5444" spans="1:17" x14ac:dyDescent="0.25">
      <c r="A5444">
        <v>5443</v>
      </c>
      <c r="B5444">
        <v>42611000</v>
      </c>
      <c r="C5444" t="s">
        <v>5424</v>
      </c>
      <c r="E5444" s="12">
        <v>5444</v>
      </c>
      <c r="F5444" s="13">
        <v>42612000</v>
      </c>
      <c r="G5444" s="14" t="s">
        <v>5425</v>
      </c>
      <c r="Q5444" t="str">
        <f t="shared" si="85"/>
        <v>42612000-Centri za mašinsku obradu</v>
      </c>
    </row>
    <row r="5445" spans="1:17" x14ac:dyDescent="0.25">
      <c r="A5445">
        <v>5444</v>
      </c>
      <c r="B5445">
        <v>42612000</v>
      </c>
      <c r="C5445" t="s">
        <v>5425</v>
      </c>
      <c r="E5445" s="15">
        <v>5445</v>
      </c>
      <c r="F5445" s="16">
        <v>42612100</v>
      </c>
      <c r="G5445" s="17" t="s">
        <v>5426</v>
      </c>
      <c r="Q5445" t="str">
        <f t="shared" si="85"/>
        <v>42612100-Centar za mašinsku obradu sa vodoravnim vretenom</v>
      </c>
    </row>
    <row r="5446" spans="1:17" x14ac:dyDescent="0.25">
      <c r="A5446">
        <v>5445</v>
      </c>
      <c r="B5446">
        <v>42612100</v>
      </c>
      <c r="C5446" t="s">
        <v>5426</v>
      </c>
      <c r="E5446" s="12">
        <v>5446</v>
      </c>
      <c r="F5446" s="13">
        <v>42612200</v>
      </c>
      <c r="G5446" s="14" t="s">
        <v>5427</v>
      </c>
      <c r="Q5446" t="str">
        <f t="shared" si="85"/>
        <v>42612200-Centar za mašinsku obradu sa vertikalnim vretenom</v>
      </c>
    </row>
    <row r="5447" spans="1:17" x14ac:dyDescent="0.25">
      <c r="A5447">
        <v>5446</v>
      </c>
      <c r="B5447">
        <v>42612200</v>
      </c>
      <c r="C5447" t="s">
        <v>5427</v>
      </c>
      <c r="E5447" s="15">
        <v>5447</v>
      </c>
      <c r="F5447" s="16">
        <v>42620000</v>
      </c>
      <c r="G5447" s="17" t="s">
        <v>5428</v>
      </c>
      <c r="Q5447" t="str">
        <f t="shared" si="85"/>
        <v>42620000-Strugovi, mašine alatke za bušenje i glodanje</v>
      </c>
    </row>
    <row r="5448" spans="1:17" x14ac:dyDescent="0.25">
      <c r="A5448">
        <v>5447</v>
      </c>
      <c r="B5448">
        <v>42620000</v>
      </c>
      <c r="C5448" t="s">
        <v>5428</v>
      </c>
      <c r="E5448" s="12">
        <v>5448</v>
      </c>
      <c r="F5448" s="13">
        <v>42621000</v>
      </c>
      <c r="G5448" s="14" t="s">
        <v>5429</v>
      </c>
      <c r="Q5448" t="str">
        <f t="shared" si="85"/>
        <v>42621000-Strugovi</v>
      </c>
    </row>
    <row r="5449" spans="1:17" x14ac:dyDescent="0.25">
      <c r="A5449">
        <v>5448</v>
      </c>
      <c r="B5449">
        <v>42621000</v>
      </c>
      <c r="C5449" t="s">
        <v>5429</v>
      </c>
      <c r="E5449" s="15">
        <v>5449</v>
      </c>
      <c r="F5449" s="16">
        <v>42621100</v>
      </c>
      <c r="G5449" s="17" t="s">
        <v>5430</v>
      </c>
      <c r="Q5449" t="str">
        <f t="shared" si="85"/>
        <v>42621100-CNC strugovi</v>
      </c>
    </row>
    <row r="5450" spans="1:17" x14ac:dyDescent="0.25">
      <c r="A5450">
        <v>5449</v>
      </c>
      <c r="B5450">
        <v>42621100</v>
      </c>
      <c r="C5450" t="s">
        <v>5430</v>
      </c>
      <c r="E5450" s="12">
        <v>5450</v>
      </c>
      <c r="F5450" s="13">
        <v>42622000</v>
      </c>
      <c r="G5450" s="14" t="s">
        <v>5431</v>
      </c>
      <c r="Q5450" t="str">
        <f t="shared" si="85"/>
        <v>42622000-Mašine za urezivanje spoljnih i unutrašnjih navoja</v>
      </c>
    </row>
    <row r="5451" spans="1:17" x14ac:dyDescent="0.25">
      <c r="A5451">
        <v>5450</v>
      </c>
      <c r="B5451">
        <v>42622000</v>
      </c>
      <c r="C5451" t="s">
        <v>5431</v>
      </c>
      <c r="E5451" s="15">
        <v>5451</v>
      </c>
      <c r="F5451" s="16">
        <v>42623000</v>
      </c>
      <c r="G5451" s="17" t="s">
        <v>5432</v>
      </c>
      <c r="Q5451" t="str">
        <f t="shared" si="85"/>
        <v>42623000-Glodalice</v>
      </c>
    </row>
    <row r="5452" spans="1:17" x14ac:dyDescent="0.25">
      <c r="A5452">
        <v>5451</v>
      </c>
      <c r="B5452">
        <v>42623000</v>
      </c>
      <c r="C5452" t="s">
        <v>5432</v>
      </c>
      <c r="E5452" s="12">
        <v>5452</v>
      </c>
      <c r="F5452" s="13">
        <v>42630000</v>
      </c>
      <c r="G5452" s="14" t="s">
        <v>5433</v>
      </c>
      <c r="Q5452" t="str">
        <f t="shared" si="85"/>
        <v>42630000-Alatne mašine za obradu metala</v>
      </c>
    </row>
    <row r="5453" spans="1:17" x14ac:dyDescent="0.25">
      <c r="A5453">
        <v>5452</v>
      </c>
      <c r="B5453">
        <v>42630000</v>
      </c>
      <c r="C5453" t="s">
        <v>5433</v>
      </c>
      <c r="E5453" s="15">
        <v>5453</v>
      </c>
      <c r="F5453" s="16">
        <v>42631000</v>
      </c>
      <c r="G5453" s="17" t="s">
        <v>5434</v>
      </c>
      <c r="Q5453" t="str">
        <f t="shared" si="85"/>
        <v>42631000-Alatne mašine za završnu obradu metala</v>
      </c>
    </row>
    <row r="5454" spans="1:17" x14ac:dyDescent="0.25">
      <c r="A5454">
        <v>5453</v>
      </c>
      <c r="B5454">
        <v>42631000</v>
      </c>
      <c r="C5454" t="s">
        <v>5434</v>
      </c>
      <c r="E5454" s="12">
        <v>5454</v>
      </c>
      <c r="F5454" s="13">
        <v>42632000</v>
      </c>
      <c r="G5454" s="14" t="s">
        <v>5435</v>
      </c>
      <c r="Q5454" t="str">
        <f t="shared" si="85"/>
        <v>42632000-Numerički upravljane mašine za obradu metala</v>
      </c>
    </row>
    <row r="5455" spans="1:17" x14ac:dyDescent="0.25">
      <c r="A5455">
        <v>5454</v>
      </c>
      <c r="B5455">
        <v>42632000</v>
      </c>
      <c r="C5455" t="s">
        <v>5435</v>
      </c>
      <c r="E5455" s="15">
        <v>5455</v>
      </c>
      <c r="F5455" s="16">
        <v>42633000</v>
      </c>
      <c r="G5455" s="17" t="s">
        <v>5436</v>
      </c>
      <c r="Q5455" t="str">
        <f t="shared" si="85"/>
        <v>42633000-Uređaji za savijanje, preklapanje, ravnanje ili poravnavanje</v>
      </c>
    </row>
    <row r="5456" spans="1:17" x14ac:dyDescent="0.25">
      <c r="A5456">
        <v>5455</v>
      </c>
      <c r="B5456">
        <v>42633000</v>
      </c>
      <c r="C5456" t="s">
        <v>5436</v>
      </c>
      <c r="E5456" s="12">
        <v>5456</v>
      </c>
      <c r="F5456" s="13">
        <v>42634000</v>
      </c>
      <c r="G5456" s="14" t="s">
        <v>5437</v>
      </c>
      <c r="Q5456" t="str">
        <f t="shared" si="85"/>
        <v>42634000-Mašine za kovanje</v>
      </c>
    </row>
    <row r="5457" spans="1:17" x14ac:dyDescent="0.25">
      <c r="A5457">
        <v>5456</v>
      </c>
      <c r="B5457">
        <v>42634000</v>
      </c>
      <c r="C5457" t="s">
        <v>5437</v>
      </c>
      <c r="E5457" s="15">
        <v>5457</v>
      </c>
      <c r="F5457" s="16">
        <v>42635000</v>
      </c>
      <c r="G5457" s="17" t="s">
        <v>5438</v>
      </c>
      <c r="Q5457" t="str">
        <f t="shared" si="85"/>
        <v>42635000-Mašine  za kovanje u kalupima</v>
      </c>
    </row>
    <row r="5458" spans="1:17" x14ac:dyDescent="0.25">
      <c r="A5458">
        <v>5457</v>
      </c>
      <c r="B5458">
        <v>42635000</v>
      </c>
      <c r="C5458" t="s">
        <v>5438</v>
      </c>
      <c r="E5458" s="12">
        <v>5458</v>
      </c>
      <c r="F5458" s="13">
        <v>42636000</v>
      </c>
      <c r="G5458" s="14" t="s">
        <v>5439</v>
      </c>
      <c r="Q5458" t="str">
        <f t="shared" si="85"/>
        <v>42636000-Prese</v>
      </c>
    </row>
    <row r="5459" spans="1:17" x14ac:dyDescent="0.25">
      <c r="A5459">
        <v>5458</v>
      </c>
      <c r="B5459">
        <v>42636000</v>
      </c>
      <c r="C5459" t="s">
        <v>5439</v>
      </c>
      <c r="E5459" s="15">
        <v>5459</v>
      </c>
      <c r="F5459" s="16">
        <v>42636100</v>
      </c>
      <c r="G5459" s="17" t="s">
        <v>5440</v>
      </c>
      <c r="Q5459" t="str">
        <f t="shared" si="85"/>
        <v>42636100-Hidraulične prese</v>
      </c>
    </row>
    <row r="5460" spans="1:17" x14ac:dyDescent="0.25">
      <c r="A5460">
        <v>5459</v>
      </c>
      <c r="B5460">
        <v>42636100</v>
      </c>
      <c r="C5460" t="s">
        <v>5440</v>
      </c>
      <c r="E5460" s="12">
        <v>5460</v>
      </c>
      <c r="F5460" s="13">
        <v>42637000</v>
      </c>
      <c r="G5460" s="14" t="s">
        <v>5441</v>
      </c>
      <c r="Q5460" t="str">
        <f t="shared" si="85"/>
        <v>42637000-Alatne mašine za bušenje ili glodanje metala</v>
      </c>
    </row>
    <row r="5461" spans="1:17" x14ac:dyDescent="0.25">
      <c r="A5461">
        <v>5460</v>
      </c>
      <c r="B5461">
        <v>42637000</v>
      </c>
      <c r="C5461" t="s">
        <v>5441</v>
      </c>
      <c r="E5461" s="15">
        <v>5461</v>
      </c>
      <c r="F5461" s="16">
        <v>42637100</v>
      </c>
      <c r="G5461" s="17" t="s">
        <v>5442</v>
      </c>
      <c r="Q5461" t="str">
        <f t="shared" si="85"/>
        <v>42637100-Alatne mašine za bušenje metala</v>
      </c>
    </row>
    <row r="5462" spans="1:17" x14ac:dyDescent="0.25">
      <c r="A5462">
        <v>5461</v>
      </c>
      <c r="B5462">
        <v>42637100</v>
      </c>
      <c r="C5462" t="s">
        <v>5442</v>
      </c>
      <c r="E5462" s="3">
        <v>5462</v>
      </c>
      <c r="F5462" s="4">
        <v>42637200</v>
      </c>
      <c r="G5462" s="18" t="s">
        <v>5443</v>
      </c>
      <c r="Q5462" t="str">
        <f t="shared" si="85"/>
        <v>42637200-Velike mašine alatke za bušenje metala</v>
      </c>
    </row>
    <row r="5463" spans="1:17" x14ac:dyDescent="0.25">
      <c r="A5463">
        <v>5462</v>
      </c>
      <c r="B5463">
        <v>42637200</v>
      </c>
      <c r="C5463" t="s">
        <v>5443</v>
      </c>
      <c r="E5463" s="15">
        <v>5463</v>
      </c>
      <c r="F5463" s="16">
        <v>42637300</v>
      </c>
      <c r="G5463" s="17" t="s">
        <v>5444</v>
      </c>
      <c r="Q5463" t="str">
        <f t="shared" si="85"/>
        <v>42637300-Alatne mašine za glodanje metala</v>
      </c>
    </row>
    <row r="5464" spans="1:17" x14ac:dyDescent="0.25">
      <c r="A5464">
        <v>5463</v>
      </c>
      <c r="B5464">
        <v>42637300</v>
      </c>
      <c r="C5464" t="s">
        <v>5444</v>
      </c>
      <c r="E5464" s="12">
        <v>5464</v>
      </c>
      <c r="F5464" s="13">
        <v>42638000</v>
      </c>
      <c r="G5464" s="14" t="s">
        <v>5445</v>
      </c>
      <c r="Q5464" t="str">
        <f t="shared" si="85"/>
        <v>42638000-Centar za mašinsku obradu metala</v>
      </c>
    </row>
    <row r="5465" spans="1:17" x14ac:dyDescent="0.25">
      <c r="A5465">
        <v>5464</v>
      </c>
      <c r="B5465">
        <v>42638000</v>
      </c>
      <c r="C5465" t="s">
        <v>5445</v>
      </c>
      <c r="E5465" s="15">
        <v>5465</v>
      </c>
      <c r="F5465" s="16">
        <v>42640000</v>
      </c>
      <c r="G5465" s="17" t="s">
        <v>5446</v>
      </c>
      <c r="Q5465" t="str">
        <f t="shared" si="85"/>
        <v>42640000-Alatne mašine za obradu tvrdih materijala, izuzev metala</v>
      </c>
    </row>
    <row r="5466" spans="1:17" x14ac:dyDescent="0.25">
      <c r="A5466">
        <v>5465</v>
      </c>
      <c r="B5466">
        <v>42640000</v>
      </c>
      <c r="C5466" t="s">
        <v>5446</v>
      </c>
      <c r="E5466" s="12">
        <v>5466</v>
      </c>
      <c r="F5466" s="13">
        <v>42641000</v>
      </c>
      <c r="G5466" s="14" t="s">
        <v>5447</v>
      </c>
      <c r="Q5466" t="str">
        <f t="shared" si="85"/>
        <v>42641000-Alatne mašine za obradu kamena, keramike, betona ili stakla</v>
      </c>
    </row>
    <row r="5467" spans="1:17" x14ac:dyDescent="0.25">
      <c r="A5467">
        <v>5466</v>
      </c>
      <c r="B5467">
        <v>42641000</v>
      </c>
      <c r="C5467" t="s">
        <v>5447</v>
      </c>
      <c r="E5467" s="15">
        <v>5467</v>
      </c>
      <c r="F5467" s="16">
        <v>42641100</v>
      </c>
      <c r="G5467" s="17" t="s">
        <v>5448</v>
      </c>
      <c r="Q5467" t="str">
        <f t="shared" si="85"/>
        <v>42641100-Alatne mašine za obradu kamena</v>
      </c>
    </row>
    <row r="5468" spans="1:17" x14ac:dyDescent="0.25">
      <c r="A5468">
        <v>5467</v>
      </c>
      <c r="B5468">
        <v>42641100</v>
      </c>
      <c r="C5468" t="s">
        <v>5448</v>
      </c>
      <c r="E5468" s="12">
        <v>5468</v>
      </c>
      <c r="F5468" s="13">
        <v>42641200</v>
      </c>
      <c r="G5468" s="14" t="s">
        <v>5449</v>
      </c>
      <c r="Q5468" t="str">
        <f t="shared" si="85"/>
        <v>42641200-Alatne mašine za obradu keramike</v>
      </c>
    </row>
    <row r="5469" spans="1:17" x14ac:dyDescent="0.25">
      <c r="A5469">
        <v>5468</v>
      </c>
      <c r="B5469">
        <v>42641200</v>
      </c>
      <c r="C5469" t="s">
        <v>5449</v>
      </c>
      <c r="E5469" s="15">
        <v>5469</v>
      </c>
      <c r="F5469" s="16">
        <v>42641300</v>
      </c>
      <c r="G5469" s="17" t="s">
        <v>5450</v>
      </c>
      <c r="Q5469" t="str">
        <f t="shared" si="85"/>
        <v>42641300-Alatne mašine za obradu betona</v>
      </c>
    </row>
    <row r="5470" spans="1:17" x14ac:dyDescent="0.25">
      <c r="A5470">
        <v>5469</v>
      </c>
      <c r="B5470">
        <v>42641300</v>
      </c>
      <c r="C5470" t="s">
        <v>5450</v>
      </c>
      <c r="E5470" s="12">
        <v>5470</v>
      </c>
      <c r="F5470" s="13">
        <v>42641400</v>
      </c>
      <c r="G5470" s="14" t="s">
        <v>5451</v>
      </c>
      <c r="Q5470" t="str">
        <f t="shared" si="85"/>
        <v>42641400-Alatne mašine za obradu stakla</v>
      </c>
    </row>
    <row r="5471" spans="1:17" x14ac:dyDescent="0.25">
      <c r="A5471">
        <v>5470</v>
      </c>
      <c r="B5471">
        <v>42641400</v>
      </c>
      <c r="C5471" t="s">
        <v>5451</v>
      </c>
      <c r="E5471" s="15">
        <v>5471</v>
      </c>
      <c r="F5471" s="16">
        <v>42642000</v>
      </c>
      <c r="G5471" s="17" t="s">
        <v>5452</v>
      </c>
      <c r="Q5471" t="str">
        <f t="shared" si="85"/>
        <v>42642000-Alatne mašine za obradu drveta, kostiju, plute, tvrde gume ili tvrde plastične mase</v>
      </c>
    </row>
    <row r="5472" spans="1:17" x14ac:dyDescent="0.25">
      <c r="A5472">
        <v>5471</v>
      </c>
      <c r="B5472">
        <v>42642000</v>
      </c>
      <c r="C5472" t="s">
        <v>5452</v>
      </c>
      <c r="E5472" s="12">
        <v>5472</v>
      </c>
      <c r="F5472" s="13">
        <v>42642100</v>
      </c>
      <c r="G5472" s="14" t="s">
        <v>5453</v>
      </c>
      <c r="Q5472" t="str">
        <f t="shared" si="85"/>
        <v>42642100-Alatne mašine za obradu drveta</v>
      </c>
    </row>
    <row r="5473" spans="1:17" x14ac:dyDescent="0.25">
      <c r="A5473">
        <v>5472</v>
      </c>
      <c r="B5473">
        <v>42642100</v>
      </c>
      <c r="C5473" t="s">
        <v>5453</v>
      </c>
      <c r="E5473" s="15">
        <v>5473</v>
      </c>
      <c r="F5473" s="16">
        <v>42642200</v>
      </c>
      <c r="G5473" s="17" t="s">
        <v>5454</v>
      </c>
      <c r="Q5473" t="str">
        <f t="shared" si="85"/>
        <v>42642200-Alatne mašine za obradu kostiju</v>
      </c>
    </row>
    <row r="5474" spans="1:17" x14ac:dyDescent="0.25">
      <c r="A5474">
        <v>5473</v>
      </c>
      <c r="B5474">
        <v>42642200</v>
      </c>
      <c r="C5474" t="s">
        <v>5454</v>
      </c>
      <c r="E5474" s="12">
        <v>5474</v>
      </c>
      <c r="F5474" s="13">
        <v>42642300</v>
      </c>
      <c r="G5474" s="14" t="s">
        <v>5455</v>
      </c>
      <c r="Q5474" t="str">
        <f t="shared" si="85"/>
        <v>42642300-Alatne mašine za obradu plute</v>
      </c>
    </row>
    <row r="5475" spans="1:17" x14ac:dyDescent="0.25">
      <c r="A5475">
        <v>5474</v>
      </c>
      <c r="B5475">
        <v>42642300</v>
      </c>
      <c r="C5475" t="s">
        <v>5455</v>
      </c>
      <c r="E5475" s="15">
        <v>5475</v>
      </c>
      <c r="F5475" s="16">
        <v>42642400</v>
      </c>
      <c r="G5475" s="17" t="s">
        <v>5456</v>
      </c>
      <c r="Q5475" t="str">
        <f t="shared" si="85"/>
        <v>42642400-Alatne mašine za obradu tvrde gume</v>
      </c>
    </row>
    <row r="5476" spans="1:17" x14ac:dyDescent="0.25">
      <c r="A5476">
        <v>5475</v>
      </c>
      <c r="B5476">
        <v>42642400</v>
      </c>
      <c r="C5476" t="s">
        <v>5456</v>
      </c>
      <c r="E5476" s="12">
        <v>5476</v>
      </c>
      <c r="F5476" s="13">
        <v>42642500</v>
      </c>
      <c r="G5476" s="14" t="s">
        <v>5457</v>
      </c>
      <c r="Q5476" t="str">
        <f t="shared" si="85"/>
        <v>42642500-Alatne mašine za obradu tvrde plastične mase</v>
      </c>
    </row>
    <row r="5477" spans="1:17" x14ac:dyDescent="0.25">
      <c r="A5477">
        <v>5476</v>
      </c>
      <c r="B5477">
        <v>42642500</v>
      </c>
      <c r="C5477" t="s">
        <v>5457</v>
      </c>
      <c r="E5477" s="15">
        <v>5477</v>
      </c>
      <c r="F5477" s="16">
        <v>42650000</v>
      </c>
      <c r="G5477" s="17" t="s">
        <v>5458</v>
      </c>
      <c r="Q5477" t="str">
        <f t="shared" si="85"/>
        <v>42650000-Pneumatski ručni alati ili ručni alati na motorni pogon</v>
      </c>
    </row>
    <row r="5478" spans="1:17" x14ac:dyDescent="0.25">
      <c r="A5478">
        <v>5477</v>
      </c>
      <c r="B5478">
        <v>42650000</v>
      </c>
      <c r="C5478" t="s">
        <v>5458</v>
      </c>
      <c r="E5478" s="12">
        <v>5478</v>
      </c>
      <c r="F5478" s="13">
        <v>42651000</v>
      </c>
      <c r="G5478" s="14" t="s">
        <v>5459</v>
      </c>
      <c r="Q5478" t="str">
        <f t="shared" si="85"/>
        <v>42651000-Pneumatski ručni alati</v>
      </c>
    </row>
    <row r="5479" spans="1:17" x14ac:dyDescent="0.25">
      <c r="A5479">
        <v>5478</v>
      </c>
      <c r="B5479">
        <v>42651000</v>
      </c>
      <c r="C5479" t="s">
        <v>5459</v>
      </c>
      <c r="E5479" s="15">
        <v>5479</v>
      </c>
      <c r="F5479" s="16">
        <v>42652000</v>
      </c>
      <c r="G5479" s="17" t="s">
        <v>5460</v>
      </c>
      <c r="Q5479" t="str">
        <f t="shared" si="85"/>
        <v>42652000-Elektromehanički ručni alati</v>
      </c>
    </row>
    <row r="5480" spans="1:17" x14ac:dyDescent="0.25">
      <c r="A5480">
        <v>5479</v>
      </c>
      <c r="B5480">
        <v>42652000</v>
      </c>
      <c r="C5480" t="s">
        <v>5460</v>
      </c>
      <c r="E5480" s="12">
        <v>5480</v>
      </c>
      <c r="F5480" s="13">
        <v>42660000</v>
      </c>
      <c r="G5480" s="14" t="s">
        <v>5461</v>
      </c>
      <c r="Q5480" t="str">
        <f t="shared" si="85"/>
        <v>42660000-Alati za lemljenje, tvrdo lemljenje i zavarivanje, mašine i oprema za površinsko kaljenje i vruće ubrizgavanje</v>
      </c>
    </row>
    <row r="5481" spans="1:17" x14ac:dyDescent="0.25">
      <c r="A5481">
        <v>5480</v>
      </c>
      <c r="B5481">
        <v>42660000</v>
      </c>
      <c r="C5481" t="s">
        <v>5461</v>
      </c>
      <c r="E5481" s="15">
        <v>5481</v>
      </c>
      <c r="F5481" s="16">
        <v>42661000</v>
      </c>
      <c r="G5481" s="17" t="s">
        <v>5462</v>
      </c>
      <c r="Q5481" t="str">
        <f t="shared" si="85"/>
        <v>42661000-Oprema za lemljenje i tvrdo lemljenje</v>
      </c>
    </row>
    <row r="5482" spans="1:17" x14ac:dyDescent="0.25">
      <c r="A5482">
        <v>5481</v>
      </c>
      <c r="B5482">
        <v>42661000</v>
      </c>
      <c r="C5482" t="s">
        <v>5462</v>
      </c>
      <c r="E5482" s="12">
        <v>5482</v>
      </c>
      <c r="F5482" s="13">
        <v>42661100</v>
      </c>
      <c r="G5482" s="14" t="s">
        <v>5463</v>
      </c>
      <c r="Q5482" t="str">
        <f t="shared" si="85"/>
        <v>42661100-Oprema za lemljenje</v>
      </c>
    </row>
    <row r="5483" spans="1:17" x14ac:dyDescent="0.25">
      <c r="A5483">
        <v>5482</v>
      </c>
      <c r="B5483">
        <v>42661100</v>
      </c>
      <c r="C5483" t="s">
        <v>5463</v>
      </c>
      <c r="E5483" s="15">
        <v>5483</v>
      </c>
      <c r="F5483" s="16">
        <v>42661200</v>
      </c>
      <c r="G5483" s="17" t="s">
        <v>5464</v>
      </c>
      <c r="Q5483" t="str">
        <f t="shared" si="85"/>
        <v>42661200-Oprema za tvrdo lemljenje</v>
      </c>
    </row>
    <row r="5484" spans="1:17" x14ac:dyDescent="0.25">
      <c r="A5484">
        <v>5483</v>
      </c>
      <c r="B5484">
        <v>42661200</v>
      </c>
      <c r="C5484" t="s">
        <v>5464</v>
      </c>
      <c r="E5484" s="12">
        <v>5484</v>
      </c>
      <c r="F5484" s="13">
        <v>42662000</v>
      </c>
      <c r="G5484" s="14" t="s">
        <v>5465</v>
      </c>
      <c r="Q5484" t="str">
        <f t="shared" si="85"/>
        <v>42662000-Oprema za zavarivanje</v>
      </c>
    </row>
    <row r="5485" spans="1:17" x14ac:dyDescent="0.25">
      <c r="A5485">
        <v>5484</v>
      </c>
      <c r="B5485">
        <v>42662000</v>
      </c>
      <c r="C5485" t="s">
        <v>5465</v>
      </c>
      <c r="E5485" s="15">
        <v>5485</v>
      </c>
      <c r="F5485" s="16">
        <v>42662100</v>
      </c>
      <c r="G5485" s="17" t="s">
        <v>5466</v>
      </c>
      <c r="Q5485" t="str">
        <f t="shared" si="85"/>
        <v>42662100-Oprema za elektro-zavarivanje</v>
      </c>
    </row>
    <row r="5486" spans="1:17" x14ac:dyDescent="0.25">
      <c r="A5486">
        <v>5485</v>
      </c>
      <c r="B5486">
        <v>42662100</v>
      </c>
      <c r="C5486" t="s">
        <v>5466</v>
      </c>
      <c r="E5486" s="12">
        <v>5486</v>
      </c>
      <c r="F5486" s="13">
        <v>42662200</v>
      </c>
      <c r="G5486" s="14" t="s">
        <v>5467</v>
      </c>
      <c r="Q5486" t="str">
        <f t="shared" si="85"/>
        <v>42662200-Oprema za zavarivanje, izuzev električne</v>
      </c>
    </row>
    <row r="5487" spans="1:17" x14ac:dyDescent="0.25">
      <c r="A5487">
        <v>5486</v>
      </c>
      <c r="B5487">
        <v>42662200</v>
      </c>
      <c r="C5487" t="s">
        <v>5467</v>
      </c>
      <c r="E5487" s="15">
        <v>5487</v>
      </c>
      <c r="F5487" s="16">
        <v>42663000</v>
      </c>
      <c r="G5487" s="17" t="s">
        <v>5468</v>
      </c>
      <c r="Q5487" t="str">
        <f t="shared" si="85"/>
        <v>42663000-Uređaji za površinsko kaljenje</v>
      </c>
    </row>
    <row r="5488" spans="1:17" x14ac:dyDescent="0.25">
      <c r="A5488">
        <v>5487</v>
      </c>
      <c r="B5488">
        <v>42663000</v>
      </c>
      <c r="C5488" t="s">
        <v>5468</v>
      </c>
      <c r="E5488" s="12">
        <v>5488</v>
      </c>
      <c r="F5488" s="13">
        <v>42664000</v>
      </c>
      <c r="G5488" s="14" t="s">
        <v>5469</v>
      </c>
      <c r="Q5488" t="str">
        <f t="shared" si="85"/>
        <v>42664000-Oprema za topljenje</v>
      </c>
    </row>
    <row r="5489" spans="1:17" x14ac:dyDescent="0.25">
      <c r="A5489">
        <v>5488</v>
      </c>
      <c r="B5489">
        <v>42664000</v>
      </c>
      <c r="C5489" t="s">
        <v>5469</v>
      </c>
      <c r="E5489" s="15">
        <v>5489</v>
      </c>
      <c r="F5489" s="16">
        <v>42664100</v>
      </c>
      <c r="G5489" s="17" t="s">
        <v>5470</v>
      </c>
      <c r="Q5489" t="str">
        <f t="shared" si="85"/>
        <v>42664100-Oprema za topljenje plastičnih masa</v>
      </c>
    </row>
    <row r="5490" spans="1:17" x14ac:dyDescent="0.25">
      <c r="A5490">
        <v>5489</v>
      </c>
      <c r="B5490">
        <v>42664100</v>
      </c>
      <c r="C5490" t="s">
        <v>5470</v>
      </c>
      <c r="E5490" s="12">
        <v>5490</v>
      </c>
      <c r="F5490" s="13">
        <v>42665000</v>
      </c>
      <c r="G5490" s="14" t="s">
        <v>5471</v>
      </c>
      <c r="Q5490" t="str">
        <f t="shared" si="85"/>
        <v>42665000-Mašine za prskanje/brizganje metala</v>
      </c>
    </row>
    <row r="5491" spans="1:17" x14ac:dyDescent="0.25">
      <c r="A5491">
        <v>5490</v>
      </c>
      <c r="B5491">
        <v>42665000</v>
      </c>
      <c r="C5491" t="s">
        <v>5471</v>
      </c>
      <c r="E5491" s="15">
        <v>5491</v>
      </c>
      <c r="F5491" s="16">
        <v>42670000</v>
      </c>
      <c r="G5491" s="17" t="s">
        <v>5472</v>
      </c>
      <c r="Q5491" t="str">
        <f t="shared" si="85"/>
        <v>42670000-Delovi i pribor za mašine alatke</v>
      </c>
    </row>
    <row r="5492" spans="1:17" x14ac:dyDescent="0.25">
      <c r="A5492">
        <v>5491</v>
      </c>
      <c r="B5492">
        <v>42670000</v>
      </c>
      <c r="C5492" t="s">
        <v>5472</v>
      </c>
      <c r="E5492" s="12">
        <v>5492</v>
      </c>
      <c r="F5492" s="13">
        <v>42671000</v>
      </c>
      <c r="G5492" s="14" t="s">
        <v>5473</v>
      </c>
      <c r="Q5492" t="str">
        <f t="shared" si="85"/>
        <v>42671000-Držači za alate</v>
      </c>
    </row>
    <row r="5493" spans="1:17" x14ac:dyDescent="0.25">
      <c r="A5493">
        <v>5492</v>
      </c>
      <c r="B5493">
        <v>42671000</v>
      </c>
      <c r="C5493" t="s">
        <v>5473</v>
      </c>
      <c r="E5493" s="15">
        <v>5493</v>
      </c>
      <c r="F5493" s="16">
        <v>42671100</v>
      </c>
      <c r="G5493" s="17" t="s">
        <v>5474</v>
      </c>
      <c r="Q5493" t="str">
        <f t="shared" si="85"/>
        <v>42671100-Nosači za laboratorijske alate</v>
      </c>
    </row>
    <row r="5494" spans="1:17" x14ac:dyDescent="0.25">
      <c r="A5494">
        <v>5493</v>
      </c>
      <c r="B5494">
        <v>42671100</v>
      </c>
      <c r="C5494" t="s">
        <v>5474</v>
      </c>
      <c r="E5494" s="12">
        <v>5494</v>
      </c>
      <c r="F5494" s="13">
        <v>42671110</v>
      </c>
      <c r="G5494" s="14" t="s">
        <v>5475</v>
      </c>
      <c r="Q5494" t="str">
        <f t="shared" si="85"/>
        <v>42671110-Stalci za pranje epruveta</v>
      </c>
    </row>
    <row r="5495" spans="1:17" x14ac:dyDescent="0.25">
      <c r="A5495">
        <v>5494</v>
      </c>
      <c r="B5495">
        <v>42671110</v>
      </c>
      <c r="C5495" t="s">
        <v>5475</v>
      </c>
      <c r="E5495" s="15">
        <v>5495</v>
      </c>
      <c r="F5495" s="16">
        <v>42672000</v>
      </c>
      <c r="G5495" s="17" t="s">
        <v>5476</v>
      </c>
      <c r="Q5495" t="str">
        <f t="shared" si="85"/>
        <v>42672000-Radni držači za obradu alatnim mašinama</v>
      </c>
    </row>
    <row r="5496" spans="1:17" x14ac:dyDescent="0.25">
      <c r="A5496">
        <v>5495</v>
      </c>
      <c r="B5496">
        <v>42672000</v>
      </c>
      <c r="C5496" t="s">
        <v>5476</v>
      </c>
      <c r="E5496" s="12">
        <v>5496</v>
      </c>
      <c r="F5496" s="13">
        <v>42673000</v>
      </c>
      <c r="G5496" s="14" t="s">
        <v>5477</v>
      </c>
      <c r="Q5496" t="str">
        <f t="shared" si="85"/>
        <v>42673000-Posebni nastavci za razdvajanje kod alatnih mašina</v>
      </c>
    </row>
    <row r="5497" spans="1:17" x14ac:dyDescent="0.25">
      <c r="A5497">
        <v>5496</v>
      </c>
      <c r="B5497">
        <v>42673000</v>
      </c>
      <c r="C5497" t="s">
        <v>5477</v>
      </c>
      <c r="E5497" s="15">
        <v>5497</v>
      </c>
      <c r="F5497" s="16">
        <v>42674000</v>
      </c>
      <c r="G5497" s="17" t="s">
        <v>5478</v>
      </c>
      <c r="Q5497" t="str">
        <f t="shared" si="85"/>
        <v>42674000-Delovi i pribor za mašine alatke za obradu metala</v>
      </c>
    </row>
    <row r="5498" spans="1:17" x14ac:dyDescent="0.25">
      <c r="A5498">
        <v>5497</v>
      </c>
      <c r="B5498">
        <v>42674000</v>
      </c>
      <c r="C5498" t="s">
        <v>5478</v>
      </c>
      <c r="E5498" s="12">
        <v>5498</v>
      </c>
      <c r="F5498" s="13">
        <v>42675000</v>
      </c>
      <c r="G5498" s="14" t="s">
        <v>5479</v>
      </c>
      <c r="Q5498" t="str">
        <f t="shared" si="85"/>
        <v>42675000-Delovi i pribor za mašine alatke za obradu tvrdih materijala</v>
      </c>
    </row>
    <row r="5499" spans="1:17" x14ac:dyDescent="0.25">
      <c r="A5499">
        <v>5498</v>
      </c>
      <c r="B5499">
        <v>42675000</v>
      </c>
      <c r="C5499" t="s">
        <v>5479</v>
      </c>
      <c r="E5499" s="15">
        <v>5499</v>
      </c>
      <c r="F5499" s="16">
        <v>42675100</v>
      </c>
      <c r="G5499" s="17" t="s">
        <v>5480</v>
      </c>
      <c r="Q5499" t="str">
        <f t="shared" si="85"/>
        <v>42675100-Delovi lančanih testera</v>
      </c>
    </row>
    <row r="5500" spans="1:17" x14ac:dyDescent="0.25">
      <c r="A5500">
        <v>5499</v>
      </c>
      <c r="B5500">
        <v>42675100</v>
      </c>
      <c r="C5500" t="s">
        <v>5480</v>
      </c>
      <c r="E5500" s="12">
        <v>5500</v>
      </c>
      <c r="F5500" s="13">
        <v>42676000</v>
      </c>
      <c r="G5500" s="14" t="s">
        <v>5481</v>
      </c>
      <c r="Q5500" t="str">
        <f t="shared" si="85"/>
        <v>42676000-Delovi ručnih alata</v>
      </c>
    </row>
    <row r="5501" spans="1:17" x14ac:dyDescent="0.25">
      <c r="A5501">
        <v>5500</v>
      </c>
      <c r="B5501">
        <v>42676000</v>
      </c>
      <c r="C5501" t="s">
        <v>5481</v>
      </c>
      <c r="E5501" s="15">
        <v>5501</v>
      </c>
      <c r="F5501" s="16">
        <v>42677000</v>
      </c>
      <c r="G5501" s="17" t="s">
        <v>5482</v>
      </c>
      <c r="Q5501" t="str">
        <f t="shared" si="85"/>
        <v>42677000-Delovi pneumatskih alata</v>
      </c>
    </row>
    <row r="5502" spans="1:17" x14ac:dyDescent="0.25">
      <c r="A5502">
        <v>5501</v>
      </c>
      <c r="B5502">
        <v>42677000</v>
      </c>
      <c r="C5502" t="s">
        <v>5482</v>
      </c>
      <c r="E5502" s="12">
        <v>5502</v>
      </c>
      <c r="F5502" s="13">
        <v>42700000</v>
      </c>
      <c r="G5502" s="14" t="s">
        <v>5483</v>
      </c>
      <c r="Q5502" t="str">
        <f t="shared" si="85"/>
        <v>42700000-Mašine za proizvodnju tekstila, odeće i kože</v>
      </c>
    </row>
    <row r="5503" spans="1:17" x14ac:dyDescent="0.25">
      <c r="A5503">
        <v>5502</v>
      </c>
      <c r="B5503">
        <v>42700000</v>
      </c>
      <c r="C5503" t="s">
        <v>5483</v>
      </c>
      <c r="E5503" s="15">
        <v>5503</v>
      </c>
      <c r="F5503" s="16">
        <v>42710000</v>
      </c>
      <c r="G5503" s="17" t="s">
        <v>5484</v>
      </c>
      <c r="Q5503" t="str">
        <f t="shared" si="85"/>
        <v>42710000-Mašine za tekstil</v>
      </c>
    </row>
    <row r="5504" spans="1:17" x14ac:dyDescent="0.25">
      <c r="A5504">
        <v>5503</v>
      </c>
      <c r="B5504">
        <v>42710000</v>
      </c>
      <c r="C5504" t="s">
        <v>5484</v>
      </c>
      <c r="E5504" s="12">
        <v>5504</v>
      </c>
      <c r="F5504" s="13">
        <v>42711000</v>
      </c>
      <c r="G5504" s="14" t="s">
        <v>5485</v>
      </c>
      <c r="Q5504" t="str">
        <f t="shared" si="85"/>
        <v>42711000-Mašine za preradu sintetičkih tkanina</v>
      </c>
    </row>
    <row r="5505" spans="1:17" x14ac:dyDescent="0.25">
      <c r="A5505">
        <v>5504</v>
      </c>
      <c r="B5505">
        <v>42711000</v>
      </c>
      <c r="C5505" t="s">
        <v>5485</v>
      </c>
      <c r="E5505" s="15">
        <v>5505</v>
      </c>
      <c r="F5505" s="16">
        <v>42712000</v>
      </c>
      <c r="G5505" s="17" t="s">
        <v>5486</v>
      </c>
      <c r="Q5505" t="str">
        <f t="shared" si="85"/>
        <v>42712000-Tekstilne predilice</v>
      </c>
    </row>
    <row r="5506" spans="1:17" x14ac:dyDescent="0.25">
      <c r="A5506">
        <v>5505</v>
      </c>
      <c r="B5506">
        <v>42712000</v>
      </c>
      <c r="C5506" t="s">
        <v>5486</v>
      </c>
      <c r="E5506" s="12">
        <v>5506</v>
      </c>
      <c r="F5506" s="13">
        <v>42713000</v>
      </c>
      <c r="G5506" s="14" t="s">
        <v>5487</v>
      </c>
      <c r="Q5506" t="str">
        <f t="shared" ref="Q5506:Q5569" si="86">F5506&amp; "-" &amp;G5506</f>
        <v>42713000-Mašine za tkanje</v>
      </c>
    </row>
    <row r="5507" spans="1:17" x14ac:dyDescent="0.25">
      <c r="A5507">
        <v>5506</v>
      </c>
      <c r="B5507">
        <v>42713000</v>
      </c>
      <c r="C5507" t="s">
        <v>5487</v>
      </c>
      <c r="E5507" s="15">
        <v>5507</v>
      </c>
      <c r="F5507" s="16">
        <v>42714000</v>
      </c>
      <c r="G5507" s="17" t="s">
        <v>5488</v>
      </c>
      <c r="Q5507" t="str">
        <f t="shared" si="86"/>
        <v>42714000-Mašine za pletenje</v>
      </c>
    </row>
    <row r="5508" spans="1:17" x14ac:dyDescent="0.25">
      <c r="A5508">
        <v>5507</v>
      </c>
      <c r="B5508">
        <v>42714000</v>
      </c>
      <c r="C5508" t="s">
        <v>5488</v>
      </c>
      <c r="E5508" s="12">
        <v>5508</v>
      </c>
      <c r="F5508" s="13">
        <v>42715000</v>
      </c>
      <c r="G5508" s="14" t="s">
        <v>5489</v>
      </c>
      <c r="Q5508" t="str">
        <f t="shared" si="86"/>
        <v>42715000-Mašine za šivenje</v>
      </c>
    </row>
    <row r="5509" spans="1:17" x14ac:dyDescent="0.25">
      <c r="A5509">
        <v>5508</v>
      </c>
      <c r="B5509">
        <v>42715000</v>
      </c>
      <c r="C5509" t="s">
        <v>5489</v>
      </c>
      <c r="E5509" s="15">
        <v>5509</v>
      </c>
      <c r="F5509" s="16">
        <v>42716000</v>
      </c>
      <c r="G5509" s="17" t="s">
        <v>5490</v>
      </c>
      <c r="Q5509" t="str">
        <f t="shared" si="86"/>
        <v>42716000-Mašine za pranje rublja, hemijsko čišćenje i sušenje</v>
      </c>
    </row>
    <row r="5510" spans="1:17" x14ac:dyDescent="0.25">
      <c r="A5510">
        <v>5509</v>
      </c>
      <c r="B5510">
        <v>42716000</v>
      </c>
      <c r="C5510" t="s">
        <v>5490</v>
      </c>
      <c r="E5510" s="12">
        <v>5510</v>
      </c>
      <c r="F5510" s="13">
        <v>42716100</v>
      </c>
      <c r="G5510" s="14" t="s">
        <v>5491</v>
      </c>
      <c r="Q5510" t="str">
        <f t="shared" si="86"/>
        <v>42716100-Postrojenja za pranje</v>
      </c>
    </row>
    <row r="5511" spans="1:17" x14ac:dyDescent="0.25">
      <c r="A5511">
        <v>5510</v>
      </c>
      <c r="B5511">
        <v>42716100</v>
      </c>
      <c r="C5511" t="s">
        <v>5491</v>
      </c>
      <c r="E5511" s="15">
        <v>5511</v>
      </c>
      <c r="F5511" s="16">
        <v>42716110</v>
      </c>
      <c r="G5511" s="17" t="s">
        <v>5492</v>
      </c>
      <c r="Q5511" t="str">
        <f t="shared" si="86"/>
        <v>42716110-Oprema za pranje</v>
      </c>
    </row>
    <row r="5512" spans="1:17" x14ac:dyDescent="0.25">
      <c r="A5512">
        <v>5511</v>
      </c>
      <c r="B5512">
        <v>42716110</v>
      </c>
      <c r="C5512" t="s">
        <v>5492</v>
      </c>
      <c r="E5512" s="12">
        <v>5512</v>
      </c>
      <c r="F5512" s="13">
        <v>42716120</v>
      </c>
      <c r="G5512" s="14" t="s">
        <v>5493</v>
      </c>
      <c r="Q5512" t="str">
        <f t="shared" si="86"/>
        <v>42716120-Mašine za pranje</v>
      </c>
    </row>
    <row r="5513" spans="1:17" x14ac:dyDescent="0.25">
      <c r="A5513">
        <v>5512</v>
      </c>
      <c r="B5513">
        <v>42716120</v>
      </c>
      <c r="C5513" t="s">
        <v>5493</v>
      </c>
      <c r="E5513" s="15">
        <v>5513</v>
      </c>
      <c r="F5513" s="16">
        <v>42716130</v>
      </c>
      <c r="G5513" s="17" t="s">
        <v>5494</v>
      </c>
      <c r="Q5513" t="str">
        <f t="shared" si="86"/>
        <v>42716130-Uređaji za hemijsko čišćenje</v>
      </c>
    </row>
    <row r="5514" spans="1:17" x14ac:dyDescent="0.25">
      <c r="A5514">
        <v>5513</v>
      </c>
      <c r="B5514">
        <v>42716130</v>
      </c>
      <c r="C5514" t="s">
        <v>5494</v>
      </c>
      <c r="E5514" s="12">
        <v>5514</v>
      </c>
      <c r="F5514" s="13">
        <v>42716200</v>
      </c>
      <c r="G5514" s="14" t="s">
        <v>5495</v>
      </c>
      <c r="Q5514" t="str">
        <f t="shared" si="86"/>
        <v>42716200-Mašine za sušenje</v>
      </c>
    </row>
    <row r="5515" spans="1:17" x14ac:dyDescent="0.25">
      <c r="A5515">
        <v>5514</v>
      </c>
      <c r="B5515">
        <v>42716200</v>
      </c>
      <c r="C5515" t="s">
        <v>5495</v>
      </c>
      <c r="E5515" s="15">
        <v>5515</v>
      </c>
      <c r="F5515" s="16">
        <v>42717000</v>
      </c>
      <c r="G5515" s="17" t="s">
        <v>5496</v>
      </c>
      <c r="Q5515" t="str">
        <f t="shared" si="86"/>
        <v>42717000-Oprema za peglanje i slaganje rublja</v>
      </c>
    </row>
    <row r="5516" spans="1:17" x14ac:dyDescent="0.25">
      <c r="A5516">
        <v>5515</v>
      </c>
      <c r="B5516">
        <v>42717000</v>
      </c>
      <c r="C5516" t="s">
        <v>5496</v>
      </c>
      <c r="E5516" s="12">
        <v>5516</v>
      </c>
      <c r="F5516" s="13">
        <v>42717100</v>
      </c>
      <c r="G5516" s="14" t="s">
        <v>5497</v>
      </c>
      <c r="Q5516" t="str">
        <f t="shared" si="86"/>
        <v>42717100-Oprema za slaganje rublja</v>
      </c>
    </row>
    <row r="5517" spans="1:17" x14ac:dyDescent="0.25">
      <c r="A5517">
        <v>5516</v>
      </c>
      <c r="B5517">
        <v>42717100</v>
      </c>
      <c r="C5517" t="s">
        <v>5497</v>
      </c>
      <c r="E5517" s="15">
        <v>5517</v>
      </c>
      <c r="F5517" s="16">
        <v>42718000</v>
      </c>
      <c r="G5517" s="17" t="s">
        <v>5498</v>
      </c>
      <c r="Q5517" t="str">
        <f t="shared" si="86"/>
        <v>42718000-Mašine za završnu obradu tekstila</v>
      </c>
    </row>
    <row r="5518" spans="1:17" x14ac:dyDescent="0.25">
      <c r="A5518">
        <v>5517</v>
      </c>
      <c r="B5518">
        <v>42718000</v>
      </c>
      <c r="C5518" t="s">
        <v>5498</v>
      </c>
      <c r="E5518" s="12">
        <v>5518</v>
      </c>
      <c r="F5518" s="13">
        <v>42718100</v>
      </c>
      <c r="G5518" s="14" t="s">
        <v>5499</v>
      </c>
      <c r="Q5518" t="str">
        <f t="shared" si="86"/>
        <v>42718100-Mašine za peglanje</v>
      </c>
    </row>
    <row r="5519" spans="1:17" x14ac:dyDescent="0.25">
      <c r="A5519">
        <v>5518</v>
      </c>
      <c r="B5519">
        <v>42718100</v>
      </c>
      <c r="C5519" t="s">
        <v>5499</v>
      </c>
      <c r="E5519" s="15">
        <v>5519</v>
      </c>
      <c r="F5519" s="16">
        <v>42718200</v>
      </c>
      <c r="G5519" s="17" t="s">
        <v>5500</v>
      </c>
      <c r="Q5519" t="str">
        <f t="shared" si="86"/>
        <v>42718200-Prese za peglanje</v>
      </c>
    </row>
    <row r="5520" spans="1:17" x14ac:dyDescent="0.25">
      <c r="A5520">
        <v>5519</v>
      </c>
      <c r="B5520">
        <v>42718200</v>
      </c>
      <c r="C5520" t="s">
        <v>5500</v>
      </c>
      <c r="E5520" s="12">
        <v>5520</v>
      </c>
      <c r="F5520" s="13">
        <v>42720000</v>
      </c>
      <c r="G5520" s="14" t="s">
        <v>5501</v>
      </c>
      <c r="Q5520" t="str">
        <f t="shared" si="86"/>
        <v>42720000-Delovi mašina za proizvodnju tekstila i odeće</v>
      </c>
    </row>
    <row r="5521" spans="1:17" x14ac:dyDescent="0.25">
      <c r="A5521">
        <v>5520</v>
      </c>
      <c r="B5521">
        <v>42720000</v>
      </c>
      <c r="C5521" t="s">
        <v>5501</v>
      </c>
      <c r="E5521" s="15">
        <v>5521</v>
      </c>
      <c r="F5521" s="16">
        <v>42800000</v>
      </c>
      <c r="G5521" s="17" t="s">
        <v>5502</v>
      </c>
      <c r="Q5521" t="str">
        <f t="shared" si="86"/>
        <v>42800000-Mašine za proizvodnju hartije  ili kartona</v>
      </c>
    </row>
    <row r="5522" spans="1:17" x14ac:dyDescent="0.25">
      <c r="A5522">
        <v>5521</v>
      </c>
      <c r="B5522">
        <v>42800000</v>
      </c>
      <c r="C5522" t="s">
        <v>5502</v>
      </c>
      <c r="E5522" s="12">
        <v>5522</v>
      </c>
      <c r="F5522" s="13">
        <v>42810000</v>
      </c>
      <c r="G5522" s="14" t="s">
        <v>5503</v>
      </c>
      <c r="Q5522" t="str">
        <f t="shared" si="86"/>
        <v>42810000-Delovi mašina za proizvodnju hartije  ili kartona</v>
      </c>
    </row>
    <row r="5523" spans="1:17" x14ac:dyDescent="0.25">
      <c r="A5523">
        <v>5522</v>
      </c>
      <c r="B5523">
        <v>42810000</v>
      </c>
      <c r="C5523" t="s">
        <v>5503</v>
      </c>
      <c r="E5523" s="15">
        <v>5523</v>
      </c>
      <c r="F5523" s="16">
        <v>42900000</v>
      </c>
      <c r="G5523" s="17" t="s">
        <v>5504</v>
      </c>
      <c r="Q5523" t="str">
        <f t="shared" si="86"/>
        <v>42900000-Razni uređaji opšte i posebne namene</v>
      </c>
    </row>
    <row r="5524" spans="1:17" x14ac:dyDescent="0.25">
      <c r="A5524">
        <v>5523</v>
      </c>
      <c r="B5524">
        <v>42900000</v>
      </c>
      <c r="C5524" t="s">
        <v>5504</v>
      </c>
      <c r="E5524" s="12">
        <v>5524</v>
      </c>
      <c r="F5524" s="13">
        <v>42910000</v>
      </c>
      <c r="G5524" s="14" t="s">
        <v>5505</v>
      </c>
      <c r="Q5524" t="str">
        <f t="shared" si="86"/>
        <v>42910000-Aparati za destilaciju, filtriranje ili prečišćavanje</v>
      </c>
    </row>
    <row r="5525" spans="1:17" x14ac:dyDescent="0.25">
      <c r="A5525">
        <v>5524</v>
      </c>
      <c r="B5525">
        <v>42910000</v>
      </c>
      <c r="C5525" t="s">
        <v>5505</v>
      </c>
      <c r="E5525" s="15">
        <v>5525</v>
      </c>
      <c r="F5525" s="16">
        <v>42912000</v>
      </c>
      <c r="G5525" s="17" t="s">
        <v>5506</v>
      </c>
      <c r="Q5525" t="str">
        <f t="shared" si="86"/>
        <v>42912000-Mašine i aparati za filtriranje ili prečišćavanje tečnosti</v>
      </c>
    </row>
    <row r="5526" spans="1:17" x14ac:dyDescent="0.25">
      <c r="A5526">
        <v>5525</v>
      </c>
      <c r="B5526">
        <v>42912000</v>
      </c>
      <c r="C5526" t="s">
        <v>5506</v>
      </c>
      <c r="E5526" s="12">
        <v>5526</v>
      </c>
      <c r="F5526" s="13">
        <v>42912100</v>
      </c>
      <c r="G5526" s="14" t="s">
        <v>5507</v>
      </c>
      <c r="Q5526" t="str">
        <f t="shared" si="86"/>
        <v>42912100-Mašine i aparati za filtriranje tečnosti</v>
      </c>
    </row>
    <row r="5527" spans="1:17" x14ac:dyDescent="0.25">
      <c r="A5527">
        <v>5526</v>
      </c>
      <c r="B5527">
        <v>42912100</v>
      </c>
      <c r="C5527" t="s">
        <v>5507</v>
      </c>
      <c r="E5527" s="15">
        <v>5527</v>
      </c>
      <c r="F5527" s="16">
        <v>42912110</v>
      </c>
      <c r="G5527" s="17" t="s">
        <v>5508</v>
      </c>
      <c r="Q5527" t="str">
        <f t="shared" si="86"/>
        <v>42912110-Aparati za filtriranje blata iz tečnosti za bušenje</v>
      </c>
    </row>
    <row r="5528" spans="1:17" x14ac:dyDescent="0.25">
      <c r="A5528">
        <v>5527</v>
      </c>
      <c r="B5528">
        <v>42912110</v>
      </c>
      <c r="C5528" t="s">
        <v>5508</v>
      </c>
      <c r="E5528" s="12">
        <v>5528</v>
      </c>
      <c r="F5528" s="13">
        <v>42912120</v>
      </c>
      <c r="G5528" s="14" t="s">
        <v>5509</v>
      </c>
      <c r="Q5528" t="str">
        <f t="shared" si="86"/>
        <v>42912120-Hidrociklonski uređaj</v>
      </c>
    </row>
    <row r="5529" spans="1:17" x14ac:dyDescent="0.25">
      <c r="A5529">
        <v>5528</v>
      </c>
      <c r="B5529">
        <v>42912120</v>
      </c>
      <c r="C5529" t="s">
        <v>5509</v>
      </c>
      <c r="E5529" s="15">
        <v>5529</v>
      </c>
      <c r="F5529" s="16">
        <v>42912130</v>
      </c>
      <c r="G5529" s="17" t="s">
        <v>5510</v>
      </c>
      <c r="Q5529" t="str">
        <f t="shared" si="86"/>
        <v>42912130-Aparati za filtriranje ili prečišćavanje napitaka</v>
      </c>
    </row>
    <row r="5530" spans="1:17" x14ac:dyDescent="0.25">
      <c r="A5530">
        <v>5529</v>
      </c>
      <c r="B5530">
        <v>42912130</v>
      </c>
      <c r="C5530" t="s">
        <v>5510</v>
      </c>
      <c r="E5530" s="12">
        <v>5530</v>
      </c>
      <c r="F5530" s="13">
        <v>42912300</v>
      </c>
      <c r="G5530" s="14" t="s">
        <v>5511</v>
      </c>
      <c r="Q5530" t="str">
        <f t="shared" si="86"/>
        <v>42912300-Mašine i aparati za filtriranje ili prečišćavanje vode</v>
      </c>
    </row>
    <row r="5531" spans="1:17" x14ac:dyDescent="0.25">
      <c r="A5531">
        <v>5530</v>
      </c>
      <c r="B5531">
        <v>42912300</v>
      </c>
      <c r="C5531" t="s">
        <v>5511</v>
      </c>
      <c r="E5531" s="15">
        <v>5531</v>
      </c>
      <c r="F5531" s="16">
        <v>42912310</v>
      </c>
      <c r="G5531" s="17" t="s">
        <v>5512</v>
      </c>
      <c r="Q5531" t="str">
        <f t="shared" si="86"/>
        <v>42912310-Aparati za filtriranje vode</v>
      </c>
    </row>
    <row r="5532" spans="1:17" x14ac:dyDescent="0.25">
      <c r="A5532">
        <v>5531</v>
      </c>
      <c r="B5532">
        <v>42912310</v>
      </c>
      <c r="C5532" t="s">
        <v>5512</v>
      </c>
      <c r="E5532" s="12">
        <v>5532</v>
      </c>
      <c r="F5532" s="13">
        <v>42912320</v>
      </c>
      <c r="G5532" s="14" t="s">
        <v>5513</v>
      </c>
      <c r="Q5532" t="str">
        <f t="shared" si="86"/>
        <v>42912320-Aparati za uklanjanje vazduha i gasova (deaeraciju)</v>
      </c>
    </row>
    <row r="5533" spans="1:17" x14ac:dyDescent="0.25">
      <c r="A5533">
        <v>5532</v>
      </c>
      <c r="B5533">
        <v>42912320</v>
      </c>
      <c r="C5533" t="s">
        <v>5513</v>
      </c>
      <c r="E5533" s="15">
        <v>5533</v>
      </c>
      <c r="F5533" s="16">
        <v>42912330</v>
      </c>
      <c r="G5533" s="17" t="s">
        <v>5514</v>
      </c>
      <c r="Q5533" t="str">
        <f t="shared" si="86"/>
        <v>42912330-Aparati za prečišćavanje vode</v>
      </c>
    </row>
    <row r="5534" spans="1:17" x14ac:dyDescent="0.25">
      <c r="A5534">
        <v>5533</v>
      </c>
      <c r="B5534">
        <v>42912330</v>
      </c>
      <c r="C5534" t="s">
        <v>5514</v>
      </c>
      <c r="E5534" s="12">
        <v>5534</v>
      </c>
      <c r="F5534" s="13">
        <v>42912340</v>
      </c>
      <c r="G5534" s="14" t="s">
        <v>5515</v>
      </c>
      <c r="Q5534" t="str">
        <f t="shared" si="86"/>
        <v>42912340-Aparati za desalinizaciju</v>
      </c>
    </row>
    <row r="5535" spans="1:17" x14ac:dyDescent="0.25">
      <c r="A5535">
        <v>5534</v>
      </c>
      <c r="B5535">
        <v>42912340</v>
      </c>
      <c r="C5535" t="s">
        <v>5515</v>
      </c>
      <c r="E5535" s="15">
        <v>5535</v>
      </c>
      <c r="F5535" s="16">
        <v>42912350</v>
      </c>
      <c r="G5535" s="17" t="s">
        <v>5516</v>
      </c>
      <c r="Q5535" t="str">
        <f t="shared" si="86"/>
        <v>42912350-Oprema za postrojenje za filtriranje</v>
      </c>
    </row>
    <row r="5536" spans="1:17" x14ac:dyDescent="0.25">
      <c r="A5536">
        <v>5535</v>
      </c>
      <c r="B5536">
        <v>42912350</v>
      </c>
      <c r="C5536" t="s">
        <v>5516</v>
      </c>
      <c r="E5536" s="12">
        <v>5536</v>
      </c>
      <c r="F5536" s="13">
        <v>42913000</v>
      </c>
      <c r="G5536" s="14" t="s">
        <v>5517</v>
      </c>
      <c r="Q5536" t="str">
        <f t="shared" si="86"/>
        <v>42913000-Filteri za ulje, benzin i dovod vazduha</v>
      </c>
    </row>
    <row r="5537" spans="1:17" x14ac:dyDescent="0.25">
      <c r="A5537">
        <v>5536</v>
      </c>
      <c r="B5537">
        <v>42913000</v>
      </c>
      <c r="C5537" t="s">
        <v>5517</v>
      </c>
      <c r="E5537" s="15">
        <v>5537</v>
      </c>
      <c r="F5537" s="16">
        <v>42913300</v>
      </c>
      <c r="G5537" s="17" t="s">
        <v>5518</v>
      </c>
      <c r="Q5537" t="str">
        <f t="shared" si="86"/>
        <v>42913300-Filteri za ulje</v>
      </c>
    </row>
    <row r="5538" spans="1:17" x14ac:dyDescent="0.25">
      <c r="A5538">
        <v>5537</v>
      </c>
      <c r="B5538">
        <v>42913300</v>
      </c>
      <c r="C5538" t="s">
        <v>5518</v>
      </c>
      <c r="E5538" s="12">
        <v>5538</v>
      </c>
      <c r="F5538" s="13">
        <v>42913400</v>
      </c>
      <c r="G5538" s="14" t="s">
        <v>5519</v>
      </c>
      <c r="Q5538" t="str">
        <f t="shared" si="86"/>
        <v>42913400-Filteri za benzin</v>
      </c>
    </row>
    <row r="5539" spans="1:17" x14ac:dyDescent="0.25">
      <c r="A5539">
        <v>5538</v>
      </c>
      <c r="B5539">
        <v>42913400</v>
      </c>
      <c r="C5539" t="s">
        <v>5519</v>
      </c>
      <c r="E5539" s="15">
        <v>5539</v>
      </c>
      <c r="F5539" s="16">
        <v>42913500</v>
      </c>
      <c r="G5539" s="17" t="s">
        <v>5520</v>
      </c>
      <c r="Q5539" t="str">
        <f t="shared" si="86"/>
        <v>42913500-Filteri za dovod vazduha</v>
      </c>
    </row>
    <row r="5540" spans="1:17" x14ac:dyDescent="0.25">
      <c r="A5540">
        <v>5539</v>
      </c>
      <c r="B5540">
        <v>42913500</v>
      </c>
      <c r="C5540" t="s">
        <v>5520</v>
      </c>
      <c r="E5540" s="12">
        <v>5540</v>
      </c>
      <c r="F5540" s="13">
        <v>42914000</v>
      </c>
      <c r="G5540" s="14" t="s">
        <v>5521</v>
      </c>
      <c r="Q5540" t="str">
        <f t="shared" si="86"/>
        <v>42914000-Oprema za reciklažu</v>
      </c>
    </row>
    <row r="5541" spans="1:17" x14ac:dyDescent="0.25">
      <c r="A5541">
        <v>5540</v>
      </c>
      <c r="B5541">
        <v>42914000</v>
      </c>
      <c r="C5541" t="s">
        <v>5521</v>
      </c>
      <c r="E5541" s="15">
        <v>5541</v>
      </c>
      <c r="F5541" s="16">
        <v>42920000</v>
      </c>
      <c r="G5541" s="17" t="s">
        <v>5522</v>
      </c>
      <c r="Q5541" t="str">
        <f t="shared" si="86"/>
        <v>42920000-Mašine za čišćenje boca, za pakovanje i merenje težine i uređaji za farbanje</v>
      </c>
    </row>
    <row r="5542" spans="1:17" x14ac:dyDescent="0.25">
      <c r="A5542">
        <v>5541</v>
      </c>
      <c r="B5542">
        <v>42920000</v>
      </c>
      <c r="C5542" t="s">
        <v>5522</v>
      </c>
      <c r="E5542" s="12">
        <v>5542</v>
      </c>
      <c r="F5542" s="13">
        <v>42921000</v>
      </c>
      <c r="G5542" s="14" t="s">
        <v>5523</v>
      </c>
      <c r="Q5542" t="str">
        <f t="shared" si="86"/>
        <v>42921000-Mašine za čišćenje, punjenje, pakovanje ili umotavanje boca ili drugih posuda</v>
      </c>
    </row>
    <row r="5543" spans="1:17" x14ac:dyDescent="0.25">
      <c r="A5543">
        <v>5542</v>
      </c>
      <c r="B5543">
        <v>42921000</v>
      </c>
      <c r="C5543" t="s">
        <v>5523</v>
      </c>
      <c r="E5543" s="15">
        <v>5543</v>
      </c>
      <c r="F5543" s="16">
        <v>42921100</v>
      </c>
      <c r="G5543" s="17" t="s">
        <v>5524</v>
      </c>
      <c r="Q5543" t="str">
        <f t="shared" si="86"/>
        <v>42921100-Mašine za čišćenje ili sušenje boca ili drugih posuda</v>
      </c>
    </row>
    <row r="5544" spans="1:17" x14ac:dyDescent="0.25">
      <c r="A5544">
        <v>5543</v>
      </c>
      <c r="B5544">
        <v>42921100</v>
      </c>
      <c r="C5544" t="s">
        <v>5524</v>
      </c>
      <c r="E5544" s="12">
        <v>5544</v>
      </c>
      <c r="F5544" s="13">
        <v>42921200</v>
      </c>
      <c r="G5544" s="14" t="s">
        <v>5525</v>
      </c>
      <c r="Q5544" t="str">
        <f t="shared" si="86"/>
        <v>42921200-Mašine za punjenje ili zatvaranje boca, konzervi ili drugih posuda</v>
      </c>
    </row>
    <row r="5545" spans="1:17" x14ac:dyDescent="0.25">
      <c r="A5545">
        <v>5544</v>
      </c>
      <c r="B5545">
        <v>42921200</v>
      </c>
      <c r="C5545" t="s">
        <v>5525</v>
      </c>
      <c r="E5545" s="15">
        <v>5545</v>
      </c>
      <c r="F5545" s="16">
        <v>42921300</v>
      </c>
      <c r="G5545" s="17" t="s">
        <v>5526</v>
      </c>
      <c r="Q5545" t="str">
        <f t="shared" si="86"/>
        <v>42921300-Mašine za pakovanje ili umotavanje</v>
      </c>
    </row>
    <row r="5546" spans="1:17" x14ac:dyDescent="0.25">
      <c r="A5546">
        <v>5545</v>
      </c>
      <c r="B5546">
        <v>42921300</v>
      </c>
      <c r="C5546" t="s">
        <v>5526</v>
      </c>
      <c r="E5546" s="12">
        <v>5546</v>
      </c>
      <c r="F5546" s="13">
        <v>42921310</v>
      </c>
      <c r="G5546" s="14" t="s">
        <v>5527</v>
      </c>
      <c r="Q5546" t="str">
        <f t="shared" si="86"/>
        <v>42921310-Mašine za povezivanje</v>
      </c>
    </row>
    <row r="5547" spans="1:17" x14ac:dyDescent="0.25">
      <c r="A5547">
        <v>5546</v>
      </c>
      <c r="B5547">
        <v>42921310</v>
      </c>
      <c r="C5547" t="s">
        <v>5527</v>
      </c>
      <c r="E5547" s="15">
        <v>5547</v>
      </c>
      <c r="F5547" s="16">
        <v>42921320</v>
      </c>
      <c r="G5547" s="17" t="s">
        <v>5528</v>
      </c>
      <c r="Q5547" t="str">
        <f t="shared" si="86"/>
        <v>42921320-Mašine za pakovanje</v>
      </c>
    </row>
    <row r="5548" spans="1:17" x14ac:dyDescent="0.25">
      <c r="A5548">
        <v>5547</v>
      </c>
      <c r="B5548">
        <v>42921320</v>
      </c>
      <c r="C5548" t="s">
        <v>5528</v>
      </c>
      <c r="E5548" s="12">
        <v>5548</v>
      </c>
      <c r="F5548" s="13">
        <v>42921330</v>
      </c>
      <c r="G5548" s="14" t="s">
        <v>5529</v>
      </c>
      <c r="Q5548" t="str">
        <f t="shared" si="86"/>
        <v>42921330-Mašine za umotavanje</v>
      </c>
    </row>
    <row r="5549" spans="1:17" x14ac:dyDescent="0.25">
      <c r="A5549">
        <v>5548</v>
      </c>
      <c r="B5549">
        <v>42921330</v>
      </c>
      <c r="C5549" t="s">
        <v>5529</v>
      </c>
      <c r="E5549" s="15">
        <v>5549</v>
      </c>
      <c r="F5549" s="16">
        <v>42923000</v>
      </c>
      <c r="G5549" s="17" t="s">
        <v>5530</v>
      </c>
      <c r="Q5549" t="str">
        <f t="shared" si="86"/>
        <v>42923000-Mašine za merenje težine i vage</v>
      </c>
    </row>
    <row r="5550" spans="1:17" x14ac:dyDescent="0.25">
      <c r="A5550">
        <v>5549</v>
      </c>
      <c r="B5550">
        <v>42923000</v>
      </c>
      <c r="C5550" t="s">
        <v>5530</v>
      </c>
      <c r="E5550" s="12">
        <v>5550</v>
      </c>
      <c r="F5550" s="13">
        <v>42923100</v>
      </c>
      <c r="G5550" s="14" t="s">
        <v>5531</v>
      </c>
      <c r="Q5550" t="str">
        <f t="shared" si="86"/>
        <v>42923100-Mašine za merenje težine</v>
      </c>
    </row>
    <row r="5551" spans="1:17" x14ac:dyDescent="0.25">
      <c r="A5551">
        <v>5550</v>
      </c>
      <c r="B5551">
        <v>42923100</v>
      </c>
      <c r="C5551" t="s">
        <v>5531</v>
      </c>
      <c r="E5551" s="15">
        <v>5551</v>
      </c>
      <c r="F5551" s="16">
        <v>42923110</v>
      </c>
      <c r="G5551" s="17" t="s">
        <v>5532</v>
      </c>
      <c r="Q5551" t="str">
        <f t="shared" si="86"/>
        <v>42923110-Terazije</v>
      </c>
    </row>
    <row r="5552" spans="1:17" x14ac:dyDescent="0.25">
      <c r="A5552">
        <v>5551</v>
      </c>
      <c r="B5552">
        <v>42923110</v>
      </c>
      <c r="C5552" t="s">
        <v>5532</v>
      </c>
      <c r="E5552" s="12">
        <v>5552</v>
      </c>
      <c r="F5552" s="13">
        <v>42923200</v>
      </c>
      <c r="G5552" s="14" t="s">
        <v>5533</v>
      </c>
      <c r="Q5552" t="str">
        <f t="shared" si="86"/>
        <v>42923200-Vage</v>
      </c>
    </row>
    <row r="5553" spans="1:17" x14ac:dyDescent="0.25">
      <c r="A5553">
        <v>5552</v>
      </c>
      <c r="B5553">
        <v>42923200</v>
      </c>
      <c r="C5553" t="s">
        <v>5533</v>
      </c>
      <c r="E5553" s="15">
        <v>5553</v>
      </c>
      <c r="F5553" s="16">
        <v>42923210</v>
      </c>
      <c r="G5553" s="17" t="s">
        <v>5534</v>
      </c>
      <c r="Q5553" t="str">
        <f t="shared" si="86"/>
        <v>42923210-Trgovačke vage</v>
      </c>
    </row>
    <row r="5554" spans="1:17" x14ac:dyDescent="0.25">
      <c r="A5554">
        <v>5553</v>
      </c>
      <c r="B5554">
        <v>42923210</v>
      </c>
      <c r="C5554" t="s">
        <v>5534</v>
      </c>
      <c r="E5554" s="12">
        <v>5554</v>
      </c>
      <c r="F5554" s="13">
        <v>42923220</v>
      </c>
      <c r="G5554" s="14" t="s">
        <v>5535</v>
      </c>
      <c r="Q5554" t="str">
        <f t="shared" si="86"/>
        <v>42923220-Vage za kontinuirano merenje robe</v>
      </c>
    </row>
    <row r="5555" spans="1:17" x14ac:dyDescent="0.25">
      <c r="A5555">
        <v>5554</v>
      </c>
      <c r="B5555">
        <v>42923220</v>
      </c>
      <c r="C5555" t="s">
        <v>5535</v>
      </c>
      <c r="E5555" s="15">
        <v>5555</v>
      </c>
      <c r="F5555" s="16">
        <v>42923230</v>
      </c>
      <c r="G5555" s="17" t="s">
        <v>5536</v>
      </c>
      <c r="Q5555" t="str">
        <f t="shared" si="86"/>
        <v>42923230-Kontrolne vage</v>
      </c>
    </row>
    <row r="5556" spans="1:17" x14ac:dyDescent="0.25">
      <c r="A5556">
        <v>5555</v>
      </c>
      <c r="B5556">
        <v>42923230</v>
      </c>
      <c r="C5556" t="s">
        <v>5536</v>
      </c>
      <c r="E5556" s="12">
        <v>5556</v>
      </c>
      <c r="F5556" s="13">
        <v>42924200</v>
      </c>
      <c r="G5556" s="14" t="s">
        <v>5537</v>
      </c>
      <c r="Q5556" t="str">
        <f t="shared" si="86"/>
        <v>42924200-Uređaji za izbacivanje mlaza pare ili peska</v>
      </c>
    </row>
    <row r="5557" spans="1:17" x14ac:dyDescent="0.25">
      <c r="A5557">
        <v>5556</v>
      </c>
      <c r="B5557">
        <v>42924200</v>
      </c>
      <c r="C5557" t="s">
        <v>5537</v>
      </c>
      <c r="E5557" s="15">
        <v>5557</v>
      </c>
      <c r="F5557" s="16">
        <v>42924300</v>
      </c>
      <c r="G5557" s="17" t="s">
        <v>5538</v>
      </c>
      <c r="Q5557" t="str">
        <f t="shared" si="86"/>
        <v>42924300-Oprema za prskanje</v>
      </c>
    </row>
    <row r="5558" spans="1:17" x14ac:dyDescent="0.25">
      <c r="A5558">
        <v>5557</v>
      </c>
      <c r="B5558">
        <v>42924300</v>
      </c>
      <c r="C5558" t="s">
        <v>5538</v>
      </c>
      <c r="E5558" s="12">
        <v>5558</v>
      </c>
      <c r="F5558" s="13">
        <v>42924310</v>
      </c>
      <c r="G5558" s="14" t="s">
        <v>5539</v>
      </c>
      <c r="Q5558" t="str">
        <f t="shared" si="86"/>
        <v>42924310-Topovi za prskanje</v>
      </c>
    </row>
    <row r="5559" spans="1:17" x14ac:dyDescent="0.25">
      <c r="A5559">
        <v>5558</v>
      </c>
      <c r="B5559">
        <v>42924310</v>
      </c>
      <c r="C5559" t="s">
        <v>5539</v>
      </c>
      <c r="E5559" s="15">
        <v>5559</v>
      </c>
      <c r="F5559" s="16">
        <v>42924700</v>
      </c>
      <c r="G5559" s="17" t="s">
        <v>5540</v>
      </c>
      <c r="Q5559" t="str">
        <f t="shared" si="86"/>
        <v>42924700-Mehanički uređaji za izbacivanje, raspršivanje ili prskanje</v>
      </c>
    </row>
    <row r="5560" spans="1:17" x14ac:dyDescent="0.25">
      <c r="A5560">
        <v>5559</v>
      </c>
      <c r="B5560">
        <v>42924700</v>
      </c>
      <c r="C5560" t="s">
        <v>5540</v>
      </c>
      <c r="E5560" s="12">
        <v>5560</v>
      </c>
      <c r="F5560" s="13">
        <v>42924710</v>
      </c>
      <c r="G5560" s="14" t="s">
        <v>5541</v>
      </c>
      <c r="Q5560" t="str">
        <f t="shared" si="86"/>
        <v>42924710-Aparati za raspršivanje gasa</v>
      </c>
    </row>
    <row r="5561" spans="1:17" x14ac:dyDescent="0.25">
      <c r="A5561">
        <v>5560</v>
      </c>
      <c r="B5561">
        <v>42924710</v>
      </c>
      <c r="C5561" t="s">
        <v>5541</v>
      </c>
      <c r="E5561" s="15">
        <v>5561</v>
      </c>
      <c r="F5561" s="16">
        <v>42924720</v>
      </c>
      <c r="G5561" s="17" t="s">
        <v>5542</v>
      </c>
      <c r="Q5561" t="str">
        <f t="shared" si="86"/>
        <v>42924720-Oprema za dekontaminaciju</v>
      </c>
    </row>
    <row r="5562" spans="1:17" x14ac:dyDescent="0.25">
      <c r="A5562">
        <v>5561</v>
      </c>
      <c r="B5562">
        <v>42924720</v>
      </c>
      <c r="C5562" t="s">
        <v>5542</v>
      </c>
      <c r="E5562" s="12">
        <v>5562</v>
      </c>
      <c r="F5562" s="13">
        <v>42924730</v>
      </c>
      <c r="G5562" s="14" t="s">
        <v>5543</v>
      </c>
      <c r="Q5562" t="str">
        <f t="shared" si="86"/>
        <v>42924730-Aparati za čišćenje vodom pod pritiskom</v>
      </c>
    </row>
    <row r="5563" spans="1:17" x14ac:dyDescent="0.25">
      <c r="A5563">
        <v>5562</v>
      </c>
      <c r="B5563">
        <v>42924730</v>
      </c>
      <c r="C5563" t="s">
        <v>5543</v>
      </c>
      <c r="E5563" s="15">
        <v>5563</v>
      </c>
      <c r="F5563" s="16">
        <v>42924740</v>
      </c>
      <c r="G5563" s="17" t="s">
        <v>5544</v>
      </c>
      <c r="Q5563" t="str">
        <f t="shared" si="86"/>
        <v>42924740-Aparati za čišćenje pod visokim pritiskom</v>
      </c>
    </row>
    <row r="5564" spans="1:17" x14ac:dyDescent="0.25">
      <c r="A5564">
        <v>5563</v>
      </c>
      <c r="B5564">
        <v>42924740</v>
      </c>
      <c r="C5564" t="s">
        <v>5544</v>
      </c>
      <c r="E5564" s="12">
        <v>5564</v>
      </c>
      <c r="F5564" s="13">
        <v>42924790</v>
      </c>
      <c r="G5564" s="14" t="s">
        <v>5545</v>
      </c>
      <c r="Q5564" t="str">
        <f t="shared" si="86"/>
        <v>42924790-Aparati za neutralizaciju mirisa</v>
      </c>
    </row>
    <row r="5565" spans="1:17" x14ac:dyDescent="0.25">
      <c r="A5565">
        <v>5564</v>
      </c>
      <c r="B5565">
        <v>42924790</v>
      </c>
      <c r="C5565" t="s">
        <v>5545</v>
      </c>
      <c r="E5565" s="15">
        <v>5565</v>
      </c>
      <c r="F5565" s="16">
        <v>42930000</v>
      </c>
      <c r="G5565" s="17" t="s">
        <v>5546</v>
      </c>
      <c r="Q5565" t="str">
        <f t="shared" si="86"/>
        <v>42930000-Centrifuge, kalanderi i automati</v>
      </c>
    </row>
    <row r="5566" spans="1:17" x14ac:dyDescent="0.25">
      <c r="A5566">
        <v>5565</v>
      </c>
      <c r="B5566">
        <v>42930000</v>
      </c>
      <c r="C5566" t="s">
        <v>5546</v>
      </c>
      <c r="E5566" s="12">
        <v>5566</v>
      </c>
      <c r="F5566" s="13">
        <v>42931000</v>
      </c>
      <c r="G5566" s="14" t="s">
        <v>5547</v>
      </c>
      <c r="Q5566" t="str">
        <f t="shared" si="86"/>
        <v>42931000-Centrifuge</v>
      </c>
    </row>
    <row r="5567" spans="1:17" x14ac:dyDescent="0.25">
      <c r="A5567">
        <v>5566</v>
      </c>
      <c r="B5567">
        <v>42931000</v>
      </c>
      <c r="C5567" t="s">
        <v>5547</v>
      </c>
      <c r="E5567" s="15">
        <v>5567</v>
      </c>
      <c r="F5567" s="16">
        <v>42931100</v>
      </c>
      <c r="G5567" s="17" t="s">
        <v>5548</v>
      </c>
      <c r="Q5567" t="str">
        <f t="shared" si="86"/>
        <v>42931100-Laboratorijske centrifuge i pribor</v>
      </c>
    </row>
    <row r="5568" spans="1:17" x14ac:dyDescent="0.25">
      <c r="A5568">
        <v>5567</v>
      </c>
      <c r="B5568">
        <v>42931100</v>
      </c>
      <c r="C5568" t="s">
        <v>5548</v>
      </c>
      <c r="E5568" s="12">
        <v>5568</v>
      </c>
      <c r="F5568" s="13">
        <v>42931110</v>
      </c>
      <c r="G5568" s="14" t="s">
        <v>5549</v>
      </c>
      <c r="Q5568" t="str">
        <f t="shared" si="86"/>
        <v>42931110-Samostojeće centrifuge</v>
      </c>
    </row>
    <row r="5569" spans="1:17" x14ac:dyDescent="0.25">
      <c r="A5569">
        <v>5568</v>
      </c>
      <c r="B5569">
        <v>42931110</v>
      </c>
      <c r="C5569" t="s">
        <v>5549</v>
      </c>
      <c r="E5569" s="15">
        <v>5569</v>
      </c>
      <c r="F5569" s="16">
        <v>42931120</v>
      </c>
      <c r="G5569" s="17" t="s">
        <v>5550</v>
      </c>
      <c r="Q5569" t="str">
        <f t="shared" si="86"/>
        <v>42931120-Stone centrifuge</v>
      </c>
    </row>
    <row r="5570" spans="1:17" x14ac:dyDescent="0.25">
      <c r="A5570">
        <v>5569</v>
      </c>
      <c r="B5570">
        <v>42931120</v>
      </c>
      <c r="C5570" t="s">
        <v>5550</v>
      </c>
      <c r="E5570" s="12">
        <v>5570</v>
      </c>
      <c r="F5570" s="13">
        <v>42931130</v>
      </c>
      <c r="G5570" s="14" t="s">
        <v>5551</v>
      </c>
      <c r="Q5570" t="str">
        <f t="shared" ref="Q5570:Q5633" si="87">F5570&amp; "-" &amp;G5570</f>
        <v>42931130-Ulošci za centrifuge</v>
      </c>
    </row>
    <row r="5571" spans="1:17" x14ac:dyDescent="0.25">
      <c r="A5571">
        <v>5570</v>
      </c>
      <c r="B5571">
        <v>42931130</v>
      </c>
      <c r="C5571" t="s">
        <v>5551</v>
      </c>
      <c r="E5571" s="15">
        <v>5571</v>
      </c>
      <c r="F5571" s="16">
        <v>42931140</v>
      </c>
      <c r="G5571" s="17" t="s">
        <v>5552</v>
      </c>
      <c r="Q5571" t="str">
        <f t="shared" si="87"/>
        <v>42931140-Rotaciona oprema za centrifuge</v>
      </c>
    </row>
    <row r="5572" spans="1:17" x14ac:dyDescent="0.25">
      <c r="A5572">
        <v>5571</v>
      </c>
      <c r="B5572">
        <v>42931140</v>
      </c>
      <c r="C5572" t="s">
        <v>5552</v>
      </c>
      <c r="E5572" s="12">
        <v>5572</v>
      </c>
      <c r="F5572" s="13">
        <v>42932000</v>
      </c>
      <c r="G5572" s="14" t="s">
        <v>5553</v>
      </c>
      <c r="Q5572" t="str">
        <f t="shared" si="87"/>
        <v>42932000-Kalanderi</v>
      </c>
    </row>
    <row r="5573" spans="1:17" x14ac:dyDescent="0.25">
      <c r="A5573">
        <v>5572</v>
      </c>
      <c r="B5573">
        <v>42932000</v>
      </c>
      <c r="C5573" t="s">
        <v>5553</v>
      </c>
      <c r="E5573" s="15">
        <v>5573</v>
      </c>
      <c r="F5573" s="16">
        <v>42932100</v>
      </c>
      <c r="G5573" s="17" t="s">
        <v>5554</v>
      </c>
      <c r="Q5573" t="str">
        <f t="shared" si="87"/>
        <v>42932100-Mašine za valjanje</v>
      </c>
    </row>
    <row r="5574" spans="1:17" x14ac:dyDescent="0.25">
      <c r="A5574">
        <v>5573</v>
      </c>
      <c r="B5574">
        <v>42932100</v>
      </c>
      <c r="C5574" t="s">
        <v>5554</v>
      </c>
      <c r="E5574" s="12">
        <v>5574</v>
      </c>
      <c r="F5574" s="13">
        <v>42933000</v>
      </c>
      <c r="G5574" s="14" t="s">
        <v>5555</v>
      </c>
      <c r="Q5574" t="str">
        <f t="shared" si="87"/>
        <v>42933000-Automati</v>
      </c>
    </row>
    <row r="5575" spans="1:17" x14ac:dyDescent="0.25">
      <c r="A5575">
        <v>5574</v>
      </c>
      <c r="B5575">
        <v>42933000</v>
      </c>
      <c r="C5575" t="s">
        <v>5555</v>
      </c>
      <c r="E5575" s="15">
        <v>5575</v>
      </c>
      <c r="F5575" s="16">
        <v>42933100</v>
      </c>
      <c r="G5575" s="17" t="s">
        <v>5556</v>
      </c>
      <c r="Q5575" t="str">
        <f t="shared" si="87"/>
        <v>42933100-Automati za prodaju sanitarnih artikala</v>
      </c>
    </row>
    <row r="5576" spans="1:17" x14ac:dyDescent="0.25">
      <c r="A5576">
        <v>5575</v>
      </c>
      <c r="B5576">
        <v>42933100</v>
      </c>
      <c r="C5576" t="s">
        <v>5556</v>
      </c>
      <c r="E5576" s="12">
        <v>5576</v>
      </c>
      <c r="F5576" s="13">
        <v>42933200</v>
      </c>
      <c r="G5576" s="14" t="s">
        <v>5557</v>
      </c>
      <c r="Q5576" t="str">
        <f t="shared" si="87"/>
        <v>42933200-Automati za prodaju poštanskih maraka</v>
      </c>
    </row>
    <row r="5577" spans="1:17" x14ac:dyDescent="0.25">
      <c r="A5577">
        <v>5576</v>
      </c>
      <c r="B5577">
        <v>42933200</v>
      </c>
      <c r="C5577" t="s">
        <v>5557</v>
      </c>
      <c r="E5577" s="15">
        <v>5577</v>
      </c>
      <c r="F5577" s="16">
        <v>42933300</v>
      </c>
      <c r="G5577" s="17" t="s">
        <v>5558</v>
      </c>
      <c r="Q5577" t="str">
        <f t="shared" si="87"/>
        <v>42933300-Automati za prodaju robe</v>
      </c>
    </row>
    <row r="5578" spans="1:17" x14ac:dyDescent="0.25">
      <c r="A5578">
        <v>5577</v>
      </c>
      <c r="B5578">
        <v>42933300</v>
      </c>
      <c r="C5578" t="s">
        <v>5558</v>
      </c>
      <c r="E5578" s="12">
        <v>5578</v>
      </c>
      <c r="F5578" s="13">
        <v>42940000</v>
      </c>
      <c r="G5578" s="14" t="s">
        <v>5559</v>
      </c>
      <c r="Q5578" t="str">
        <f t="shared" si="87"/>
        <v>42940000-Mašine za termičku obradu materijala</v>
      </c>
    </row>
    <row r="5579" spans="1:17" x14ac:dyDescent="0.25">
      <c r="A5579">
        <v>5578</v>
      </c>
      <c r="B5579">
        <v>42940000</v>
      </c>
      <c r="C5579" t="s">
        <v>5559</v>
      </c>
      <c r="E5579" s="15">
        <v>5579</v>
      </c>
      <c r="F5579" s="16">
        <v>42941000</v>
      </c>
      <c r="G5579" s="17" t="s">
        <v>5560</v>
      </c>
      <c r="Q5579" t="str">
        <f t="shared" si="87"/>
        <v>42941000-Mašine za termičku obradu gasa</v>
      </c>
    </row>
    <row r="5580" spans="1:17" x14ac:dyDescent="0.25">
      <c r="A5580">
        <v>5579</v>
      </c>
      <c r="B5580">
        <v>42941000</v>
      </c>
      <c r="C5580" t="s">
        <v>5560</v>
      </c>
      <c r="E5580" s="12">
        <v>5580</v>
      </c>
      <c r="F5580" s="13">
        <v>42942000</v>
      </c>
      <c r="G5580" s="14" t="s">
        <v>5561</v>
      </c>
      <c r="Q5580" t="str">
        <f t="shared" si="87"/>
        <v>42942000-Pećnice i pribor</v>
      </c>
    </row>
    <row r="5581" spans="1:17" x14ac:dyDescent="0.25">
      <c r="A5581">
        <v>5580</v>
      </c>
      <c r="B5581">
        <v>42942000</v>
      </c>
      <c r="C5581" t="s">
        <v>5561</v>
      </c>
      <c r="E5581" s="15">
        <v>5581</v>
      </c>
      <c r="F5581" s="16">
        <v>42942200</v>
      </c>
      <c r="G5581" s="17" t="s">
        <v>5562</v>
      </c>
      <c r="Q5581" t="str">
        <f t="shared" si="87"/>
        <v>42942200-Vakuumske pećnice</v>
      </c>
    </row>
    <row r="5582" spans="1:17" x14ac:dyDescent="0.25">
      <c r="A5582">
        <v>5581</v>
      </c>
      <c r="B5582">
        <v>42942200</v>
      </c>
      <c r="C5582" t="s">
        <v>5562</v>
      </c>
      <c r="E5582" s="12">
        <v>5582</v>
      </c>
      <c r="F5582" s="13">
        <v>42943000</v>
      </c>
      <c r="G5582" s="14" t="s">
        <v>5563</v>
      </c>
      <c r="Q5582" t="str">
        <f t="shared" si="87"/>
        <v>42943000-Termostatske kupke i dodaci</v>
      </c>
    </row>
    <row r="5583" spans="1:17" x14ac:dyDescent="0.25">
      <c r="A5583">
        <v>5582</v>
      </c>
      <c r="B5583">
        <v>42943000</v>
      </c>
      <c r="C5583" t="s">
        <v>5563</v>
      </c>
      <c r="E5583" s="15">
        <v>5583</v>
      </c>
      <c r="F5583" s="16">
        <v>42943100</v>
      </c>
      <c r="G5583" s="17" t="s">
        <v>5564</v>
      </c>
      <c r="Q5583" t="str">
        <f t="shared" si="87"/>
        <v>42943100-Rashladne spirale</v>
      </c>
    </row>
    <row r="5584" spans="1:17" x14ac:dyDescent="0.25">
      <c r="A5584">
        <v>5583</v>
      </c>
      <c r="B5584">
        <v>42943100</v>
      </c>
      <c r="C5584" t="s">
        <v>5564</v>
      </c>
      <c r="E5584" s="12">
        <v>5584</v>
      </c>
      <c r="F5584" s="13">
        <v>42943200</v>
      </c>
      <c r="G5584" s="14" t="s">
        <v>5565</v>
      </c>
      <c r="Q5584" t="str">
        <f t="shared" si="87"/>
        <v>42943200-Ultrasonične kupke</v>
      </c>
    </row>
    <row r="5585" spans="1:17" x14ac:dyDescent="0.25">
      <c r="A5585">
        <v>5584</v>
      </c>
      <c r="B5585">
        <v>42943200</v>
      </c>
      <c r="C5585" t="s">
        <v>5565</v>
      </c>
      <c r="E5585" s="15">
        <v>5585</v>
      </c>
      <c r="F5585" s="16">
        <v>42943210</v>
      </c>
      <c r="G5585" s="17" t="s">
        <v>5566</v>
      </c>
      <c r="Q5585" t="str">
        <f t="shared" si="87"/>
        <v>42943210-Uronjivi termostati</v>
      </c>
    </row>
    <row r="5586" spans="1:17" x14ac:dyDescent="0.25">
      <c r="A5586">
        <v>5585</v>
      </c>
      <c r="B5586">
        <v>42943210</v>
      </c>
      <c r="C5586" t="s">
        <v>5566</v>
      </c>
      <c r="E5586" s="12">
        <v>5586</v>
      </c>
      <c r="F5586" s="13">
        <v>42943300</v>
      </c>
      <c r="G5586" s="14" t="s">
        <v>5567</v>
      </c>
      <c r="Q5586" t="str">
        <f t="shared" si="87"/>
        <v>42943300-Uronjivi hladnjaci</v>
      </c>
    </row>
    <row r="5587" spans="1:17" x14ac:dyDescent="0.25">
      <c r="A5587">
        <v>5586</v>
      </c>
      <c r="B5587">
        <v>42943300</v>
      </c>
      <c r="C5587" t="s">
        <v>5567</v>
      </c>
      <c r="E5587" s="15">
        <v>5587</v>
      </c>
      <c r="F5587" s="16">
        <v>42943400</v>
      </c>
      <c r="G5587" s="17" t="s">
        <v>5568</v>
      </c>
      <c r="Q5587" t="str">
        <f t="shared" si="87"/>
        <v>42943400-Rashladni i rashladno - grejni cirkulatori</v>
      </c>
    </row>
    <row r="5588" spans="1:17" x14ac:dyDescent="0.25">
      <c r="A5588">
        <v>5587</v>
      </c>
      <c r="B5588">
        <v>42943400</v>
      </c>
      <c r="C5588" t="s">
        <v>5568</v>
      </c>
      <c r="E5588" s="12">
        <v>5588</v>
      </c>
      <c r="F5588" s="13">
        <v>42943500</v>
      </c>
      <c r="G5588" s="14" t="s">
        <v>5569</v>
      </c>
      <c r="Q5588" t="str">
        <f t="shared" si="87"/>
        <v>42943500-Recirkulatorni hladnjaci</v>
      </c>
    </row>
    <row r="5589" spans="1:17" x14ac:dyDescent="0.25">
      <c r="A5589">
        <v>5588</v>
      </c>
      <c r="B5589">
        <v>42943500</v>
      </c>
      <c r="C5589" t="s">
        <v>5569</v>
      </c>
      <c r="E5589" s="15">
        <v>5589</v>
      </c>
      <c r="F5589" s="16">
        <v>42943600</v>
      </c>
      <c r="G5589" s="17" t="s">
        <v>5570</v>
      </c>
      <c r="Q5589" t="str">
        <f t="shared" si="87"/>
        <v>42943600-Cirkulatori na visokim temperaturama</v>
      </c>
    </row>
    <row r="5590" spans="1:17" x14ac:dyDescent="0.25">
      <c r="A5590">
        <v>5589</v>
      </c>
      <c r="B5590">
        <v>42943600</v>
      </c>
      <c r="C5590" t="s">
        <v>5570</v>
      </c>
      <c r="E5590" s="12">
        <v>5590</v>
      </c>
      <c r="F5590" s="13">
        <v>42943700</v>
      </c>
      <c r="G5590" s="14" t="s">
        <v>5571</v>
      </c>
      <c r="Q5590" t="str">
        <f t="shared" si="87"/>
        <v>42943700-Grejni cirkulatori</v>
      </c>
    </row>
    <row r="5591" spans="1:17" x14ac:dyDescent="0.25">
      <c r="A5591">
        <v>5590</v>
      </c>
      <c r="B5591">
        <v>42943700</v>
      </c>
      <c r="C5591" t="s">
        <v>5571</v>
      </c>
      <c r="E5591" s="15">
        <v>5591</v>
      </c>
      <c r="F5591" s="16">
        <v>42943710</v>
      </c>
      <c r="G5591" s="17" t="s">
        <v>5572</v>
      </c>
      <c r="Q5591" t="str">
        <f t="shared" si="87"/>
        <v>42943710-Prekrivači za kade</v>
      </c>
    </row>
    <row r="5592" spans="1:17" x14ac:dyDescent="0.25">
      <c r="A5592">
        <v>5591</v>
      </c>
      <c r="B5592">
        <v>42943710</v>
      </c>
      <c r="C5592" t="s">
        <v>5572</v>
      </c>
      <c r="E5592" s="12">
        <v>5592</v>
      </c>
      <c r="F5592" s="13">
        <v>42950000</v>
      </c>
      <c r="G5592" s="14" t="s">
        <v>5573</v>
      </c>
      <c r="Q5592" t="str">
        <f t="shared" si="87"/>
        <v>42950000-Delovi za uređaje opšte namene</v>
      </c>
    </row>
    <row r="5593" spans="1:17" x14ac:dyDescent="0.25">
      <c r="A5593">
        <v>5592</v>
      </c>
      <c r="B5593">
        <v>42950000</v>
      </c>
      <c r="C5593" t="s">
        <v>5573</v>
      </c>
      <c r="E5593" s="15">
        <v>5593</v>
      </c>
      <c r="F5593" s="16">
        <v>42952000</v>
      </c>
      <c r="G5593" s="17" t="s">
        <v>5574</v>
      </c>
      <c r="Q5593" t="str">
        <f t="shared" si="87"/>
        <v>42952000-Delovi centrifuga</v>
      </c>
    </row>
    <row r="5594" spans="1:17" x14ac:dyDescent="0.25">
      <c r="A5594">
        <v>5593</v>
      </c>
      <c r="B5594">
        <v>42952000</v>
      </c>
      <c r="C5594" t="s">
        <v>5574</v>
      </c>
      <c r="E5594" s="12">
        <v>5594</v>
      </c>
      <c r="F5594" s="13">
        <v>42953000</v>
      </c>
      <c r="G5594" s="14" t="s">
        <v>5575</v>
      </c>
      <c r="Q5594" t="str">
        <f t="shared" si="87"/>
        <v>42953000-Delovi kalandera</v>
      </c>
    </row>
    <row r="5595" spans="1:17" x14ac:dyDescent="0.25">
      <c r="A5595">
        <v>5594</v>
      </c>
      <c r="B5595">
        <v>42953000</v>
      </c>
      <c r="C5595" t="s">
        <v>5575</v>
      </c>
      <c r="E5595" s="15">
        <v>5595</v>
      </c>
      <c r="F5595" s="16">
        <v>42954000</v>
      </c>
      <c r="G5595" s="17" t="s">
        <v>5576</v>
      </c>
      <c r="Q5595" t="str">
        <f t="shared" si="87"/>
        <v>42954000-Delovi mašina za valjanje</v>
      </c>
    </row>
    <row r="5596" spans="1:17" x14ac:dyDescent="0.25">
      <c r="A5596">
        <v>5595</v>
      </c>
      <c r="B5596">
        <v>42954000</v>
      </c>
      <c r="C5596" t="s">
        <v>5576</v>
      </c>
      <c r="E5596" s="12">
        <v>5596</v>
      </c>
      <c r="F5596" s="13">
        <v>42955000</v>
      </c>
      <c r="G5596" s="14" t="s">
        <v>5577</v>
      </c>
      <c r="Q5596" t="str">
        <f t="shared" si="87"/>
        <v>42955000-Delovimašina za filtriranje</v>
      </c>
    </row>
    <row r="5597" spans="1:17" x14ac:dyDescent="0.25">
      <c r="A5597">
        <v>5596</v>
      </c>
      <c r="B5597">
        <v>42955000</v>
      </c>
      <c r="C5597" t="s">
        <v>5577</v>
      </c>
      <c r="E5597" s="15">
        <v>5597</v>
      </c>
      <c r="F5597" s="16">
        <v>42956000</v>
      </c>
      <c r="G5597" s="17" t="s">
        <v>5578</v>
      </c>
      <c r="Q5597" t="str">
        <f t="shared" si="87"/>
        <v>42956000-Delovi mašina za prečišćavanje</v>
      </c>
    </row>
    <row r="5598" spans="1:17" x14ac:dyDescent="0.25">
      <c r="A5598">
        <v>5597</v>
      </c>
      <c r="B5598">
        <v>42956000</v>
      </c>
      <c r="C5598" t="s">
        <v>5578</v>
      </c>
      <c r="E5598" s="12">
        <v>5598</v>
      </c>
      <c r="F5598" s="13">
        <v>42957000</v>
      </c>
      <c r="G5598" s="14" t="s">
        <v>5579</v>
      </c>
      <c r="Q5598" t="str">
        <f t="shared" si="87"/>
        <v>42957000-Delovi  mašina za prskanje</v>
      </c>
    </row>
    <row r="5599" spans="1:17" x14ac:dyDescent="0.25">
      <c r="A5599">
        <v>5598</v>
      </c>
      <c r="B5599">
        <v>42957000</v>
      </c>
      <c r="C5599" t="s">
        <v>5579</v>
      </c>
      <c r="E5599" s="15">
        <v>5599</v>
      </c>
      <c r="F5599" s="16">
        <v>42958000</v>
      </c>
      <c r="G5599" s="17" t="s">
        <v>5580</v>
      </c>
      <c r="Q5599" t="str">
        <f t="shared" si="87"/>
        <v>42958000-Delovi mašina za merenje težine</v>
      </c>
    </row>
    <row r="5600" spans="1:17" x14ac:dyDescent="0.25">
      <c r="A5600">
        <v>5599</v>
      </c>
      <c r="B5600">
        <v>42958000</v>
      </c>
      <c r="C5600" t="s">
        <v>5580</v>
      </c>
      <c r="E5600" s="12">
        <v>5600</v>
      </c>
      <c r="F5600" s="13">
        <v>42959000</v>
      </c>
      <c r="G5600" s="14" t="s">
        <v>5581</v>
      </c>
      <c r="Q5600" t="str">
        <f t="shared" si="87"/>
        <v>42959000-Mašine za pranje sudova, izuzev za domaćinstvo</v>
      </c>
    </row>
    <row r="5601" spans="1:17" x14ac:dyDescent="0.25">
      <c r="A5601">
        <v>5600</v>
      </c>
      <c r="B5601">
        <v>42959000</v>
      </c>
      <c r="C5601" t="s">
        <v>5581</v>
      </c>
      <c r="E5601" s="15">
        <v>5601</v>
      </c>
      <c r="F5601" s="16">
        <v>42960000</v>
      </c>
      <c r="G5601" s="17" t="s">
        <v>5582</v>
      </c>
      <c r="Q5601" t="str">
        <f t="shared" si="87"/>
        <v>42960000-Upravljački i kontrolni sistemi, štamparska i grafička oprema, oprema za automatizaciju kancelarijskog poslovanja i oprema za obradu podataka</v>
      </c>
    </row>
    <row r="5602" spans="1:17" x14ac:dyDescent="0.25">
      <c r="A5602">
        <v>5601</v>
      </c>
      <c r="B5602">
        <v>42960000</v>
      </c>
      <c r="C5602" t="s">
        <v>5582</v>
      </c>
      <c r="E5602" s="12">
        <v>5602</v>
      </c>
      <c r="F5602" s="13">
        <v>42961000</v>
      </c>
      <c r="G5602" s="14" t="s">
        <v>5583</v>
      </c>
      <c r="Q5602" t="str">
        <f t="shared" si="87"/>
        <v>42961000-Upravljački i kontrolni sistemi</v>
      </c>
    </row>
    <row r="5603" spans="1:17" x14ac:dyDescent="0.25">
      <c r="A5603">
        <v>5602</v>
      </c>
      <c r="B5603">
        <v>42961000</v>
      </c>
      <c r="C5603" t="s">
        <v>5583</v>
      </c>
      <c r="E5603" s="15">
        <v>5603</v>
      </c>
      <c r="F5603" s="16">
        <v>42961100</v>
      </c>
      <c r="G5603" s="17" t="s">
        <v>5584</v>
      </c>
      <c r="Q5603" t="str">
        <f t="shared" si="87"/>
        <v>42961100-Sistem za kontrolu pristupa</v>
      </c>
    </row>
    <row r="5604" spans="1:17" x14ac:dyDescent="0.25">
      <c r="A5604">
        <v>5603</v>
      </c>
      <c r="B5604">
        <v>42961100</v>
      </c>
      <c r="C5604" t="s">
        <v>5584</v>
      </c>
      <c r="E5604" s="12">
        <v>5604</v>
      </c>
      <c r="F5604" s="13">
        <v>42961200</v>
      </c>
      <c r="G5604" s="14" t="s">
        <v>5585</v>
      </c>
      <c r="Q5604" t="str">
        <f t="shared" si="87"/>
        <v>42961200-Skada ili njemu ekvivalentan sistem</v>
      </c>
    </row>
    <row r="5605" spans="1:17" x14ac:dyDescent="0.25">
      <c r="A5605">
        <v>5604</v>
      </c>
      <c r="B5605">
        <v>42961200</v>
      </c>
      <c r="C5605" t="s">
        <v>5585</v>
      </c>
      <c r="E5605" s="15">
        <v>5605</v>
      </c>
      <c r="F5605" s="16">
        <v>42961300</v>
      </c>
      <c r="G5605" s="17" t="s">
        <v>5586</v>
      </c>
      <c r="Q5605" t="str">
        <f t="shared" si="87"/>
        <v>42961300-Sistem za određivanje položaja vozila</v>
      </c>
    </row>
    <row r="5606" spans="1:17" x14ac:dyDescent="0.25">
      <c r="A5606">
        <v>5605</v>
      </c>
      <c r="B5606">
        <v>42961300</v>
      </c>
      <c r="C5606" t="s">
        <v>5586</v>
      </c>
      <c r="E5606" s="12">
        <v>5606</v>
      </c>
      <c r="F5606" s="13">
        <v>42961400</v>
      </c>
      <c r="G5606" s="14" t="s">
        <v>5587</v>
      </c>
      <c r="Q5606" t="str">
        <f t="shared" si="87"/>
        <v>42961400-Dispečerski sistem</v>
      </c>
    </row>
    <row r="5607" spans="1:17" x14ac:dyDescent="0.25">
      <c r="A5607">
        <v>5606</v>
      </c>
      <c r="B5607">
        <v>42961400</v>
      </c>
      <c r="C5607" t="s">
        <v>5587</v>
      </c>
      <c r="E5607" s="15">
        <v>5607</v>
      </c>
      <c r="F5607" s="16">
        <v>42962000</v>
      </c>
      <c r="G5607" s="17" t="s">
        <v>5588</v>
      </c>
      <c r="Q5607" t="str">
        <f t="shared" si="87"/>
        <v>42962000-Štamparska i grafička oprema</v>
      </c>
    </row>
    <row r="5608" spans="1:17" x14ac:dyDescent="0.25">
      <c r="A5608">
        <v>5607</v>
      </c>
      <c r="B5608">
        <v>42962000</v>
      </c>
      <c r="C5608" t="s">
        <v>5588</v>
      </c>
      <c r="E5608" s="12">
        <v>5608</v>
      </c>
      <c r="F5608" s="13">
        <v>42962100</v>
      </c>
      <c r="G5608" s="14" t="s">
        <v>5589</v>
      </c>
      <c r="Q5608" t="str">
        <f t="shared" si="87"/>
        <v>42962100-Sistem za štampanje na foliju</v>
      </c>
    </row>
    <row r="5609" spans="1:17" x14ac:dyDescent="0.25">
      <c r="A5609">
        <v>5608</v>
      </c>
      <c r="B5609">
        <v>42962100</v>
      </c>
      <c r="C5609" t="s">
        <v>5589</v>
      </c>
      <c r="E5609" s="15">
        <v>5609</v>
      </c>
      <c r="F5609" s="16">
        <v>42962200</v>
      </c>
      <c r="G5609" s="17" t="s">
        <v>5590</v>
      </c>
      <c r="Q5609" t="str">
        <f t="shared" si="87"/>
        <v>42962200-Štamparska presa</v>
      </c>
    </row>
    <row r="5610" spans="1:17" x14ac:dyDescent="0.25">
      <c r="A5610">
        <v>5609</v>
      </c>
      <c r="B5610">
        <v>42962200</v>
      </c>
      <c r="C5610" t="s">
        <v>5590</v>
      </c>
      <c r="E5610" s="12">
        <v>5610</v>
      </c>
      <c r="F5610" s="13">
        <v>42962300</v>
      </c>
      <c r="G5610" s="14" t="s">
        <v>5591</v>
      </c>
      <c r="Q5610" t="str">
        <f t="shared" si="87"/>
        <v>42962300-Grafičke radne stanice</v>
      </c>
    </row>
    <row r="5611" spans="1:17" x14ac:dyDescent="0.25">
      <c r="A5611">
        <v>5610</v>
      </c>
      <c r="B5611">
        <v>42962300</v>
      </c>
      <c r="C5611" t="s">
        <v>5591</v>
      </c>
      <c r="E5611" s="15">
        <v>5611</v>
      </c>
      <c r="F5611" s="16">
        <v>42962400</v>
      </c>
      <c r="G5611" s="17" t="s">
        <v>5592</v>
      </c>
      <c r="Q5611" t="str">
        <f t="shared" si="87"/>
        <v>42962400-Hektografi</v>
      </c>
    </row>
    <row r="5612" spans="1:17" x14ac:dyDescent="0.25">
      <c r="A5612">
        <v>5611</v>
      </c>
      <c r="B5612">
        <v>42962400</v>
      </c>
      <c r="C5612" t="s">
        <v>5592</v>
      </c>
      <c r="E5612" s="12">
        <v>5612</v>
      </c>
      <c r="F5612" s="13">
        <v>42962500</v>
      </c>
      <c r="G5612" s="14" t="s">
        <v>5593</v>
      </c>
      <c r="Q5612" t="str">
        <f t="shared" si="87"/>
        <v>42962500-Mašine za graviranje</v>
      </c>
    </row>
    <row r="5613" spans="1:17" x14ac:dyDescent="0.25">
      <c r="A5613">
        <v>5612</v>
      </c>
      <c r="B5613">
        <v>42962500</v>
      </c>
      <c r="C5613" t="s">
        <v>5593</v>
      </c>
      <c r="E5613" s="15">
        <v>5613</v>
      </c>
      <c r="F5613" s="16">
        <v>42963000</v>
      </c>
      <c r="G5613" s="17" t="s">
        <v>5594</v>
      </c>
      <c r="Q5613" t="str">
        <f t="shared" si="87"/>
        <v>42963000-Presa za izradu kovanica</v>
      </c>
    </row>
    <row r="5614" spans="1:17" x14ac:dyDescent="0.25">
      <c r="A5614">
        <v>5613</v>
      </c>
      <c r="B5614">
        <v>42963000</v>
      </c>
      <c r="C5614" t="s">
        <v>5594</v>
      </c>
      <c r="E5614" s="12">
        <v>5614</v>
      </c>
      <c r="F5614" s="13">
        <v>42964000</v>
      </c>
      <c r="G5614" s="14" t="s">
        <v>5595</v>
      </c>
      <c r="Q5614" t="str">
        <f t="shared" si="87"/>
        <v>42964000-Oprema za automatizaciju kancelarijskog poslovanja</v>
      </c>
    </row>
    <row r="5615" spans="1:17" x14ac:dyDescent="0.25">
      <c r="A5615">
        <v>5614</v>
      </c>
      <c r="B5615">
        <v>42964000</v>
      </c>
      <c r="C5615" t="s">
        <v>5595</v>
      </c>
      <c r="E5615" s="15">
        <v>5615</v>
      </c>
      <c r="F5615" s="16">
        <v>42965000</v>
      </c>
      <c r="G5615" s="17" t="s">
        <v>2052</v>
      </c>
      <c r="Q5615" t="str">
        <f t="shared" si="87"/>
        <v>42965000-Oprema za obradu podataka</v>
      </c>
    </row>
    <row r="5616" spans="1:17" x14ac:dyDescent="0.25">
      <c r="A5616">
        <v>5615</v>
      </c>
      <c r="B5616">
        <v>42965000</v>
      </c>
      <c r="C5616" t="s">
        <v>2052</v>
      </c>
      <c r="E5616" s="12">
        <v>5616</v>
      </c>
      <c r="F5616" s="13">
        <v>42965100</v>
      </c>
      <c r="G5616" s="14" t="s">
        <v>5596</v>
      </c>
      <c r="Q5616" t="str">
        <f t="shared" si="87"/>
        <v>42965100-Sistem za upravljanje skladištima</v>
      </c>
    </row>
    <row r="5617" spans="1:17" x14ac:dyDescent="0.25">
      <c r="A5617">
        <v>5616</v>
      </c>
      <c r="B5617">
        <v>42965100</v>
      </c>
      <c r="C5617" t="s">
        <v>5596</v>
      </c>
      <c r="E5617" s="15">
        <v>5617</v>
      </c>
      <c r="F5617" s="16">
        <v>42965110</v>
      </c>
      <c r="G5617" s="17" t="s">
        <v>5597</v>
      </c>
      <c r="Q5617" t="str">
        <f t="shared" si="87"/>
        <v>42965110-Skladišni sistemi</v>
      </c>
    </row>
    <row r="5618" spans="1:17" x14ac:dyDescent="0.25">
      <c r="A5618">
        <v>5617</v>
      </c>
      <c r="B5618">
        <v>42965110</v>
      </c>
      <c r="C5618" t="s">
        <v>5597</v>
      </c>
      <c r="E5618" s="12">
        <v>5618</v>
      </c>
      <c r="F5618" s="13">
        <v>42967000</v>
      </c>
      <c r="G5618" s="14" t="s">
        <v>5598</v>
      </c>
      <c r="Q5618" t="str">
        <f t="shared" si="87"/>
        <v>42967000-Kontroler</v>
      </c>
    </row>
    <row r="5619" spans="1:17" x14ac:dyDescent="0.25">
      <c r="A5619">
        <v>5618</v>
      </c>
      <c r="B5619">
        <v>42967000</v>
      </c>
      <c r="C5619" t="s">
        <v>5598</v>
      </c>
      <c r="E5619" s="15">
        <v>5619</v>
      </c>
      <c r="F5619" s="16">
        <v>42967100</v>
      </c>
      <c r="G5619" s="17" t="s">
        <v>5599</v>
      </c>
      <c r="Q5619" t="str">
        <f t="shared" si="87"/>
        <v>42967100-Digitalna jedinica za daljinsko upravljanje</v>
      </c>
    </row>
    <row r="5620" spans="1:17" x14ac:dyDescent="0.25">
      <c r="A5620">
        <v>5619</v>
      </c>
      <c r="B5620">
        <v>42967100</v>
      </c>
      <c r="C5620" t="s">
        <v>5599</v>
      </c>
      <c r="E5620" s="12">
        <v>5620</v>
      </c>
      <c r="F5620" s="13">
        <v>42968000</v>
      </c>
      <c r="G5620" s="14" t="s">
        <v>5600</v>
      </c>
      <c r="Q5620" t="str">
        <f t="shared" si="87"/>
        <v>42968000-Dozatori</v>
      </c>
    </row>
    <row r="5621" spans="1:17" x14ac:dyDescent="0.25">
      <c r="A5621">
        <v>5620</v>
      </c>
      <c r="B5621">
        <v>42968000</v>
      </c>
      <c r="C5621" t="s">
        <v>5600</v>
      </c>
      <c r="E5621" s="15">
        <v>5621</v>
      </c>
      <c r="F5621" s="16">
        <v>42968100</v>
      </c>
      <c r="G5621" s="17" t="s">
        <v>5601</v>
      </c>
      <c r="Q5621" t="str">
        <f t="shared" si="87"/>
        <v>42968100-Dozatori napitaka</v>
      </c>
    </row>
    <row r="5622" spans="1:17" x14ac:dyDescent="0.25">
      <c r="A5622">
        <v>5621</v>
      </c>
      <c r="B5622">
        <v>42968100</v>
      </c>
      <c r="C5622" t="s">
        <v>5601</v>
      </c>
      <c r="E5622" s="12">
        <v>5622</v>
      </c>
      <c r="F5622" s="13">
        <v>42968200</v>
      </c>
      <c r="G5622" s="14" t="s">
        <v>5602</v>
      </c>
      <c r="Q5622" t="str">
        <f t="shared" si="87"/>
        <v>42968200-Dozatori sanitarnog materijala</v>
      </c>
    </row>
    <row r="5623" spans="1:17" x14ac:dyDescent="0.25">
      <c r="A5623">
        <v>5622</v>
      </c>
      <c r="B5623">
        <v>42968200</v>
      </c>
      <c r="C5623" t="s">
        <v>5602</v>
      </c>
      <c r="E5623" s="15">
        <v>5623</v>
      </c>
      <c r="F5623" s="16">
        <v>42968300</v>
      </c>
      <c r="G5623" s="17" t="s">
        <v>5603</v>
      </c>
      <c r="Q5623" t="str">
        <f t="shared" si="87"/>
        <v>42968300-Sistem za doziranje toaletnog papira</v>
      </c>
    </row>
    <row r="5624" spans="1:17" x14ac:dyDescent="0.25">
      <c r="A5624">
        <v>5623</v>
      </c>
      <c r="B5624">
        <v>42968300</v>
      </c>
      <c r="C5624" t="s">
        <v>5603</v>
      </c>
      <c r="E5624" s="12">
        <v>5624</v>
      </c>
      <c r="F5624" s="13">
        <v>42970000</v>
      </c>
      <c r="G5624" s="14" t="s">
        <v>5604</v>
      </c>
      <c r="Q5624" t="str">
        <f t="shared" si="87"/>
        <v>42970000-Delovi mašina za sudove i mašina za čišćenje, punjenje, pakovanje ili umotavanje</v>
      </c>
    </row>
    <row r="5625" spans="1:17" x14ac:dyDescent="0.25">
      <c r="A5625">
        <v>5624</v>
      </c>
      <c r="B5625">
        <v>42970000</v>
      </c>
      <c r="C5625" t="s">
        <v>5604</v>
      </c>
      <c r="E5625" s="15">
        <v>5625</v>
      </c>
      <c r="F5625" s="16">
        <v>42971000</v>
      </c>
      <c r="G5625" s="17" t="s">
        <v>5605</v>
      </c>
      <c r="Q5625" t="str">
        <f t="shared" si="87"/>
        <v>42971000-Delovi mašina za sudove</v>
      </c>
    </row>
    <row r="5626" spans="1:17" x14ac:dyDescent="0.25">
      <c r="A5626">
        <v>5625</v>
      </c>
      <c r="B5626">
        <v>42971000</v>
      </c>
      <c r="C5626" t="s">
        <v>5605</v>
      </c>
      <c r="E5626" s="12">
        <v>5626</v>
      </c>
      <c r="F5626" s="13">
        <v>42972000</v>
      </c>
      <c r="G5626" s="14" t="s">
        <v>5606</v>
      </c>
      <c r="Q5626" t="str">
        <f t="shared" si="87"/>
        <v>42972000-Delovi mašina za čišćenje</v>
      </c>
    </row>
    <row r="5627" spans="1:17" x14ac:dyDescent="0.25">
      <c r="A5627">
        <v>5626</v>
      </c>
      <c r="B5627">
        <v>42972000</v>
      </c>
      <c r="C5627" t="s">
        <v>5606</v>
      </c>
      <c r="E5627" s="15">
        <v>5627</v>
      </c>
      <c r="F5627" s="16">
        <v>42973000</v>
      </c>
      <c r="G5627" s="17" t="s">
        <v>5607</v>
      </c>
      <c r="Q5627" t="str">
        <f t="shared" si="87"/>
        <v>42973000-Delovi mašina za punjenje</v>
      </c>
    </row>
    <row r="5628" spans="1:17" x14ac:dyDescent="0.25">
      <c r="A5628">
        <v>5627</v>
      </c>
      <c r="B5628">
        <v>42973000</v>
      </c>
      <c r="C5628" t="s">
        <v>5607</v>
      </c>
      <c r="E5628" s="12">
        <v>5628</v>
      </c>
      <c r="F5628" s="13">
        <v>42974000</v>
      </c>
      <c r="G5628" s="14" t="s">
        <v>5608</v>
      </c>
      <c r="Q5628" t="str">
        <f t="shared" si="87"/>
        <v>42974000-Delovi mašina za pakovanje</v>
      </c>
    </row>
    <row r="5629" spans="1:17" x14ac:dyDescent="0.25">
      <c r="A5629">
        <v>5628</v>
      </c>
      <c r="B5629">
        <v>42974000</v>
      </c>
      <c r="C5629" t="s">
        <v>5608</v>
      </c>
      <c r="E5629" s="15">
        <v>5629</v>
      </c>
      <c r="F5629" s="16">
        <v>42975000</v>
      </c>
      <c r="G5629" s="17" t="s">
        <v>5609</v>
      </c>
      <c r="Q5629" t="str">
        <f t="shared" si="87"/>
        <v>42975000-Delovi mašina za umotavanje</v>
      </c>
    </row>
    <row r="5630" spans="1:17" x14ac:dyDescent="0.25">
      <c r="A5630">
        <v>5629</v>
      </c>
      <c r="B5630">
        <v>42975000</v>
      </c>
      <c r="C5630" t="s">
        <v>5609</v>
      </c>
      <c r="E5630" s="12">
        <v>5630</v>
      </c>
      <c r="F5630" s="13">
        <v>42980000</v>
      </c>
      <c r="G5630" s="14" t="s">
        <v>5610</v>
      </c>
      <c r="Q5630" t="str">
        <f t="shared" si="87"/>
        <v>42980000-Generatori gasa</v>
      </c>
    </row>
    <row r="5631" spans="1:17" x14ac:dyDescent="0.25">
      <c r="A5631">
        <v>5630</v>
      </c>
      <c r="B5631">
        <v>42980000</v>
      </c>
      <c r="C5631" t="s">
        <v>5610</v>
      </c>
      <c r="E5631" s="15">
        <v>5631</v>
      </c>
      <c r="F5631" s="16">
        <v>42981000</v>
      </c>
      <c r="G5631" s="17" t="s">
        <v>5611</v>
      </c>
      <c r="Q5631" t="str">
        <f t="shared" si="87"/>
        <v>42981000-Generatori ozona</v>
      </c>
    </row>
    <row r="5632" spans="1:17" x14ac:dyDescent="0.25">
      <c r="A5632">
        <v>5631</v>
      </c>
      <c r="B5632">
        <v>42981000</v>
      </c>
      <c r="C5632" t="s">
        <v>5611</v>
      </c>
      <c r="E5632" s="12">
        <v>5632</v>
      </c>
      <c r="F5632" s="13">
        <v>42990000</v>
      </c>
      <c r="G5632" s="14" t="s">
        <v>5612</v>
      </c>
      <c r="Q5632" t="str">
        <f t="shared" si="87"/>
        <v>42990000-Razni uređaji za posebne namene</v>
      </c>
    </row>
    <row r="5633" spans="1:17" x14ac:dyDescent="0.25">
      <c r="A5633">
        <v>5632</v>
      </c>
      <c r="B5633">
        <v>42990000</v>
      </c>
      <c r="C5633" t="s">
        <v>5612</v>
      </c>
      <c r="E5633" s="15">
        <v>5633</v>
      </c>
      <c r="F5633" s="16">
        <v>42991000</v>
      </c>
      <c r="G5633" s="17" t="s">
        <v>5613</v>
      </c>
      <c r="Q5633" t="str">
        <f t="shared" si="87"/>
        <v>42991000-Mašine za hartiju , štamparske i knjigovezačke mašine  i njihovi delovi</v>
      </c>
    </row>
    <row r="5634" spans="1:17" x14ac:dyDescent="0.25">
      <c r="A5634">
        <v>5633</v>
      </c>
      <c r="B5634">
        <v>42991000</v>
      </c>
      <c r="C5634" t="s">
        <v>5613</v>
      </c>
      <c r="E5634" s="12">
        <v>5634</v>
      </c>
      <c r="F5634" s="13">
        <v>42991100</v>
      </c>
      <c r="G5634" s="14" t="s">
        <v>5614</v>
      </c>
      <c r="Q5634" t="str">
        <f t="shared" ref="Q5634:Q5697" si="88">F5634&amp; "-" &amp;G5634</f>
        <v>42991100-Knjigovezačke mašine</v>
      </c>
    </row>
    <row r="5635" spans="1:17" x14ac:dyDescent="0.25">
      <c r="A5635">
        <v>5634</v>
      </c>
      <c r="B5635">
        <v>42991100</v>
      </c>
      <c r="C5635" t="s">
        <v>5614</v>
      </c>
      <c r="E5635" s="15">
        <v>5635</v>
      </c>
      <c r="F5635" s="16">
        <v>42991110</v>
      </c>
      <c r="G5635" s="17" t="s">
        <v>5615</v>
      </c>
      <c r="Q5635" t="str">
        <f t="shared" si="88"/>
        <v>42991110-Mašine za prošivanje knjiga</v>
      </c>
    </row>
    <row r="5636" spans="1:17" x14ac:dyDescent="0.25">
      <c r="A5636">
        <v>5635</v>
      </c>
      <c r="B5636">
        <v>42991110</v>
      </c>
      <c r="C5636" t="s">
        <v>5615</v>
      </c>
      <c r="E5636" s="12">
        <v>5636</v>
      </c>
      <c r="F5636" s="13">
        <v>42991200</v>
      </c>
      <c r="G5636" s="14" t="s">
        <v>5616</v>
      </c>
      <c r="Q5636" t="str">
        <f t="shared" si="88"/>
        <v>42991200-Štamparske mašine</v>
      </c>
    </row>
    <row r="5637" spans="1:17" x14ac:dyDescent="0.25">
      <c r="A5637">
        <v>5636</v>
      </c>
      <c r="B5637">
        <v>42991200</v>
      </c>
      <c r="C5637" t="s">
        <v>5616</v>
      </c>
      <c r="E5637" s="15">
        <v>5637</v>
      </c>
      <c r="F5637" s="16">
        <v>42991210</v>
      </c>
      <c r="G5637" s="17" t="s">
        <v>5617</v>
      </c>
      <c r="Q5637" t="str">
        <f t="shared" si="88"/>
        <v>42991210-Mašine za ofset štampu</v>
      </c>
    </row>
    <row r="5638" spans="1:17" x14ac:dyDescent="0.25">
      <c r="A5638">
        <v>5637</v>
      </c>
      <c r="B5638">
        <v>42991210</v>
      </c>
      <c r="C5638" t="s">
        <v>5617</v>
      </c>
      <c r="E5638" s="12">
        <v>5638</v>
      </c>
      <c r="F5638" s="13">
        <v>42991220</v>
      </c>
      <c r="G5638" s="14" t="s">
        <v>5618</v>
      </c>
      <c r="Q5638" t="str">
        <f t="shared" si="88"/>
        <v>42991220-Slovoslagačke mašine</v>
      </c>
    </row>
    <row r="5639" spans="1:17" x14ac:dyDescent="0.25">
      <c r="A5639">
        <v>5638</v>
      </c>
      <c r="B5639">
        <v>42991220</v>
      </c>
      <c r="C5639" t="s">
        <v>5618</v>
      </c>
      <c r="E5639" s="15">
        <v>5639</v>
      </c>
      <c r="F5639" s="16">
        <v>42991230</v>
      </c>
      <c r="G5639" s="17" t="s">
        <v>5619</v>
      </c>
      <c r="Q5639" t="str">
        <f t="shared" si="88"/>
        <v>42991230-Kartomati</v>
      </c>
    </row>
    <row r="5640" spans="1:17" x14ac:dyDescent="0.25">
      <c r="A5640">
        <v>5639</v>
      </c>
      <c r="B5640">
        <v>42991230</v>
      </c>
      <c r="C5640" t="s">
        <v>5619</v>
      </c>
      <c r="E5640" s="12">
        <v>5640</v>
      </c>
      <c r="F5640" s="13">
        <v>42991300</v>
      </c>
      <c r="G5640" s="14" t="s">
        <v>5620</v>
      </c>
      <c r="Q5640" t="str">
        <f t="shared" si="88"/>
        <v>42991300-Sistem za fotoslog</v>
      </c>
    </row>
    <row r="5641" spans="1:17" x14ac:dyDescent="0.25">
      <c r="A5641">
        <v>5640</v>
      </c>
      <c r="B5641">
        <v>42991300</v>
      </c>
      <c r="C5641" t="s">
        <v>5620</v>
      </c>
      <c r="E5641" s="15">
        <v>5641</v>
      </c>
      <c r="F5641" s="16">
        <v>42991400</v>
      </c>
      <c r="G5641" s="17" t="s">
        <v>5621</v>
      </c>
      <c r="Q5641" t="str">
        <f t="shared" si="88"/>
        <v>42991400-Sušare za drvo, hartijinu masu , hartiju ili karton</v>
      </c>
    </row>
    <row r="5642" spans="1:17" x14ac:dyDescent="0.25">
      <c r="A5642">
        <v>5641</v>
      </c>
      <c r="B5642">
        <v>42991400</v>
      </c>
      <c r="C5642" t="s">
        <v>5621</v>
      </c>
      <c r="E5642" s="12">
        <v>5642</v>
      </c>
      <c r="F5642" s="13">
        <v>42991500</v>
      </c>
      <c r="G5642" s="14" t="s">
        <v>5622</v>
      </c>
      <c r="Q5642" t="str">
        <f t="shared" si="88"/>
        <v>42991500-Delovi štamparskih ili knjigovezačkih mašina</v>
      </c>
    </row>
    <row r="5643" spans="1:17" x14ac:dyDescent="0.25">
      <c r="A5643">
        <v>5642</v>
      </c>
      <c r="B5643">
        <v>42991500</v>
      </c>
      <c r="C5643" t="s">
        <v>5622</v>
      </c>
      <c r="E5643" s="15">
        <v>5643</v>
      </c>
      <c r="F5643" s="16">
        <v>42992000</v>
      </c>
      <c r="G5643" s="17" t="s">
        <v>5623</v>
      </c>
      <c r="Q5643" t="str">
        <f t="shared" si="88"/>
        <v>42992000-Električni proizvodi posebne namene</v>
      </c>
    </row>
    <row r="5644" spans="1:17" x14ac:dyDescent="0.25">
      <c r="A5644">
        <v>5643</v>
      </c>
      <c r="B5644">
        <v>42992000</v>
      </c>
      <c r="C5644" t="s">
        <v>5623</v>
      </c>
      <c r="E5644" s="12">
        <v>5644</v>
      </c>
      <c r="F5644" s="13">
        <v>42992100</v>
      </c>
      <c r="G5644" s="14" t="s">
        <v>5624</v>
      </c>
      <c r="Q5644" t="str">
        <f t="shared" si="88"/>
        <v>42992100-Faradejev kavez</v>
      </c>
    </row>
    <row r="5645" spans="1:17" x14ac:dyDescent="0.25">
      <c r="A5645">
        <v>5644</v>
      </c>
      <c r="B5645">
        <v>42992100</v>
      </c>
      <c r="C5645" t="s">
        <v>5624</v>
      </c>
      <c r="E5645" s="15">
        <v>5645</v>
      </c>
      <c r="F5645" s="16">
        <v>42992200</v>
      </c>
      <c r="G5645" s="17" t="s">
        <v>5625</v>
      </c>
      <c r="Q5645" t="str">
        <f t="shared" si="88"/>
        <v>42992200-Gluva soba</v>
      </c>
    </row>
    <row r="5646" spans="1:17" x14ac:dyDescent="0.25">
      <c r="A5646">
        <v>5645</v>
      </c>
      <c r="B5646">
        <v>42992200</v>
      </c>
      <c r="C5646" t="s">
        <v>5625</v>
      </c>
      <c r="E5646" s="12">
        <v>5646</v>
      </c>
      <c r="F5646" s="13">
        <v>42992300</v>
      </c>
      <c r="G5646" s="14" t="s">
        <v>5626</v>
      </c>
      <c r="Q5646" t="str">
        <f t="shared" si="88"/>
        <v>42992300-Elektromagnetska apsorpciona sredstva</v>
      </c>
    </row>
    <row r="5647" spans="1:17" x14ac:dyDescent="0.25">
      <c r="A5647">
        <v>5646</v>
      </c>
      <c r="B5647">
        <v>42992300</v>
      </c>
      <c r="C5647" t="s">
        <v>5626</v>
      </c>
      <c r="E5647" s="15">
        <v>5647</v>
      </c>
      <c r="F5647" s="16">
        <v>42993000</v>
      </c>
      <c r="G5647" s="17" t="s">
        <v>5627</v>
      </c>
      <c r="Q5647" t="str">
        <f t="shared" si="88"/>
        <v>42993000-Mašine za hemijsku industriju</v>
      </c>
    </row>
    <row r="5648" spans="1:17" x14ac:dyDescent="0.25">
      <c r="A5648">
        <v>5647</v>
      </c>
      <c r="B5648">
        <v>42993000</v>
      </c>
      <c r="C5648" t="s">
        <v>5627</v>
      </c>
      <c r="E5648" s="12">
        <v>5648</v>
      </c>
      <c r="F5648" s="13">
        <v>42993100</v>
      </c>
      <c r="G5648" s="14" t="s">
        <v>5628</v>
      </c>
      <c r="Q5648" t="str">
        <f t="shared" si="88"/>
        <v>42993100-Hlorinatori</v>
      </c>
    </row>
    <row r="5649" spans="1:17" x14ac:dyDescent="0.25">
      <c r="A5649">
        <v>5648</v>
      </c>
      <c r="B5649">
        <v>42993100</v>
      </c>
      <c r="C5649" t="s">
        <v>5628</v>
      </c>
      <c r="E5649" s="15">
        <v>5649</v>
      </c>
      <c r="F5649" s="16">
        <v>42993200</v>
      </c>
      <c r="G5649" s="17" t="s">
        <v>5629</v>
      </c>
      <c r="Q5649" t="str">
        <f t="shared" si="88"/>
        <v>42993200-Uređaji za doziranje</v>
      </c>
    </row>
    <row r="5650" spans="1:17" x14ac:dyDescent="0.25">
      <c r="A5650">
        <v>5649</v>
      </c>
      <c r="B5650">
        <v>42993200</v>
      </c>
      <c r="C5650" t="s">
        <v>5629</v>
      </c>
      <c r="E5650" s="12">
        <v>5650</v>
      </c>
      <c r="F5650" s="13">
        <v>42994000</v>
      </c>
      <c r="G5650" s="14" t="s">
        <v>5630</v>
      </c>
      <c r="Q5650" t="str">
        <f t="shared" si="88"/>
        <v>42994000-Mašine za obradu gume ili plastičnih masa</v>
      </c>
    </row>
    <row r="5651" spans="1:17" x14ac:dyDescent="0.25">
      <c r="A5651">
        <v>5650</v>
      </c>
      <c r="B5651">
        <v>42994000</v>
      </c>
      <c r="C5651" t="s">
        <v>5630</v>
      </c>
      <c r="E5651" s="15">
        <v>5651</v>
      </c>
      <c r="F5651" s="16">
        <v>42994100</v>
      </c>
      <c r="G5651" s="17" t="s">
        <v>5631</v>
      </c>
      <c r="Q5651" t="str">
        <f t="shared" si="88"/>
        <v>42994100-Mašine za proizvodnju prozora i okvira od plastičnih masa</v>
      </c>
    </row>
    <row r="5652" spans="1:17" x14ac:dyDescent="0.25">
      <c r="A5652">
        <v>5651</v>
      </c>
      <c r="B5652">
        <v>42994100</v>
      </c>
      <c r="C5652" t="s">
        <v>5631</v>
      </c>
      <c r="E5652" s="12">
        <v>5652</v>
      </c>
      <c r="F5652" s="13">
        <v>42994200</v>
      </c>
      <c r="G5652" s="14" t="s">
        <v>5632</v>
      </c>
      <c r="Q5652" t="str">
        <f t="shared" si="88"/>
        <v>42994200-Mašine za obradu plastičnih masa</v>
      </c>
    </row>
    <row r="5653" spans="1:17" x14ac:dyDescent="0.25">
      <c r="A5653">
        <v>5652</v>
      </c>
      <c r="B5653">
        <v>42994200</v>
      </c>
      <c r="C5653" t="s">
        <v>5632</v>
      </c>
      <c r="E5653" s="15">
        <v>5653</v>
      </c>
      <c r="F5653" s="16">
        <v>42994220</v>
      </c>
      <c r="G5653" s="17" t="s">
        <v>5633</v>
      </c>
      <c r="Q5653" t="str">
        <f t="shared" si="88"/>
        <v>42994220-Pribor za laminaciju</v>
      </c>
    </row>
    <row r="5654" spans="1:17" x14ac:dyDescent="0.25">
      <c r="A5654">
        <v>5653</v>
      </c>
      <c r="B5654">
        <v>42994220</v>
      </c>
      <c r="C5654" t="s">
        <v>5633</v>
      </c>
      <c r="E5654" s="12">
        <v>5654</v>
      </c>
      <c r="F5654" s="13">
        <v>42994230</v>
      </c>
      <c r="G5654" s="14" t="s">
        <v>5634</v>
      </c>
      <c r="Q5654" t="str">
        <f t="shared" si="88"/>
        <v>42994230-Laminatori</v>
      </c>
    </row>
    <row r="5655" spans="1:17" x14ac:dyDescent="0.25">
      <c r="A5655">
        <v>5654</v>
      </c>
      <c r="B5655">
        <v>42994230</v>
      </c>
      <c r="C5655" t="s">
        <v>5634</v>
      </c>
      <c r="E5655" s="15">
        <v>5655</v>
      </c>
      <c r="F5655" s="16">
        <v>42995000</v>
      </c>
      <c r="G5655" s="17" t="s">
        <v>5635</v>
      </c>
      <c r="Q5655" t="str">
        <f t="shared" si="88"/>
        <v>42995000-Razne mašine za čišćenje</v>
      </c>
    </row>
    <row r="5656" spans="1:17" x14ac:dyDescent="0.25">
      <c r="A5656">
        <v>5655</v>
      </c>
      <c r="B5656">
        <v>42995000</v>
      </c>
      <c r="C5656" t="s">
        <v>5635</v>
      </c>
      <c r="E5656" s="12">
        <v>5656</v>
      </c>
      <c r="F5656" s="13">
        <v>42995100</v>
      </c>
      <c r="G5656" s="14" t="s">
        <v>5636</v>
      </c>
      <c r="Q5656" t="str">
        <f t="shared" si="88"/>
        <v>42995100-Mašine za pranje tunela</v>
      </c>
    </row>
    <row r="5657" spans="1:17" x14ac:dyDescent="0.25">
      <c r="A5657">
        <v>5656</v>
      </c>
      <c r="B5657">
        <v>42995100</v>
      </c>
      <c r="C5657" t="s">
        <v>5636</v>
      </c>
      <c r="E5657" s="15">
        <v>5657</v>
      </c>
      <c r="F5657" s="16">
        <v>42995200</v>
      </c>
      <c r="G5657" s="17" t="s">
        <v>5637</v>
      </c>
      <c r="Q5657" t="str">
        <f t="shared" si="88"/>
        <v>42995200-Mašine za čišćenje plaža</v>
      </c>
    </row>
    <row r="5658" spans="1:17" x14ac:dyDescent="0.25">
      <c r="A5658">
        <v>5657</v>
      </c>
      <c r="B5658">
        <v>42995200</v>
      </c>
      <c r="C5658" t="s">
        <v>5637</v>
      </c>
      <c r="E5658" s="12">
        <v>5658</v>
      </c>
      <c r="F5658" s="13">
        <v>42996000</v>
      </c>
      <c r="G5658" s="14" t="s">
        <v>5638</v>
      </c>
      <c r="Q5658" t="str">
        <f t="shared" si="88"/>
        <v>42996000-Mašine za preradu otpadnih voda</v>
      </c>
    </row>
    <row r="5659" spans="1:17" x14ac:dyDescent="0.25">
      <c r="A5659">
        <v>5658</v>
      </c>
      <c r="B5659">
        <v>42996000</v>
      </c>
      <c r="C5659" t="s">
        <v>5638</v>
      </c>
      <c r="E5659" s="15">
        <v>5659</v>
      </c>
      <c r="F5659" s="16">
        <v>42996100</v>
      </c>
      <c r="G5659" s="17" t="s">
        <v>5639</v>
      </c>
      <c r="Q5659" t="str">
        <f t="shared" si="88"/>
        <v>42996100-Usitnjivači</v>
      </c>
    </row>
    <row r="5660" spans="1:17" x14ac:dyDescent="0.25">
      <c r="A5660">
        <v>5659</v>
      </c>
      <c r="B5660">
        <v>42996100</v>
      </c>
      <c r="C5660" t="s">
        <v>5639</v>
      </c>
      <c r="E5660" s="12">
        <v>5660</v>
      </c>
      <c r="F5660" s="13">
        <v>42996110</v>
      </c>
      <c r="G5660" s="14" t="s">
        <v>5640</v>
      </c>
      <c r="Q5660" t="str">
        <f t="shared" si="88"/>
        <v>42996110-Usitnjivači za preradu otpadnih voda</v>
      </c>
    </row>
    <row r="5661" spans="1:17" x14ac:dyDescent="0.25">
      <c r="A5661">
        <v>5660</v>
      </c>
      <c r="B5661">
        <v>42996110</v>
      </c>
      <c r="C5661" t="s">
        <v>5640</v>
      </c>
      <c r="E5661" s="15">
        <v>5661</v>
      </c>
      <c r="F5661" s="16">
        <v>42996200</v>
      </c>
      <c r="G5661" s="17" t="s">
        <v>5641</v>
      </c>
      <c r="Q5661" t="str">
        <f t="shared" si="88"/>
        <v>42996200-Prese za otpadne vode</v>
      </c>
    </row>
    <row r="5662" spans="1:17" x14ac:dyDescent="0.25">
      <c r="A5662">
        <v>5661</v>
      </c>
      <c r="B5662">
        <v>42996200</v>
      </c>
      <c r="C5662" t="s">
        <v>5641</v>
      </c>
      <c r="E5662" s="12">
        <v>5662</v>
      </c>
      <c r="F5662" s="13">
        <v>42996300</v>
      </c>
      <c r="G5662" s="14" t="s">
        <v>5642</v>
      </c>
      <c r="Q5662" t="str">
        <f t="shared" si="88"/>
        <v>42996300-Prečišćivači</v>
      </c>
    </row>
    <row r="5663" spans="1:17" x14ac:dyDescent="0.25">
      <c r="A5663">
        <v>5662</v>
      </c>
      <c r="B5663">
        <v>42996300</v>
      </c>
      <c r="C5663" t="s">
        <v>5642</v>
      </c>
      <c r="E5663" s="15">
        <v>5663</v>
      </c>
      <c r="F5663" s="16">
        <v>42996400</v>
      </c>
      <c r="G5663" s="17" t="s">
        <v>5643</v>
      </c>
      <c r="Q5663" t="str">
        <f t="shared" si="88"/>
        <v>42996400-Mešalice</v>
      </c>
    </row>
    <row r="5664" spans="1:17" x14ac:dyDescent="0.25">
      <c r="A5664">
        <v>5663</v>
      </c>
      <c r="B5664">
        <v>42996400</v>
      </c>
      <c r="C5664" t="s">
        <v>5643</v>
      </c>
      <c r="E5664" s="12">
        <v>5664</v>
      </c>
      <c r="F5664" s="13">
        <v>42996500</v>
      </c>
      <c r="G5664" s="14" t="s">
        <v>5644</v>
      </c>
      <c r="Q5664" t="str">
        <f t="shared" si="88"/>
        <v>42996500-Rešetke za otpadne vode</v>
      </c>
    </row>
    <row r="5665" spans="1:17" x14ac:dyDescent="0.25">
      <c r="A5665">
        <v>5664</v>
      </c>
      <c r="B5665">
        <v>42996500</v>
      </c>
      <c r="C5665" t="s">
        <v>5644</v>
      </c>
      <c r="E5665" s="15">
        <v>5665</v>
      </c>
      <c r="F5665" s="16">
        <v>42996600</v>
      </c>
      <c r="G5665" s="17" t="s">
        <v>5645</v>
      </c>
      <c r="Q5665" t="str">
        <f t="shared" si="88"/>
        <v>42996600-Oprema za snabdevanje kiseonikom</v>
      </c>
    </row>
    <row r="5666" spans="1:17" x14ac:dyDescent="0.25">
      <c r="A5666">
        <v>5665</v>
      </c>
      <c r="B5666">
        <v>42996600</v>
      </c>
      <c r="C5666" t="s">
        <v>5645</v>
      </c>
      <c r="E5666" s="12">
        <v>5666</v>
      </c>
      <c r="F5666" s="13">
        <v>42996700</v>
      </c>
      <c r="G5666" s="14" t="s">
        <v>5646</v>
      </c>
      <c r="Q5666" t="str">
        <f t="shared" si="88"/>
        <v>42996700-Elektro-filteri za gas (precipitatori)</v>
      </c>
    </row>
    <row r="5667" spans="1:17" x14ac:dyDescent="0.25">
      <c r="A5667">
        <v>5666</v>
      </c>
      <c r="B5667">
        <v>42996700</v>
      </c>
      <c r="C5667" t="s">
        <v>5646</v>
      </c>
      <c r="E5667" s="15">
        <v>5667</v>
      </c>
      <c r="F5667" s="16">
        <v>42996800</v>
      </c>
      <c r="G5667" s="17" t="s">
        <v>5647</v>
      </c>
      <c r="Q5667" t="str">
        <f t="shared" si="88"/>
        <v>42996800-Korita za taloženje</v>
      </c>
    </row>
    <row r="5668" spans="1:17" x14ac:dyDescent="0.25">
      <c r="A5668">
        <v>5667</v>
      </c>
      <c r="B5668">
        <v>42996800</v>
      </c>
      <c r="C5668" t="s">
        <v>5647</v>
      </c>
      <c r="E5668" s="12">
        <v>5668</v>
      </c>
      <c r="F5668" s="13">
        <v>42996900</v>
      </c>
      <c r="G5668" s="14" t="s">
        <v>5648</v>
      </c>
      <c r="Q5668" t="str">
        <f t="shared" si="88"/>
        <v>42996900-Oprema za preradu mulja</v>
      </c>
    </row>
    <row r="5669" spans="1:17" x14ac:dyDescent="0.25">
      <c r="A5669">
        <v>5668</v>
      </c>
      <c r="B5669">
        <v>42996900</v>
      </c>
      <c r="C5669" t="s">
        <v>5648</v>
      </c>
      <c r="E5669" s="15">
        <v>5669</v>
      </c>
      <c r="F5669" s="16">
        <v>42997000</v>
      </c>
      <c r="G5669" s="17" t="s">
        <v>5649</v>
      </c>
      <c r="Q5669" t="str">
        <f t="shared" si="88"/>
        <v>42997000-Uređaji za cevovode</v>
      </c>
    </row>
    <row r="5670" spans="1:17" x14ac:dyDescent="0.25">
      <c r="A5670">
        <v>5669</v>
      </c>
      <c r="B5670">
        <v>42997000</v>
      </c>
      <c r="C5670" t="s">
        <v>5649</v>
      </c>
      <c r="E5670" s="12">
        <v>5670</v>
      </c>
      <c r="F5670" s="13">
        <v>42997100</v>
      </c>
      <c r="G5670" s="14" t="s">
        <v>5650</v>
      </c>
      <c r="Q5670" t="str">
        <f t="shared" si="88"/>
        <v>42997100-Uređaji za pregled unutrašnjih površina cevovoda</v>
      </c>
    </row>
    <row r="5671" spans="1:17" x14ac:dyDescent="0.25">
      <c r="A5671">
        <v>5670</v>
      </c>
      <c r="B5671">
        <v>42997100</v>
      </c>
      <c r="C5671" t="s">
        <v>5650</v>
      </c>
      <c r="E5671" s="15">
        <v>5671</v>
      </c>
      <c r="F5671" s="16">
        <v>42997200</v>
      </c>
      <c r="G5671" s="17" t="s">
        <v>5651</v>
      </c>
      <c r="Q5671" t="str">
        <f t="shared" si="88"/>
        <v>42997200-Uređaji za čišćenje unutrašnjih površina cevovoda</v>
      </c>
    </row>
    <row r="5672" spans="1:17" x14ac:dyDescent="0.25">
      <c r="A5672">
        <v>5671</v>
      </c>
      <c r="B5672">
        <v>42997200</v>
      </c>
      <c r="C5672" t="s">
        <v>5651</v>
      </c>
      <c r="E5672" s="12">
        <v>5672</v>
      </c>
      <c r="F5672" s="13">
        <v>42997300</v>
      </c>
      <c r="G5672" s="14" t="s">
        <v>5652</v>
      </c>
      <c r="Q5672" t="str">
        <f t="shared" si="88"/>
        <v>42997300-Industrijski roboti</v>
      </c>
    </row>
    <row r="5673" spans="1:17" x14ac:dyDescent="0.25">
      <c r="A5673">
        <v>5672</v>
      </c>
      <c r="B5673">
        <v>42997300</v>
      </c>
      <c r="C5673" t="s">
        <v>5652</v>
      </c>
      <c r="E5673" s="15">
        <v>5673</v>
      </c>
      <c r="F5673" s="16">
        <v>42998000</v>
      </c>
      <c r="G5673" s="17" t="s">
        <v>5653</v>
      </c>
      <c r="Q5673" t="str">
        <f t="shared" si="88"/>
        <v>42998000-Sistem za dizanje paleta</v>
      </c>
    </row>
    <row r="5674" spans="1:17" x14ac:dyDescent="0.25">
      <c r="A5674">
        <v>5673</v>
      </c>
      <c r="B5674">
        <v>42998000</v>
      </c>
      <c r="C5674" t="s">
        <v>5653</v>
      </c>
      <c r="E5674" s="12">
        <v>5674</v>
      </c>
      <c r="F5674" s="13">
        <v>42998100</v>
      </c>
      <c r="G5674" s="14" t="s">
        <v>5654</v>
      </c>
      <c r="Q5674" t="str">
        <f t="shared" si="88"/>
        <v>42998100-Sistem za uzimanje paleta</v>
      </c>
    </row>
    <row r="5675" spans="1:17" x14ac:dyDescent="0.25">
      <c r="A5675">
        <v>5674</v>
      </c>
      <c r="B5675">
        <v>42998100</v>
      </c>
      <c r="C5675" t="s">
        <v>5654</v>
      </c>
      <c r="E5675" s="15">
        <v>5675</v>
      </c>
      <c r="F5675" s="16">
        <v>42999000</v>
      </c>
      <c r="G5675" s="17" t="s">
        <v>5655</v>
      </c>
      <c r="Q5675" t="str">
        <f t="shared" si="88"/>
        <v>42999000-Usisivači i uređaji za glačanje podova, izuzev za domaćinstvo</v>
      </c>
    </row>
    <row r="5676" spans="1:17" x14ac:dyDescent="0.25">
      <c r="A5676">
        <v>5675</v>
      </c>
      <c r="B5676">
        <v>42999000</v>
      </c>
      <c r="C5676" t="s">
        <v>5655</v>
      </c>
      <c r="E5676" s="12">
        <v>5676</v>
      </c>
      <c r="F5676" s="13">
        <v>42999100</v>
      </c>
      <c r="G5676" s="14" t="s">
        <v>5656</v>
      </c>
      <c r="Q5676" t="str">
        <f t="shared" si="88"/>
        <v>42999100-Usisivači, izuzev za domaćinstvo</v>
      </c>
    </row>
    <row r="5677" spans="1:17" x14ac:dyDescent="0.25">
      <c r="A5677">
        <v>5676</v>
      </c>
      <c r="B5677">
        <v>42999100</v>
      </c>
      <c r="C5677" t="s">
        <v>5656</v>
      </c>
      <c r="E5677" s="15">
        <v>5677</v>
      </c>
      <c r="F5677" s="16">
        <v>42999200</v>
      </c>
      <c r="G5677" s="17" t="s">
        <v>5657</v>
      </c>
      <c r="Q5677" t="str">
        <f t="shared" si="88"/>
        <v>42999200-Mašine za glačanje podova, izuzev za domaćinstvo</v>
      </c>
    </row>
    <row r="5678" spans="1:17" x14ac:dyDescent="0.25">
      <c r="A5678">
        <v>5677</v>
      </c>
      <c r="B5678">
        <v>42999200</v>
      </c>
      <c r="C5678" t="s">
        <v>5657</v>
      </c>
      <c r="E5678" s="12">
        <v>5678</v>
      </c>
      <c r="F5678" s="13">
        <v>42999300</v>
      </c>
      <c r="G5678" s="14" t="s">
        <v>5658</v>
      </c>
      <c r="Q5678" t="str">
        <f t="shared" si="88"/>
        <v>42999300-Delovi usisivača, izuzev za domaćinstvo</v>
      </c>
    </row>
    <row r="5679" spans="1:17" x14ac:dyDescent="0.25">
      <c r="A5679">
        <v>5678</v>
      </c>
      <c r="B5679">
        <v>42999300</v>
      </c>
      <c r="C5679" t="s">
        <v>5658</v>
      </c>
      <c r="E5679" s="15">
        <v>5679</v>
      </c>
      <c r="F5679" s="16">
        <v>42999400</v>
      </c>
      <c r="G5679" s="17" t="s">
        <v>5659</v>
      </c>
      <c r="Q5679" t="str">
        <f t="shared" si="88"/>
        <v>42999400-Delovi mašina za glačanje podova, izuzev za domaćinstvo</v>
      </c>
    </row>
    <row r="5680" spans="1:17" x14ac:dyDescent="0.25">
      <c r="A5680">
        <v>5679</v>
      </c>
      <c r="B5680">
        <v>42999400</v>
      </c>
      <c r="C5680" t="s">
        <v>5659</v>
      </c>
      <c r="E5680" s="12">
        <v>5680</v>
      </c>
      <c r="F5680" s="13">
        <v>43000000</v>
      </c>
      <c r="G5680" s="14" t="s">
        <v>5660</v>
      </c>
      <c r="Q5680" t="str">
        <f t="shared" si="88"/>
        <v>43000000-Mašine za rudarstvo, kamenolome, oprema za građevinarstvo</v>
      </c>
    </row>
    <row r="5681" spans="1:17" x14ac:dyDescent="0.25">
      <c r="A5681">
        <v>5680</v>
      </c>
      <c r="B5681">
        <v>43000000</v>
      </c>
      <c r="C5681" t="s">
        <v>5660</v>
      </c>
      <c r="E5681" s="15">
        <v>5681</v>
      </c>
      <c r="F5681" s="16">
        <v>43100000</v>
      </c>
      <c r="G5681" s="17" t="s">
        <v>5661</v>
      </c>
      <c r="Q5681" t="str">
        <f t="shared" si="88"/>
        <v>43100000-Rudarska oprema</v>
      </c>
    </row>
    <row r="5682" spans="1:17" x14ac:dyDescent="0.25">
      <c r="A5682">
        <v>5681</v>
      </c>
      <c r="B5682">
        <v>43100000</v>
      </c>
      <c r="C5682" t="s">
        <v>5661</v>
      </c>
      <c r="E5682" s="12">
        <v>5682</v>
      </c>
      <c r="F5682" s="13">
        <v>43120000</v>
      </c>
      <c r="G5682" s="14" t="s">
        <v>5662</v>
      </c>
      <c r="Q5682" t="str">
        <f t="shared" si="88"/>
        <v>43120000-Mašine za rezanje uglja ili stena, za probijanje tunela i za bušenje ili kopanje vertikalnih rovova</v>
      </c>
    </row>
    <row r="5683" spans="1:17" x14ac:dyDescent="0.25">
      <c r="A5683">
        <v>5682</v>
      </c>
      <c r="B5683">
        <v>43120000</v>
      </c>
      <c r="C5683" t="s">
        <v>5662</v>
      </c>
      <c r="E5683" s="15">
        <v>5683</v>
      </c>
      <c r="F5683" s="16">
        <v>43121000</v>
      </c>
      <c r="G5683" s="17" t="s">
        <v>5663</v>
      </c>
      <c r="Q5683" t="str">
        <f t="shared" si="88"/>
        <v>43121000-Mašine za bušenje bušotina</v>
      </c>
    </row>
    <row r="5684" spans="1:17" x14ac:dyDescent="0.25">
      <c r="A5684">
        <v>5683</v>
      </c>
      <c r="B5684">
        <v>43121000</v>
      </c>
      <c r="C5684" t="s">
        <v>5663</v>
      </c>
      <c r="E5684" s="12">
        <v>5684</v>
      </c>
      <c r="F5684" s="13">
        <v>43121100</v>
      </c>
      <c r="G5684" s="14" t="s">
        <v>5664</v>
      </c>
      <c r="Q5684" t="str">
        <f t="shared" si="88"/>
        <v>43121100-Oprema za obradu bušotinskih glava</v>
      </c>
    </row>
    <row r="5685" spans="1:17" x14ac:dyDescent="0.25">
      <c r="A5685">
        <v>5684</v>
      </c>
      <c r="B5685">
        <v>43121100</v>
      </c>
      <c r="C5685" t="s">
        <v>5664</v>
      </c>
      <c r="E5685" s="15">
        <v>5685</v>
      </c>
      <c r="F5685" s="16">
        <v>43121200</v>
      </c>
      <c r="G5685" s="17" t="s">
        <v>5665</v>
      </c>
      <c r="Q5685" t="str">
        <f t="shared" si="88"/>
        <v>43121200-Aparati za povezivanje ulaznih cevi</v>
      </c>
    </row>
    <row r="5686" spans="1:17" x14ac:dyDescent="0.25">
      <c r="A5686">
        <v>5685</v>
      </c>
      <c r="B5686">
        <v>43121200</v>
      </c>
      <c r="C5686" t="s">
        <v>5665</v>
      </c>
      <c r="E5686" s="12">
        <v>5686</v>
      </c>
      <c r="F5686" s="13">
        <v>43121300</v>
      </c>
      <c r="G5686" s="14" t="s">
        <v>5666</v>
      </c>
      <c r="Q5686" t="str">
        <f t="shared" si="88"/>
        <v>43121300-Oprema za završavanje bušotina</v>
      </c>
    </row>
    <row r="5687" spans="1:17" x14ac:dyDescent="0.25">
      <c r="A5687">
        <v>5686</v>
      </c>
      <c r="B5687">
        <v>43121300</v>
      </c>
      <c r="C5687" t="s">
        <v>5666</v>
      </c>
      <c r="E5687" s="15">
        <v>5687</v>
      </c>
      <c r="F5687" s="16">
        <v>43121400</v>
      </c>
      <c r="G5687" s="17" t="s">
        <v>5667</v>
      </c>
      <c r="Q5687" t="str">
        <f t="shared" si="88"/>
        <v>43121400-Oprema za intervencije u bušotinama</v>
      </c>
    </row>
    <row r="5688" spans="1:17" x14ac:dyDescent="0.25">
      <c r="A5688">
        <v>5687</v>
      </c>
      <c r="B5688">
        <v>43121400</v>
      </c>
      <c r="C5688" t="s">
        <v>5667</v>
      </c>
      <c r="E5688" s="12">
        <v>5688</v>
      </c>
      <c r="F5688" s="13">
        <v>43121500</v>
      </c>
      <c r="G5688" s="14" t="s">
        <v>5668</v>
      </c>
      <c r="Q5688" t="str">
        <f t="shared" si="88"/>
        <v>43121500-Oprema za ispitivanje bušotina</v>
      </c>
    </row>
    <row r="5689" spans="1:17" x14ac:dyDescent="0.25">
      <c r="A5689">
        <v>5688</v>
      </c>
      <c r="B5689">
        <v>43121500</v>
      </c>
      <c r="C5689" t="s">
        <v>5668</v>
      </c>
      <c r="E5689" s="15">
        <v>5689</v>
      </c>
      <c r="F5689" s="16">
        <v>43121600</v>
      </c>
      <c r="G5689" s="17" t="s">
        <v>5669</v>
      </c>
      <c r="Q5689" t="str">
        <f t="shared" si="88"/>
        <v>43121600-Aparati za sprečavanje erupcije bušotine</v>
      </c>
    </row>
    <row r="5690" spans="1:17" x14ac:dyDescent="0.25">
      <c r="A5690">
        <v>5689</v>
      </c>
      <c r="B5690">
        <v>43121600</v>
      </c>
      <c r="C5690" t="s">
        <v>5669</v>
      </c>
      <c r="E5690" s="12">
        <v>5690</v>
      </c>
      <c r="F5690" s="13">
        <v>43122000</v>
      </c>
      <c r="G5690" s="14" t="s">
        <v>5670</v>
      </c>
      <c r="Q5690" t="str">
        <f t="shared" si="88"/>
        <v>43122000-Mašine za rezanje uglja ili stena</v>
      </c>
    </row>
    <row r="5691" spans="1:17" x14ac:dyDescent="0.25">
      <c r="A5691">
        <v>5690</v>
      </c>
      <c r="B5691">
        <v>43122000</v>
      </c>
      <c r="C5691" t="s">
        <v>5670</v>
      </c>
      <c r="E5691" s="15">
        <v>5691</v>
      </c>
      <c r="F5691" s="16">
        <v>43123000</v>
      </c>
      <c r="G5691" s="17" t="s">
        <v>5671</v>
      </c>
      <c r="Q5691" t="str">
        <f t="shared" si="88"/>
        <v>43123000-Mašine za probijanje tunela</v>
      </c>
    </row>
    <row r="5692" spans="1:17" x14ac:dyDescent="0.25">
      <c r="A5692">
        <v>5691</v>
      </c>
      <c r="B5692">
        <v>43123000</v>
      </c>
      <c r="C5692" t="s">
        <v>5671</v>
      </c>
      <c r="E5692" s="12">
        <v>5692</v>
      </c>
      <c r="F5692" s="13">
        <v>43124000</v>
      </c>
      <c r="G5692" s="14" t="s">
        <v>5672</v>
      </c>
      <c r="Q5692" t="str">
        <f t="shared" si="88"/>
        <v>43124000-Mašine za bušenje</v>
      </c>
    </row>
    <row r="5693" spans="1:17" x14ac:dyDescent="0.25">
      <c r="A5693">
        <v>5692</v>
      </c>
      <c r="B5693">
        <v>43124000</v>
      </c>
      <c r="C5693" t="s">
        <v>5672</v>
      </c>
      <c r="E5693" s="15">
        <v>5693</v>
      </c>
      <c r="F5693" s="16">
        <v>43124100</v>
      </c>
      <c r="G5693" s="17" t="s">
        <v>5673</v>
      </c>
      <c r="Q5693" t="str">
        <f t="shared" si="88"/>
        <v>43124100-Mašine za bušenje tunela</v>
      </c>
    </row>
    <row r="5694" spans="1:17" x14ac:dyDescent="0.25">
      <c r="A5694">
        <v>5693</v>
      </c>
      <c r="B5694">
        <v>43124100</v>
      </c>
      <c r="C5694" t="s">
        <v>5673</v>
      </c>
      <c r="E5694" s="12">
        <v>5694</v>
      </c>
      <c r="F5694" s="13">
        <v>43124900</v>
      </c>
      <c r="G5694" s="14" t="s">
        <v>5674</v>
      </c>
      <c r="Q5694" t="str">
        <f t="shared" si="88"/>
        <v>43124900-Oprema za bušenje stena</v>
      </c>
    </row>
    <row r="5695" spans="1:17" x14ac:dyDescent="0.25">
      <c r="A5695">
        <v>5694</v>
      </c>
      <c r="B5695">
        <v>43124900</v>
      </c>
      <c r="C5695" t="s">
        <v>5674</v>
      </c>
      <c r="E5695" s="15">
        <v>5695</v>
      </c>
      <c r="F5695" s="16">
        <v>43125000</v>
      </c>
      <c r="G5695" s="17" t="s">
        <v>5675</v>
      </c>
      <c r="Q5695" t="str">
        <f t="shared" si="88"/>
        <v>43125000-Mašine za bušenje (na velikim dubinama)</v>
      </c>
    </row>
    <row r="5696" spans="1:17" x14ac:dyDescent="0.25">
      <c r="A5696">
        <v>5695</v>
      </c>
      <c r="B5696">
        <v>43125000</v>
      </c>
      <c r="C5696" t="s">
        <v>5675</v>
      </c>
      <c r="E5696" s="12">
        <v>5696</v>
      </c>
      <c r="F5696" s="13">
        <v>43130000</v>
      </c>
      <c r="G5696" s="14" t="s">
        <v>5676</v>
      </c>
      <c r="Q5696" t="str">
        <f t="shared" si="88"/>
        <v>43130000-Oprema za bušenje</v>
      </c>
    </row>
    <row r="5697" spans="1:17" x14ac:dyDescent="0.25">
      <c r="A5697">
        <v>5696</v>
      </c>
      <c r="B5697">
        <v>43130000</v>
      </c>
      <c r="C5697" t="s">
        <v>5676</v>
      </c>
      <c r="E5697" s="15">
        <v>5697</v>
      </c>
      <c r="F5697" s="16">
        <v>43131000</v>
      </c>
      <c r="G5697" s="17" t="s">
        <v>5677</v>
      </c>
      <c r="Q5697" t="str">
        <f t="shared" si="88"/>
        <v>43131000-Proizvodne platforme na pučini</v>
      </c>
    </row>
    <row r="5698" spans="1:17" x14ac:dyDescent="0.25">
      <c r="A5698">
        <v>5697</v>
      </c>
      <c r="B5698">
        <v>43131000</v>
      </c>
      <c r="C5698" t="s">
        <v>5677</v>
      </c>
      <c r="E5698" s="12">
        <v>5698</v>
      </c>
      <c r="F5698" s="13">
        <v>43131100</v>
      </c>
      <c r="G5698" s="14" t="s">
        <v>5678</v>
      </c>
      <c r="Q5698" t="str">
        <f t="shared" ref="Q5698:Q5761" si="89">F5698&amp; "-" &amp;G5698</f>
        <v>43131100-Oprema za rad na pučini</v>
      </c>
    </row>
    <row r="5699" spans="1:17" x14ac:dyDescent="0.25">
      <c r="A5699">
        <v>5698</v>
      </c>
      <c r="B5699">
        <v>43131100</v>
      </c>
      <c r="C5699" t="s">
        <v>5678</v>
      </c>
      <c r="E5699" s="15">
        <v>5699</v>
      </c>
      <c r="F5699" s="16">
        <v>43131200</v>
      </c>
      <c r="G5699" s="17" t="s">
        <v>5679</v>
      </c>
      <c r="Q5699" t="str">
        <f t="shared" si="89"/>
        <v>43131200-Jedinica za bušenje na pučini</v>
      </c>
    </row>
    <row r="5700" spans="1:17" x14ac:dyDescent="0.25">
      <c r="A5700">
        <v>5699</v>
      </c>
      <c r="B5700">
        <v>43131200</v>
      </c>
      <c r="C5700" t="s">
        <v>5679</v>
      </c>
      <c r="E5700" s="12">
        <v>5700</v>
      </c>
      <c r="F5700" s="13">
        <v>43132000</v>
      </c>
      <c r="G5700" s="14" t="s">
        <v>5680</v>
      </c>
      <c r="Q5700" t="str">
        <f t="shared" si="89"/>
        <v>43132000-Oprema za naftne bušotine</v>
      </c>
    </row>
    <row r="5701" spans="1:17" x14ac:dyDescent="0.25">
      <c r="A5701">
        <v>5700</v>
      </c>
      <c r="B5701">
        <v>43132000</v>
      </c>
      <c r="C5701" t="s">
        <v>5680</v>
      </c>
      <c r="E5701" s="15">
        <v>5701</v>
      </c>
      <c r="F5701" s="16">
        <v>43132100</v>
      </c>
      <c r="G5701" s="17" t="s">
        <v>5672</v>
      </c>
      <c r="Q5701" t="str">
        <f t="shared" si="89"/>
        <v>43132100-Mašine za bušenje</v>
      </c>
    </row>
    <row r="5702" spans="1:17" x14ac:dyDescent="0.25">
      <c r="A5702">
        <v>5701</v>
      </c>
      <c r="B5702">
        <v>43132100</v>
      </c>
      <c r="C5702" t="s">
        <v>5672</v>
      </c>
      <c r="E5702" s="12">
        <v>5702</v>
      </c>
      <c r="F5702" s="13">
        <v>43132200</v>
      </c>
      <c r="G5702" s="14" t="s">
        <v>5681</v>
      </c>
      <c r="Q5702" t="str">
        <f t="shared" si="89"/>
        <v>43132200-Platforma za bušenje</v>
      </c>
    </row>
    <row r="5703" spans="1:17" x14ac:dyDescent="0.25">
      <c r="A5703">
        <v>5702</v>
      </c>
      <c r="B5703">
        <v>43132200</v>
      </c>
      <c r="C5703" t="s">
        <v>5681</v>
      </c>
      <c r="E5703" s="15">
        <v>5703</v>
      </c>
      <c r="F5703" s="16">
        <v>43132300</v>
      </c>
      <c r="G5703" s="17" t="s">
        <v>5682</v>
      </c>
      <c r="Q5703" t="str">
        <f t="shared" si="89"/>
        <v>43132300-Burgije</v>
      </c>
    </row>
    <row r="5704" spans="1:17" x14ac:dyDescent="0.25">
      <c r="A5704">
        <v>5703</v>
      </c>
      <c r="B5704">
        <v>43132300</v>
      </c>
      <c r="C5704" t="s">
        <v>5682</v>
      </c>
      <c r="E5704" s="12">
        <v>5704</v>
      </c>
      <c r="F5704" s="13">
        <v>43132400</v>
      </c>
      <c r="G5704" s="14" t="s">
        <v>5683</v>
      </c>
      <c r="Q5704" t="str">
        <f t="shared" si="89"/>
        <v>43132400-Oprema za vodove</v>
      </c>
    </row>
    <row r="5705" spans="1:17" x14ac:dyDescent="0.25">
      <c r="A5705">
        <v>5704</v>
      </c>
      <c r="B5705">
        <v>43132400</v>
      </c>
      <c r="C5705" t="s">
        <v>5683</v>
      </c>
      <c r="E5705" s="15">
        <v>5705</v>
      </c>
      <c r="F5705" s="16">
        <v>43132500</v>
      </c>
      <c r="G5705" s="17" t="s">
        <v>5684</v>
      </c>
      <c r="Q5705" t="str">
        <f t="shared" si="89"/>
        <v>43132500-Nosači (spojke) za cevi u bušotinama</v>
      </c>
    </row>
    <row r="5706" spans="1:17" x14ac:dyDescent="0.25">
      <c r="A5706">
        <v>5705</v>
      </c>
      <c r="B5706">
        <v>43132500</v>
      </c>
      <c r="C5706" t="s">
        <v>5684</v>
      </c>
      <c r="E5706" s="12">
        <v>5706</v>
      </c>
      <c r="F5706" s="13">
        <v>43133000</v>
      </c>
      <c r="G5706" s="14" t="s">
        <v>5685</v>
      </c>
      <c r="Q5706" t="str">
        <f t="shared" si="89"/>
        <v>43133000-Oprema za naftne platforme</v>
      </c>
    </row>
    <row r="5707" spans="1:17" x14ac:dyDescent="0.25">
      <c r="A5707">
        <v>5706</v>
      </c>
      <c r="B5707">
        <v>43133000</v>
      </c>
      <c r="C5707" t="s">
        <v>5685</v>
      </c>
      <c r="E5707" s="15">
        <v>5707</v>
      </c>
      <c r="F5707" s="16">
        <v>43133100</v>
      </c>
      <c r="G5707" s="17" t="s">
        <v>5686</v>
      </c>
      <c r="Q5707" t="str">
        <f t="shared" si="89"/>
        <v>43133100-Noseće čelične jedinice</v>
      </c>
    </row>
    <row r="5708" spans="1:17" x14ac:dyDescent="0.25">
      <c r="A5708">
        <v>5707</v>
      </c>
      <c r="B5708">
        <v>43133100</v>
      </c>
      <c r="C5708" t="s">
        <v>5686</v>
      </c>
      <c r="E5708" s="12">
        <v>5708</v>
      </c>
      <c r="F5708" s="13">
        <v>43133200</v>
      </c>
      <c r="G5708" s="14" t="s">
        <v>5687</v>
      </c>
      <c r="Q5708" t="str">
        <f t="shared" si="89"/>
        <v>43133200-Moduli postavljeni na noseće jedinice</v>
      </c>
    </row>
    <row r="5709" spans="1:17" x14ac:dyDescent="0.25">
      <c r="A5709">
        <v>5708</v>
      </c>
      <c r="B5709">
        <v>43133200</v>
      </c>
      <c r="C5709" t="s">
        <v>5687</v>
      </c>
      <c r="E5709" s="15">
        <v>5709</v>
      </c>
      <c r="F5709" s="16">
        <v>43134000</v>
      </c>
      <c r="G5709" s="17" t="s">
        <v>5688</v>
      </c>
      <c r="Q5709" t="str">
        <f t="shared" si="89"/>
        <v>43134000-Mašine  za naftna polja</v>
      </c>
    </row>
    <row r="5710" spans="1:17" x14ac:dyDescent="0.25">
      <c r="A5710">
        <v>5709</v>
      </c>
      <c r="B5710">
        <v>43134000</v>
      </c>
      <c r="C5710" t="s">
        <v>5688</v>
      </c>
      <c r="E5710" s="12">
        <v>5710</v>
      </c>
      <c r="F5710" s="13">
        <v>43134100</v>
      </c>
      <c r="G5710" s="14" t="s">
        <v>5689</v>
      </c>
      <c r="Q5710" t="str">
        <f t="shared" si="89"/>
        <v>43134100-Potapajuće pumpe</v>
      </c>
    </row>
    <row r="5711" spans="1:17" x14ac:dyDescent="0.25">
      <c r="A5711">
        <v>5710</v>
      </c>
      <c r="B5711">
        <v>43134100</v>
      </c>
      <c r="C5711" t="s">
        <v>5689</v>
      </c>
      <c r="E5711" s="15">
        <v>5711</v>
      </c>
      <c r="F5711" s="16">
        <v>43135000</v>
      </c>
      <c r="G5711" s="17" t="s">
        <v>5690</v>
      </c>
      <c r="Q5711" t="str">
        <f t="shared" si="89"/>
        <v>43135000-Podvodna oprema</v>
      </c>
    </row>
    <row r="5712" spans="1:17" x14ac:dyDescent="0.25">
      <c r="A5712">
        <v>5711</v>
      </c>
      <c r="B5712">
        <v>43135000</v>
      </c>
      <c r="C5712" t="s">
        <v>5690</v>
      </c>
      <c r="E5712" s="12">
        <v>5712</v>
      </c>
      <c r="F5712" s="13">
        <v>43135100</v>
      </c>
      <c r="G5712" s="14" t="s">
        <v>5691</v>
      </c>
      <c r="Q5712" t="str">
        <f t="shared" si="89"/>
        <v>43135100-Podvodni kontrolni sistemi</v>
      </c>
    </row>
    <row r="5713" spans="1:17" x14ac:dyDescent="0.25">
      <c r="A5713">
        <v>5712</v>
      </c>
      <c r="B5713">
        <v>43135100</v>
      </c>
      <c r="C5713" t="s">
        <v>5691</v>
      </c>
      <c r="E5713" s="15">
        <v>5713</v>
      </c>
      <c r="F5713" s="16">
        <v>43136000</v>
      </c>
      <c r="G5713" s="17" t="s">
        <v>5692</v>
      </c>
      <c r="Q5713" t="str">
        <f t="shared" si="89"/>
        <v>43136000-Oprema za bušotine</v>
      </c>
    </row>
    <row r="5714" spans="1:17" x14ac:dyDescent="0.25">
      <c r="A5714">
        <v>5713</v>
      </c>
      <c r="B5714">
        <v>43136000</v>
      </c>
      <c r="C5714" t="s">
        <v>5692</v>
      </c>
      <c r="E5714" s="12">
        <v>5714</v>
      </c>
      <c r="F5714" s="13">
        <v>43140000</v>
      </c>
      <c r="G5714" s="14" t="s">
        <v>5693</v>
      </c>
      <c r="Q5714" t="str">
        <f t="shared" si="89"/>
        <v>43140000-Pokretni hidraulični rudarski potporni stubovi</v>
      </c>
    </row>
    <row r="5715" spans="1:17" x14ac:dyDescent="0.25">
      <c r="A5715">
        <v>5714</v>
      </c>
      <c r="B5715">
        <v>43140000</v>
      </c>
      <c r="C5715" t="s">
        <v>5693</v>
      </c>
      <c r="E5715" s="15">
        <v>5715</v>
      </c>
      <c r="F5715" s="16">
        <v>43200000</v>
      </c>
      <c r="G5715" s="17" t="s">
        <v>5694</v>
      </c>
      <c r="Q5715" t="str">
        <f t="shared" si="89"/>
        <v>43200000-Mašine za zemljane radove i iskopavanje i pripadajući delovi</v>
      </c>
    </row>
    <row r="5716" spans="1:17" x14ac:dyDescent="0.25">
      <c r="A5716">
        <v>5715</v>
      </c>
      <c r="B5716">
        <v>43200000</v>
      </c>
      <c r="C5716" t="s">
        <v>5694</v>
      </c>
      <c r="E5716" s="12">
        <v>5716</v>
      </c>
      <c r="F5716" s="13">
        <v>43210000</v>
      </c>
      <c r="G5716" s="14" t="s">
        <v>5695</v>
      </c>
      <c r="Q5716" t="str">
        <f t="shared" si="89"/>
        <v>43210000-Mašine za zemljane radove</v>
      </c>
    </row>
    <row r="5717" spans="1:17" x14ac:dyDescent="0.25">
      <c r="A5717">
        <v>5716</v>
      </c>
      <c r="B5717">
        <v>43210000</v>
      </c>
      <c r="C5717" t="s">
        <v>5695</v>
      </c>
      <c r="E5717" s="15">
        <v>5717</v>
      </c>
      <c r="F5717" s="16">
        <v>43211000</v>
      </c>
      <c r="G5717" s="17" t="s">
        <v>5696</v>
      </c>
      <c r="Q5717" t="str">
        <f t="shared" si="89"/>
        <v>43211000-Buldožeri</v>
      </c>
    </row>
    <row r="5718" spans="1:17" x14ac:dyDescent="0.25">
      <c r="A5718">
        <v>5717</v>
      </c>
      <c r="B5718">
        <v>43211000</v>
      </c>
      <c r="C5718" t="s">
        <v>5696</v>
      </c>
      <c r="E5718" s="12">
        <v>5718</v>
      </c>
      <c r="F5718" s="13">
        <v>43212000</v>
      </c>
      <c r="G5718" s="14" t="s">
        <v>5697</v>
      </c>
      <c r="Q5718" t="str">
        <f t="shared" si="89"/>
        <v>43212000-Ugaone kopačice (engldozeri)</v>
      </c>
    </row>
    <row r="5719" spans="1:17" x14ac:dyDescent="0.25">
      <c r="A5719">
        <v>5718</v>
      </c>
      <c r="B5719">
        <v>43212000</v>
      </c>
      <c r="C5719" t="s">
        <v>5697</v>
      </c>
      <c r="E5719" s="15">
        <v>5719</v>
      </c>
      <c r="F5719" s="16">
        <v>43220000</v>
      </c>
      <c r="G5719" s="17" t="s">
        <v>5698</v>
      </c>
      <c r="Q5719" t="str">
        <f t="shared" si="89"/>
        <v>43220000-Mašine za ravnanje (grederi)</v>
      </c>
    </row>
    <row r="5720" spans="1:17" x14ac:dyDescent="0.25">
      <c r="A5720">
        <v>5719</v>
      </c>
      <c r="B5720">
        <v>43220000</v>
      </c>
      <c r="C5720" t="s">
        <v>5698</v>
      </c>
      <c r="E5720" s="12">
        <v>5720</v>
      </c>
      <c r="F5720" s="13">
        <v>43221000</v>
      </c>
      <c r="G5720" s="14" t="s">
        <v>5699</v>
      </c>
      <c r="Q5720" t="str">
        <f t="shared" si="89"/>
        <v>43221000-Drumski grederi</v>
      </c>
    </row>
    <row r="5721" spans="1:17" x14ac:dyDescent="0.25">
      <c r="A5721">
        <v>5720</v>
      </c>
      <c r="B5721">
        <v>43221000</v>
      </c>
      <c r="C5721" t="s">
        <v>5699</v>
      </c>
      <c r="E5721" s="15">
        <v>5721</v>
      </c>
      <c r="F5721" s="16">
        <v>43230000</v>
      </c>
      <c r="G5721" s="17" t="s">
        <v>5700</v>
      </c>
      <c r="Q5721" t="str">
        <f t="shared" si="89"/>
        <v>43230000-Skreperi</v>
      </c>
    </row>
    <row r="5722" spans="1:17" x14ac:dyDescent="0.25">
      <c r="A5722">
        <v>5721</v>
      </c>
      <c r="B5722">
        <v>43230000</v>
      </c>
      <c r="C5722" t="s">
        <v>5700</v>
      </c>
      <c r="E5722" s="12">
        <v>5722</v>
      </c>
      <c r="F5722" s="13">
        <v>43240000</v>
      </c>
      <c r="G5722" s="14" t="s">
        <v>5701</v>
      </c>
      <c r="Q5722" t="str">
        <f t="shared" si="89"/>
        <v>43240000-Mašine za nabijanje</v>
      </c>
    </row>
    <row r="5723" spans="1:17" x14ac:dyDescent="0.25">
      <c r="A5723">
        <v>5722</v>
      </c>
      <c r="B5723">
        <v>43240000</v>
      </c>
      <c r="C5723" t="s">
        <v>5701</v>
      </c>
      <c r="E5723" s="15">
        <v>5723</v>
      </c>
      <c r="F5723" s="16">
        <v>43250000</v>
      </c>
      <c r="G5723" s="17" t="s">
        <v>5702</v>
      </c>
      <c r="Q5723" t="str">
        <f t="shared" si="89"/>
        <v>43250000-Utovarivači sa prednjom  lopatom</v>
      </c>
    </row>
    <row r="5724" spans="1:17" x14ac:dyDescent="0.25">
      <c r="A5724">
        <v>5723</v>
      </c>
      <c r="B5724">
        <v>43250000</v>
      </c>
      <c r="C5724" t="s">
        <v>5702</v>
      </c>
      <c r="E5724" s="12">
        <v>5724</v>
      </c>
      <c r="F5724" s="13">
        <v>43251000</v>
      </c>
      <c r="G5724" s="14" t="s">
        <v>5703</v>
      </c>
      <c r="Q5724" t="str">
        <f t="shared" si="89"/>
        <v>43251000-Utovarivači sa prednjom  lopatom i zadnjom kašikom</v>
      </c>
    </row>
    <row r="5725" spans="1:17" x14ac:dyDescent="0.25">
      <c r="A5725">
        <v>5724</v>
      </c>
      <c r="B5725">
        <v>43251000</v>
      </c>
      <c r="C5725" t="s">
        <v>5703</v>
      </c>
      <c r="E5725" s="15">
        <v>5725</v>
      </c>
      <c r="F5725" s="16">
        <v>43252000</v>
      </c>
      <c r="G5725" s="17" t="s">
        <v>5704</v>
      </c>
      <c r="Q5725" t="str">
        <f t="shared" si="89"/>
        <v>43252000-Utovarivači sa  prednjom  lopatom bez zadnje kašike</v>
      </c>
    </row>
    <row r="5726" spans="1:17" x14ac:dyDescent="0.25">
      <c r="A5726">
        <v>5725</v>
      </c>
      <c r="B5726">
        <v>43252000</v>
      </c>
      <c r="C5726" t="s">
        <v>5704</v>
      </c>
      <c r="E5726" s="12">
        <v>5726</v>
      </c>
      <c r="F5726" s="13">
        <v>43260000</v>
      </c>
      <c r="G5726" s="14" t="s">
        <v>5705</v>
      </c>
      <c r="Q5726" t="str">
        <f t="shared" si="89"/>
        <v>43260000-Mehaničke lopate, bageri ekskavatori i utovarivači i mašine za rudarstvo</v>
      </c>
    </row>
    <row r="5727" spans="1:17" x14ac:dyDescent="0.25">
      <c r="A5727">
        <v>5726</v>
      </c>
      <c r="B5727">
        <v>43260000</v>
      </c>
      <c r="C5727" t="s">
        <v>5705</v>
      </c>
      <c r="E5727" s="15">
        <v>5727</v>
      </c>
      <c r="F5727" s="16">
        <v>43261000</v>
      </c>
      <c r="G5727" s="17" t="s">
        <v>5706</v>
      </c>
      <c r="Q5727" t="str">
        <f t="shared" si="89"/>
        <v>43261000-Mehaničke lopate</v>
      </c>
    </row>
    <row r="5728" spans="1:17" x14ac:dyDescent="0.25">
      <c r="A5728">
        <v>5727</v>
      </c>
      <c r="B5728">
        <v>43261000</v>
      </c>
      <c r="C5728" t="s">
        <v>5706</v>
      </c>
      <c r="E5728" s="12">
        <v>5728</v>
      </c>
      <c r="F5728" s="13">
        <v>43261100</v>
      </c>
      <c r="G5728" s="14" t="s">
        <v>5707</v>
      </c>
      <c r="Q5728" t="str">
        <f t="shared" si="89"/>
        <v>43261100-Utovarivači sa mehaničkom lopatom</v>
      </c>
    </row>
    <row r="5729" spans="1:17" x14ac:dyDescent="0.25">
      <c r="A5729">
        <v>5728</v>
      </c>
      <c r="B5729">
        <v>43261100</v>
      </c>
      <c r="C5729" t="s">
        <v>5707</v>
      </c>
      <c r="E5729" s="15">
        <v>5729</v>
      </c>
      <c r="F5729" s="16">
        <v>43262000</v>
      </c>
      <c r="G5729" s="17" t="s">
        <v>5708</v>
      </c>
      <c r="Q5729" t="str">
        <f t="shared" si="89"/>
        <v>43262000-Mašine za vršenje iskopa</v>
      </c>
    </row>
    <row r="5730" spans="1:17" x14ac:dyDescent="0.25">
      <c r="A5730">
        <v>5729</v>
      </c>
      <c r="B5730">
        <v>43262000</v>
      </c>
      <c r="C5730" t="s">
        <v>5708</v>
      </c>
      <c r="E5730" s="12">
        <v>5730</v>
      </c>
      <c r="F5730" s="13">
        <v>43262100</v>
      </c>
      <c r="G5730" s="14" t="s">
        <v>5709</v>
      </c>
      <c r="Q5730" t="str">
        <f t="shared" si="89"/>
        <v>43262100-Mehanički bageri ekskavatori</v>
      </c>
    </row>
    <row r="5731" spans="1:17" x14ac:dyDescent="0.25">
      <c r="A5731">
        <v>5730</v>
      </c>
      <c r="B5731">
        <v>43262100</v>
      </c>
      <c r="C5731" t="s">
        <v>5709</v>
      </c>
      <c r="E5731" s="15">
        <v>5731</v>
      </c>
      <c r="F5731" s="16">
        <v>43300000</v>
      </c>
      <c r="G5731" s="17" t="s">
        <v>5710</v>
      </c>
      <c r="Q5731" t="str">
        <f t="shared" si="89"/>
        <v>43300000-Građevinske mašine i oprema</v>
      </c>
    </row>
    <row r="5732" spans="1:17" x14ac:dyDescent="0.25">
      <c r="A5732">
        <v>5731</v>
      </c>
      <c r="B5732">
        <v>43300000</v>
      </c>
      <c r="C5732" t="s">
        <v>5710</v>
      </c>
      <c r="E5732" s="12">
        <v>5732</v>
      </c>
      <c r="F5732" s="13">
        <v>43310000</v>
      </c>
      <c r="G5732" s="14" t="s">
        <v>5711</v>
      </c>
      <c r="Q5732" t="str">
        <f t="shared" si="89"/>
        <v>43310000-Mašine za niskogradnju</v>
      </c>
    </row>
    <row r="5733" spans="1:17" x14ac:dyDescent="0.25">
      <c r="A5733">
        <v>5732</v>
      </c>
      <c r="B5733">
        <v>43310000</v>
      </c>
      <c r="C5733" t="s">
        <v>5711</v>
      </c>
      <c r="E5733" s="15">
        <v>5733</v>
      </c>
      <c r="F5733" s="16">
        <v>43311000</v>
      </c>
      <c r="G5733" s="17" t="s">
        <v>5712</v>
      </c>
      <c r="Q5733" t="str">
        <f t="shared" si="89"/>
        <v>43311000-Zabijači šipova</v>
      </c>
    </row>
    <row r="5734" spans="1:17" x14ac:dyDescent="0.25">
      <c r="A5734">
        <v>5733</v>
      </c>
      <c r="B5734">
        <v>43311000</v>
      </c>
      <c r="C5734" t="s">
        <v>5712</v>
      </c>
      <c r="E5734" s="12">
        <v>5734</v>
      </c>
      <c r="F5734" s="13">
        <v>43312000</v>
      </c>
      <c r="G5734" s="14" t="s">
        <v>5713</v>
      </c>
      <c r="Q5734" t="str">
        <f t="shared" si="89"/>
        <v>43312000-Mašine za izradu kolovoza</v>
      </c>
    </row>
    <row r="5735" spans="1:17" x14ac:dyDescent="0.25">
      <c r="A5735">
        <v>5734</v>
      </c>
      <c r="B5735">
        <v>43312000</v>
      </c>
      <c r="C5735" t="s">
        <v>5713</v>
      </c>
      <c r="E5735" s="15">
        <v>5735</v>
      </c>
      <c r="F5735" s="16">
        <v>43312100</v>
      </c>
      <c r="G5735" s="17" t="s">
        <v>5714</v>
      </c>
      <c r="Q5735" t="str">
        <f t="shared" si="89"/>
        <v>43312100-Mašine za ravnanje (planeri)</v>
      </c>
    </row>
    <row r="5736" spans="1:17" x14ac:dyDescent="0.25">
      <c r="A5736">
        <v>5735</v>
      </c>
      <c r="B5736">
        <v>43312100</v>
      </c>
      <c r="C5736" t="s">
        <v>5714</v>
      </c>
      <c r="E5736" s="12">
        <v>5736</v>
      </c>
      <c r="F5736" s="13">
        <v>43312200</v>
      </c>
      <c r="G5736" s="14" t="s">
        <v>5715</v>
      </c>
      <c r="Q5736" t="str">
        <f t="shared" si="89"/>
        <v>43312200-Mašine za posipanje šljunka</v>
      </c>
    </row>
    <row r="5737" spans="1:17" x14ac:dyDescent="0.25">
      <c r="A5737">
        <v>5736</v>
      </c>
      <c r="B5737">
        <v>43312200</v>
      </c>
      <c r="C5737" t="s">
        <v>5715</v>
      </c>
      <c r="E5737" s="15">
        <v>5737</v>
      </c>
      <c r="F5737" s="16">
        <v>43312300</v>
      </c>
      <c r="G5737" s="17" t="s">
        <v>5716</v>
      </c>
      <c r="Q5737" t="str">
        <f t="shared" si="89"/>
        <v>43312300-Mašine za asfaltiranje</v>
      </c>
    </row>
    <row r="5738" spans="1:17" x14ac:dyDescent="0.25">
      <c r="A5738">
        <v>5737</v>
      </c>
      <c r="B5738">
        <v>43312300</v>
      </c>
      <c r="C5738" t="s">
        <v>5716</v>
      </c>
      <c r="E5738" s="12">
        <v>5738</v>
      </c>
      <c r="F5738" s="13">
        <v>43312400</v>
      </c>
      <c r="G5738" s="14" t="s">
        <v>5717</v>
      </c>
      <c r="Q5738" t="str">
        <f t="shared" si="89"/>
        <v>43312400-Drumski valjci</v>
      </c>
    </row>
    <row r="5739" spans="1:17" x14ac:dyDescent="0.25">
      <c r="A5739">
        <v>5738</v>
      </c>
      <c r="B5739">
        <v>43312400</v>
      </c>
      <c r="C5739" t="s">
        <v>5717</v>
      </c>
      <c r="E5739" s="15">
        <v>5739</v>
      </c>
      <c r="F5739" s="16">
        <v>43312500</v>
      </c>
      <c r="G5739" s="17" t="s">
        <v>5718</v>
      </c>
      <c r="Q5739" t="str">
        <f t="shared" si="89"/>
        <v>43312500-Mehanički valjci</v>
      </c>
    </row>
    <row r="5740" spans="1:17" x14ac:dyDescent="0.25">
      <c r="A5740">
        <v>5739</v>
      </c>
      <c r="B5740">
        <v>43312500</v>
      </c>
      <c r="C5740" t="s">
        <v>5718</v>
      </c>
      <c r="E5740" s="12">
        <v>5740</v>
      </c>
      <c r="F5740" s="13">
        <v>43313000</v>
      </c>
      <c r="G5740" s="14" t="s">
        <v>5719</v>
      </c>
      <c r="Q5740" t="str">
        <f t="shared" si="89"/>
        <v>43313000-Plugovi za sneg i duvači snega</v>
      </c>
    </row>
    <row r="5741" spans="1:17" x14ac:dyDescent="0.25">
      <c r="A5741">
        <v>5740</v>
      </c>
      <c r="B5741">
        <v>43313000</v>
      </c>
      <c r="C5741" t="s">
        <v>5719</v>
      </c>
      <c r="E5741" s="15">
        <v>5741</v>
      </c>
      <c r="F5741" s="16">
        <v>43313100</v>
      </c>
      <c r="G5741" s="17" t="s">
        <v>5720</v>
      </c>
      <c r="Q5741" t="str">
        <f t="shared" si="89"/>
        <v>43313100-Plugovi za sneg</v>
      </c>
    </row>
    <row r="5742" spans="1:17" x14ac:dyDescent="0.25">
      <c r="A5742">
        <v>5741</v>
      </c>
      <c r="B5742">
        <v>43313100</v>
      </c>
      <c r="C5742" t="s">
        <v>5720</v>
      </c>
      <c r="E5742" s="12">
        <v>5742</v>
      </c>
      <c r="F5742" s="13">
        <v>43313200</v>
      </c>
      <c r="G5742" s="14" t="s">
        <v>5721</v>
      </c>
      <c r="Q5742" t="str">
        <f t="shared" si="89"/>
        <v>43313200-Duvači snega</v>
      </c>
    </row>
    <row r="5743" spans="1:17" x14ac:dyDescent="0.25">
      <c r="A5743">
        <v>5742</v>
      </c>
      <c r="B5743">
        <v>43313200</v>
      </c>
      <c r="C5743" t="s">
        <v>5721</v>
      </c>
      <c r="E5743" s="15">
        <v>5743</v>
      </c>
      <c r="F5743" s="16">
        <v>43314000</v>
      </c>
      <c r="G5743" s="17" t="s">
        <v>5722</v>
      </c>
      <c r="Q5743" t="str">
        <f t="shared" si="89"/>
        <v>43314000-Mašine za vađenje šipova</v>
      </c>
    </row>
    <row r="5744" spans="1:17" x14ac:dyDescent="0.25">
      <c r="A5744">
        <v>5743</v>
      </c>
      <c r="B5744">
        <v>43314000</v>
      </c>
      <c r="C5744" t="s">
        <v>5722</v>
      </c>
      <c r="E5744" s="12">
        <v>5744</v>
      </c>
      <c r="F5744" s="13">
        <v>43315000</v>
      </c>
      <c r="G5744" s="14" t="s">
        <v>5723</v>
      </c>
      <c r="Q5744" t="str">
        <f t="shared" si="89"/>
        <v>43315000-Mašine za sabijanje</v>
      </c>
    </row>
    <row r="5745" spans="1:17" x14ac:dyDescent="0.25">
      <c r="A5745">
        <v>5744</v>
      </c>
      <c r="B5745">
        <v>43315000</v>
      </c>
      <c r="C5745" t="s">
        <v>5723</v>
      </c>
      <c r="E5745" s="15">
        <v>5745</v>
      </c>
      <c r="F5745" s="16">
        <v>43316000</v>
      </c>
      <c r="G5745" s="17" t="s">
        <v>5724</v>
      </c>
      <c r="Q5745" t="str">
        <f t="shared" si="89"/>
        <v>43316000-Mašine za polaganje kablova</v>
      </c>
    </row>
    <row r="5746" spans="1:17" x14ac:dyDescent="0.25">
      <c r="A5746">
        <v>5745</v>
      </c>
      <c r="B5746">
        <v>43316000</v>
      </c>
      <c r="C5746" t="s">
        <v>5724</v>
      </c>
      <c r="E5746" s="12">
        <v>5746</v>
      </c>
      <c r="F5746" s="13">
        <v>43320000</v>
      </c>
      <c r="G5746" s="14" t="s">
        <v>5725</v>
      </c>
      <c r="Q5746" t="str">
        <f t="shared" si="89"/>
        <v>43320000-Građevinska oprema</v>
      </c>
    </row>
    <row r="5747" spans="1:17" x14ac:dyDescent="0.25">
      <c r="A5747">
        <v>5746</v>
      </c>
      <c r="B5747">
        <v>43320000</v>
      </c>
      <c r="C5747" t="s">
        <v>5725</v>
      </c>
      <c r="E5747" s="15">
        <v>5747</v>
      </c>
      <c r="F5747" s="16">
        <v>43321000</v>
      </c>
      <c r="G5747" s="17" t="s">
        <v>5726</v>
      </c>
      <c r="Q5747" t="str">
        <f t="shared" si="89"/>
        <v>43321000-Oprema za viseće mostove</v>
      </c>
    </row>
    <row r="5748" spans="1:17" x14ac:dyDescent="0.25">
      <c r="A5748">
        <v>5747</v>
      </c>
      <c r="B5748">
        <v>43321000</v>
      </c>
      <c r="C5748" t="s">
        <v>5726</v>
      </c>
      <c r="E5748" s="12">
        <v>5748</v>
      </c>
      <c r="F5748" s="13">
        <v>43322000</v>
      </c>
      <c r="G5748" s="14" t="s">
        <v>5727</v>
      </c>
      <c r="Q5748" t="str">
        <f t="shared" si="89"/>
        <v>43322000-Oprema za demontažu</v>
      </c>
    </row>
    <row r="5749" spans="1:17" x14ac:dyDescent="0.25">
      <c r="A5749">
        <v>5748</v>
      </c>
      <c r="B5749">
        <v>43322000</v>
      </c>
      <c r="C5749" t="s">
        <v>5727</v>
      </c>
      <c r="E5749" s="15">
        <v>5749</v>
      </c>
      <c r="F5749" s="16">
        <v>43323000</v>
      </c>
      <c r="G5749" s="17" t="s">
        <v>5728</v>
      </c>
      <c r="Q5749" t="str">
        <f t="shared" si="89"/>
        <v>43323000-Oprema za navodnjavanje</v>
      </c>
    </row>
    <row r="5750" spans="1:17" x14ac:dyDescent="0.25">
      <c r="A5750">
        <v>5749</v>
      </c>
      <c r="B5750">
        <v>43323000</v>
      </c>
      <c r="C5750" t="s">
        <v>5728</v>
      </c>
      <c r="E5750" s="12">
        <v>5750</v>
      </c>
      <c r="F5750" s="13">
        <v>43324000</v>
      </c>
      <c r="G5750" s="14" t="s">
        <v>5729</v>
      </c>
      <c r="Q5750" t="str">
        <f t="shared" si="89"/>
        <v>43324000-Oprema za odvodnjavanje</v>
      </c>
    </row>
    <row r="5751" spans="1:17" x14ac:dyDescent="0.25">
      <c r="A5751">
        <v>5750</v>
      </c>
      <c r="B5751">
        <v>43324000</v>
      </c>
      <c r="C5751" t="s">
        <v>5729</v>
      </c>
      <c r="E5751" s="15">
        <v>5751</v>
      </c>
      <c r="F5751" s="16">
        <v>43324100</v>
      </c>
      <c r="G5751" s="17" t="s">
        <v>5730</v>
      </c>
      <c r="Q5751" t="str">
        <f t="shared" si="89"/>
        <v>43324100-Oprema za bazene za plivanje</v>
      </c>
    </row>
    <row r="5752" spans="1:17" x14ac:dyDescent="0.25">
      <c r="A5752">
        <v>5751</v>
      </c>
      <c r="B5752">
        <v>43324100</v>
      </c>
      <c r="C5752" t="s">
        <v>5730</v>
      </c>
      <c r="E5752" s="12">
        <v>5752</v>
      </c>
      <c r="F5752" s="13">
        <v>43325000</v>
      </c>
      <c r="G5752" s="14" t="s">
        <v>5731</v>
      </c>
      <c r="Q5752" t="str">
        <f t="shared" si="89"/>
        <v>43325000-Oprema za parkove i dečja igrališta</v>
      </c>
    </row>
    <row r="5753" spans="1:17" x14ac:dyDescent="0.25">
      <c r="A5753">
        <v>5752</v>
      </c>
      <c r="B5753">
        <v>43325000</v>
      </c>
      <c r="C5753" t="s">
        <v>5731</v>
      </c>
      <c r="E5753" s="15">
        <v>5753</v>
      </c>
      <c r="F5753" s="16">
        <v>43325100</v>
      </c>
      <c r="G5753" s="17" t="s">
        <v>5732</v>
      </c>
      <c r="Q5753" t="str">
        <f t="shared" si="89"/>
        <v>43325100-Oprema za održavanje terena</v>
      </c>
    </row>
    <row r="5754" spans="1:17" x14ac:dyDescent="0.25">
      <c r="A5754">
        <v>5753</v>
      </c>
      <c r="B5754">
        <v>43325100</v>
      </c>
      <c r="C5754" t="s">
        <v>5732</v>
      </c>
      <c r="E5754" s="12">
        <v>5754</v>
      </c>
      <c r="F5754" s="13">
        <v>43327000</v>
      </c>
      <c r="G5754" s="14" t="s">
        <v>5733</v>
      </c>
      <c r="Q5754" t="str">
        <f t="shared" si="89"/>
        <v>43327000-Montažna oprema</v>
      </c>
    </row>
    <row r="5755" spans="1:17" x14ac:dyDescent="0.25">
      <c r="A5755">
        <v>5754</v>
      </c>
      <c r="B5755">
        <v>43327000</v>
      </c>
      <c r="C5755" t="s">
        <v>5733</v>
      </c>
      <c r="E5755" s="15">
        <v>5755</v>
      </c>
      <c r="F5755" s="16">
        <v>43328000</v>
      </c>
      <c r="G5755" s="17" t="s">
        <v>5734</v>
      </c>
      <c r="Q5755" t="str">
        <f t="shared" si="89"/>
        <v>43328000-Hidraulične instalacije</v>
      </c>
    </row>
    <row r="5756" spans="1:17" x14ac:dyDescent="0.25">
      <c r="A5756">
        <v>5755</v>
      </c>
      <c r="B5756">
        <v>43328000</v>
      </c>
      <c r="C5756" t="s">
        <v>5734</v>
      </c>
      <c r="E5756" s="12">
        <v>5756</v>
      </c>
      <c r="F5756" s="13">
        <v>43328100</v>
      </c>
      <c r="G5756" s="14" t="s">
        <v>5735</v>
      </c>
      <c r="Q5756" t="str">
        <f t="shared" si="89"/>
        <v>43328100-Hidraulična oprema</v>
      </c>
    </row>
    <row r="5757" spans="1:17" x14ac:dyDescent="0.25">
      <c r="A5757">
        <v>5756</v>
      </c>
      <c r="B5757">
        <v>43328100</v>
      </c>
      <c r="C5757" t="s">
        <v>5735</v>
      </c>
      <c r="E5757" s="15">
        <v>5757</v>
      </c>
      <c r="F5757" s="16">
        <v>43329000</v>
      </c>
      <c r="G5757" s="17" t="s">
        <v>5736</v>
      </c>
      <c r="Q5757" t="str">
        <f t="shared" si="89"/>
        <v>43329000-Kompleti opreme</v>
      </c>
    </row>
    <row r="5758" spans="1:17" x14ac:dyDescent="0.25">
      <c r="A5758">
        <v>5757</v>
      </c>
      <c r="B5758">
        <v>43329000</v>
      </c>
      <c r="C5758" t="s">
        <v>5736</v>
      </c>
      <c r="E5758" s="12">
        <v>5758</v>
      </c>
      <c r="F5758" s="13">
        <v>43400000</v>
      </c>
      <c r="G5758" s="14" t="s">
        <v>5737</v>
      </c>
      <c r="Q5758" t="str">
        <f t="shared" si="89"/>
        <v>43400000-Mašine za preradu minerala i izradu livničkih kalupa</v>
      </c>
    </row>
    <row r="5759" spans="1:17" x14ac:dyDescent="0.25">
      <c r="A5759">
        <v>5758</v>
      </c>
      <c r="B5759">
        <v>43400000</v>
      </c>
      <c r="C5759" t="s">
        <v>5737</v>
      </c>
      <c r="E5759" s="15">
        <v>5759</v>
      </c>
      <c r="F5759" s="16">
        <v>43410000</v>
      </c>
      <c r="G5759" s="17" t="s">
        <v>5738</v>
      </c>
      <c r="Q5759" t="str">
        <f t="shared" si="89"/>
        <v>43410000-Mašine za preradu minerala</v>
      </c>
    </row>
    <row r="5760" spans="1:17" x14ac:dyDescent="0.25">
      <c r="A5760">
        <v>5759</v>
      </c>
      <c r="B5760">
        <v>43410000</v>
      </c>
      <c r="C5760" t="s">
        <v>5738</v>
      </c>
      <c r="E5760" s="12">
        <v>5760</v>
      </c>
      <c r="F5760" s="13">
        <v>43411000</v>
      </c>
      <c r="G5760" s="14" t="s">
        <v>5739</v>
      </c>
      <c r="Q5760" t="str">
        <f t="shared" si="89"/>
        <v>43411000-Mašine za sortiranje i prosejavanje</v>
      </c>
    </row>
    <row r="5761" spans="1:17" x14ac:dyDescent="0.25">
      <c r="A5761">
        <v>5760</v>
      </c>
      <c r="B5761">
        <v>43411000</v>
      </c>
      <c r="C5761" t="s">
        <v>5739</v>
      </c>
      <c r="E5761" s="15">
        <v>5761</v>
      </c>
      <c r="F5761" s="16">
        <v>43412000</v>
      </c>
      <c r="G5761" s="17" t="s">
        <v>5740</v>
      </c>
      <c r="Q5761" t="str">
        <f t="shared" si="89"/>
        <v>43412000-Mašine za mešanje šljunka sa bitumenom</v>
      </c>
    </row>
    <row r="5762" spans="1:17" x14ac:dyDescent="0.25">
      <c r="A5762">
        <v>5761</v>
      </c>
      <c r="B5762">
        <v>43412000</v>
      </c>
      <c r="C5762" t="s">
        <v>5740</v>
      </c>
      <c r="E5762" s="12">
        <v>5762</v>
      </c>
      <c r="F5762" s="13">
        <v>43413000</v>
      </c>
      <c r="G5762" s="14" t="s">
        <v>5741</v>
      </c>
      <c r="Q5762" t="str">
        <f t="shared" ref="Q5762:Q5825" si="90">F5762&amp; "-" &amp;G5762</f>
        <v>43413000-Mešalice za beton ili malter</v>
      </c>
    </row>
    <row r="5763" spans="1:17" x14ac:dyDescent="0.25">
      <c r="A5763">
        <v>5762</v>
      </c>
      <c r="B5763">
        <v>43413000</v>
      </c>
      <c r="C5763" t="s">
        <v>5741</v>
      </c>
      <c r="E5763" s="15">
        <v>5763</v>
      </c>
      <c r="F5763" s="16">
        <v>43413100</v>
      </c>
      <c r="G5763" s="17" t="s">
        <v>5742</v>
      </c>
      <c r="Q5763" t="str">
        <f t="shared" si="90"/>
        <v>43413100-Mešalice za cement</v>
      </c>
    </row>
    <row r="5764" spans="1:17" x14ac:dyDescent="0.25">
      <c r="A5764">
        <v>5763</v>
      </c>
      <c r="B5764">
        <v>43413100</v>
      </c>
      <c r="C5764" t="s">
        <v>5742</v>
      </c>
      <c r="E5764" s="12">
        <v>5764</v>
      </c>
      <c r="F5764" s="13">
        <v>43414000</v>
      </c>
      <c r="G5764" s="14" t="s">
        <v>5743</v>
      </c>
      <c r="Q5764" t="str">
        <f t="shared" si="90"/>
        <v>43414000-Mašine za brušenje</v>
      </c>
    </row>
    <row r="5765" spans="1:17" x14ac:dyDescent="0.25">
      <c r="A5765">
        <v>5764</v>
      </c>
      <c r="B5765">
        <v>43414000</v>
      </c>
      <c r="C5765" t="s">
        <v>5743</v>
      </c>
      <c r="E5765" s="15">
        <v>5765</v>
      </c>
      <c r="F5765" s="16">
        <v>43414100</v>
      </c>
      <c r="G5765" s="17" t="s">
        <v>5744</v>
      </c>
      <c r="Q5765" t="str">
        <f t="shared" si="90"/>
        <v>43414100-Uređaji za drobljenje ugljena u prah</v>
      </c>
    </row>
    <row r="5766" spans="1:17" x14ac:dyDescent="0.25">
      <c r="A5766">
        <v>5765</v>
      </c>
      <c r="B5766">
        <v>43414100</v>
      </c>
      <c r="C5766" t="s">
        <v>5744</v>
      </c>
      <c r="E5766" s="12">
        <v>5766</v>
      </c>
      <c r="F5766" s="13">
        <v>43415000</v>
      </c>
      <c r="G5766" s="14" t="s">
        <v>5745</v>
      </c>
      <c r="Q5766" t="str">
        <f t="shared" si="90"/>
        <v>43415000-Livnički kalupi</v>
      </c>
    </row>
    <row r="5767" spans="1:17" x14ac:dyDescent="0.25">
      <c r="A5767">
        <v>5766</v>
      </c>
      <c r="B5767">
        <v>43415000</v>
      </c>
      <c r="C5767" t="s">
        <v>5745</v>
      </c>
      <c r="E5767" s="15">
        <v>5767</v>
      </c>
      <c r="F5767" s="16">
        <v>43420000</v>
      </c>
      <c r="G5767" s="17" t="s">
        <v>5746</v>
      </c>
      <c r="Q5767" t="str">
        <f t="shared" si="90"/>
        <v>43420000-Mašine za izradu livničkih kalupa</v>
      </c>
    </row>
    <row r="5768" spans="1:17" x14ac:dyDescent="0.25">
      <c r="A5768">
        <v>5767</v>
      </c>
      <c r="B5768">
        <v>43420000</v>
      </c>
      <c r="C5768" t="s">
        <v>5746</v>
      </c>
      <c r="E5768" s="12">
        <v>5768</v>
      </c>
      <c r="F5768" s="13">
        <v>43500000</v>
      </c>
      <c r="G5768" s="14" t="s">
        <v>5747</v>
      </c>
      <c r="Q5768" t="str">
        <f t="shared" si="90"/>
        <v>43500000-Vozila za polaganje koloseka</v>
      </c>
    </row>
    <row r="5769" spans="1:17" x14ac:dyDescent="0.25">
      <c r="A5769">
        <v>5768</v>
      </c>
      <c r="B5769">
        <v>43500000</v>
      </c>
      <c r="C5769" t="s">
        <v>5747</v>
      </c>
      <c r="E5769" s="15">
        <v>5769</v>
      </c>
      <c r="F5769" s="16">
        <v>43600000</v>
      </c>
      <c r="G5769" s="17" t="s">
        <v>5748</v>
      </c>
      <c r="Q5769" t="str">
        <f t="shared" si="90"/>
        <v>43600000-Delovi mašina za rudarstvo, kamenolome i građevinarstvo</v>
      </c>
    </row>
    <row r="5770" spans="1:17" x14ac:dyDescent="0.25">
      <c r="A5770">
        <v>5769</v>
      </c>
      <c r="B5770">
        <v>43600000</v>
      </c>
      <c r="C5770" t="s">
        <v>5748</v>
      </c>
      <c r="E5770" s="12">
        <v>5770</v>
      </c>
      <c r="F5770" s="13">
        <v>43610000</v>
      </c>
      <c r="G5770" s="14" t="s">
        <v>5749</v>
      </c>
      <c r="Q5770" t="str">
        <f t="shared" si="90"/>
        <v>43610000-Delovi mašina za bušenje</v>
      </c>
    </row>
    <row r="5771" spans="1:17" x14ac:dyDescent="0.25">
      <c r="A5771">
        <v>5770</v>
      </c>
      <c r="B5771">
        <v>43610000</v>
      </c>
      <c r="C5771" t="s">
        <v>5749</v>
      </c>
      <c r="E5771" s="15">
        <v>5771</v>
      </c>
      <c r="F5771" s="16">
        <v>43611000</v>
      </c>
      <c r="G5771" s="17" t="s">
        <v>5750</v>
      </c>
      <c r="Q5771" t="str">
        <f t="shared" si="90"/>
        <v>43611000-Delovi mašina za bušenje bušotina</v>
      </c>
    </row>
    <row r="5772" spans="1:17" x14ac:dyDescent="0.25">
      <c r="A5772">
        <v>5771</v>
      </c>
      <c r="B5772">
        <v>43611000</v>
      </c>
      <c r="C5772" t="s">
        <v>5750</v>
      </c>
      <c r="E5772" s="12">
        <v>5772</v>
      </c>
      <c r="F5772" s="13">
        <v>43611100</v>
      </c>
      <c r="G5772" s="14" t="s">
        <v>5751</v>
      </c>
      <c r="Q5772" t="str">
        <f t="shared" si="90"/>
        <v>43611100-Čepovi za bušotine</v>
      </c>
    </row>
    <row r="5773" spans="1:17" x14ac:dyDescent="0.25">
      <c r="A5773">
        <v>5772</v>
      </c>
      <c r="B5773">
        <v>43611100</v>
      </c>
      <c r="C5773" t="s">
        <v>5751</v>
      </c>
      <c r="E5773" s="15">
        <v>5773</v>
      </c>
      <c r="F5773" s="16">
        <v>43611200</v>
      </c>
      <c r="G5773" s="17" t="s">
        <v>5752</v>
      </c>
      <c r="Q5773" t="str">
        <f t="shared" si="90"/>
        <v>43611200-Industrijske burgije</v>
      </c>
    </row>
    <row r="5774" spans="1:17" x14ac:dyDescent="0.25">
      <c r="A5774">
        <v>5773</v>
      </c>
      <c r="B5774">
        <v>43611200</v>
      </c>
      <c r="C5774" t="s">
        <v>5752</v>
      </c>
      <c r="E5774" s="12">
        <v>5774</v>
      </c>
      <c r="F5774" s="13">
        <v>43611300</v>
      </c>
      <c r="G5774" s="14" t="s">
        <v>5753</v>
      </c>
      <c r="Q5774" t="str">
        <f t="shared" si="90"/>
        <v>43611300-Uređaji za vađenje zaglavljenih bušotinskih cevi</v>
      </c>
    </row>
    <row r="5775" spans="1:17" x14ac:dyDescent="0.25">
      <c r="A5775">
        <v>5774</v>
      </c>
      <c r="B5775">
        <v>43611300</v>
      </c>
      <c r="C5775" t="s">
        <v>5753</v>
      </c>
      <c r="E5775" s="15">
        <v>5775</v>
      </c>
      <c r="F5775" s="16">
        <v>43611400</v>
      </c>
      <c r="G5775" s="17" t="s">
        <v>5754</v>
      </c>
      <c r="Q5775" t="str">
        <f t="shared" si="90"/>
        <v>43611400-Uređaji za spajanje i odvajanje bušotinskih cevi</v>
      </c>
    </row>
    <row r="5776" spans="1:17" x14ac:dyDescent="0.25">
      <c r="A5776">
        <v>5775</v>
      </c>
      <c r="B5776">
        <v>43611400</v>
      </c>
      <c r="C5776" t="s">
        <v>5754</v>
      </c>
      <c r="E5776" s="12">
        <v>5776</v>
      </c>
      <c r="F5776" s="13">
        <v>43611500</v>
      </c>
      <c r="G5776" s="14" t="s">
        <v>5755</v>
      </c>
      <c r="Q5776" t="str">
        <f t="shared" si="90"/>
        <v>43611500-Obrtni stolovi</v>
      </c>
    </row>
    <row r="5777" spans="1:17" x14ac:dyDescent="0.25">
      <c r="A5777">
        <v>5776</v>
      </c>
      <c r="B5777">
        <v>43611500</v>
      </c>
      <c r="C5777" t="s">
        <v>5755</v>
      </c>
      <c r="E5777" s="15">
        <v>5777</v>
      </c>
      <c r="F5777" s="16">
        <v>43611600</v>
      </c>
      <c r="G5777" s="17" t="s">
        <v>5756</v>
      </c>
      <c r="Q5777" t="str">
        <f t="shared" si="90"/>
        <v>43611600-Oprema za suspenziju u zoni blata</v>
      </c>
    </row>
    <row r="5778" spans="1:17" x14ac:dyDescent="0.25">
      <c r="A5778">
        <v>5777</v>
      </c>
      <c r="B5778">
        <v>43611600</v>
      </c>
      <c r="C5778" t="s">
        <v>5756</v>
      </c>
      <c r="E5778" s="12">
        <v>5778</v>
      </c>
      <c r="F5778" s="13">
        <v>43611700</v>
      </c>
      <c r="G5778" s="14" t="s">
        <v>5757</v>
      </c>
      <c r="Q5778" t="str">
        <f t="shared" si="90"/>
        <v>43611700-Oprema za pričvršćivanje</v>
      </c>
    </row>
    <row r="5779" spans="1:17" x14ac:dyDescent="0.25">
      <c r="A5779">
        <v>5778</v>
      </c>
      <c r="B5779">
        <v>43611700</v>
      </c>
      <c r="C5779" t="s">
        <v>5757</v>
      </c>
      <c r="E5779" s="15">
        <v>5779</v>
      </c>
      <c r="F5779" s="16">
        <v>43612000</v>
      </c>
      <c r="G5779" s="17" t="s">
        <v>5758</v>
      </c>
      <c r="Q5779" t="str">
        <f t="shared" si="90"/>
        <v>43612000-Delovi mašina za crpljenje iz bušotine</v>
      </c>
    </row>
    <row r="5780" spans="1:17" x14ac:dyDescent="0.25">
      <c r="A5780">
        <v>5779</v>
      </c>
      <c r="B5780">
        <v>43612000</v>
      </c>
      <c r="C5780" t="s">
        <v>5758</v>
      </c>
      <c r="E5780" s="12">
        <v>5780</v>
      </c>
      <c r="F5780" s="13">
        <v>43612100</v>
      </c>
      <c r="G5780" s="14" t="s">
        <v>5759</v>
      </c>
      <c r="Q5780" t="str">
        <f t="shared" si="90"/>
        <v>43612100-Nosači zaštitnih cevi u bušotinama</v>
      </c>
    </row>
    <row r="5781" spans="1:17" x14ac:dyDescent="0.25">
      <c r="A5781">
        <v>5780</v>
      </c>
      <c r="B5781">
        <v>43612100</v>
      </c>
      <c r="C5781" t="s">
        <v>5759</v>
      </c>
      <c r="E5781" s="15">
        <v>5781</v>
      </c>
      <c r="F5781" s="16">
        <v>43612200</v>
      </c>
      <c r="G5781" s="17" t="s">
        <v>5760</v>
      </c>
      <c r="Q5781" t="str">
        <f t="shared" si="90"/>
        <v>43612200-Oprema za nosače cevi u bušotinama</v>
      </c>
    </row>
    <row r="5782" spans="1:17" x14ac:dyDescent="0.25">
      <c r="A5782">
        <v>5781</v>
      </c>
      <c r="B5782">
        <v>43612200</v>
      </c>
      <c r="C5782" t="s">
        <v>5760</v>
      </c>
      <c r="E5782" s="12">
        <v>5782</v>
      </c>
      <c r="F5782" s="13">
        <v>43612300</v>
      </c>
      <c r="G5782" s="14" t="s">
        <v>5761</v>
      </c>
      <c r="Q5782" t="str">
        <f t="shared" si="90"/>
        <v>43612300-Zatezači proizvodnih cevi za dizanje</v>
      </c>
    </row>
    <row r="5783" spans="1:17" x14ac:dyDescent="0.25">
      <c r="A5783">
        <v>5782</v>
      </c>
      <c r="B5783">
        <v>43612300</v>
      </c>
      <c r="C5783" t="s">
        <v>5761</v>
      </c>
      <c r="E5783" s="15">
        <v>5783</v>
      </c>
      <c r="F5783" s="16">
        <v>43612400</v>
      </c>
      <c r="G5783" s="17" t="s">
        <v>5762</v>
      </c>
      <c r="Q5783" t="str">
        <f t="shared" si="90"/>
        <v>43612400-Bušotinske glave</v>
      </c>
    </row>
    <row r="5784" spans="1:17" x14ac:dyDescent="0.25">
      <c r="A5784">
        <v>5783</v>
      </c>
      <c r="B5784">
        <v>43612400</v>
      </c>
      <c r="C5784" t="s">
        <v>5762</v>
      </c>
      <c r="E5784" s="12">
        <v>5784</v>
      </c>
      <c r="F5784" s="13">
        <v>43612500</v>
      </c>
      <c r="G5784" s="14" t="s">
        <v>5763</v>
      </c>
      <c r="Q5784" t="str">
        <f t="shared" si="90"/>
        <v>43612500-Oprema za pričvršćivanje proizvodnih cevi za dizanje</v>
      </c>
    </row>
    <row r="5785" spans="1:17" x14ac:dyDescent="0.25">
      <c r="A5785">
        <v>5784</v>
      </c>
      <c r="B5785">
        <v>43612500</v>
      </c>
      <c r="C5785" t="s">
        <v>5763</v>
      </c>
      <c r="E5785" s="15">
        <v>5785</v>
      </c>
      <c r="F5785" s="16">
        <v>43612600</v>
      </c>
      <c r="G5785" s="17" t="s">
        <v>5764</v>
      </c>
      <c r="Q5785" t="str">
        <f t="shared" si="90"/>
        <v>43612600-Sistemi za upravljanje bušotinskom glavom</v>
      </c>
    </row>
    <row r="5786" spans="1:17" x14ac:dyDescent="0.25">
      <c r="A5786">
        <v>5785</v>
      </c>
      <c r="B5786">
        <v>43612600</v>
      </c>
      <c r="C5786" t="s">
        <v>5764</v>
      </c>
      <c r="E5786" s="12">
        <v>5786</v>
      </c>
      <c r="F5786" s="13">
        <v>43612700</v>
      </c>
      <c r="G5786" s="14" t="s">
        <v>5765</v>
      </c>
      <c r="Q5786" t="str">
        <f t="shared" si="90"/>
        <v>43612700-Oprema za bušotinske glave</v>
      </c>
    </row>
    <row r="5787" spans="1:17" x14ac:dyDescent="0.25">
      <c r="A5787">
        <v>5786</v>
      </c>
      <c r="B5787">
        <v>43612700</v>
      </c>
      <c r="C5787" t="s">
        <v>5765</v>
      </c>
      <c r="E5787" s="15">
        <v>5787</v>
      </c>
      <c r="F5787" s="16">
        <v>43612800</v>
      </c>
      <c r="G5787" s="17" t="s">
        <v>5766</v>
      </c>
      <c r="Q5787" t="str">
        <f t="shared" si="90"/>
        <v>43612800-Sistemi za podizanje platformi</v>
      </c>
    </row>
    <row r="5788" spans="1:17" x14ac:dyDescent="0.25">
      <c r="A5788">
        <v>5787</v>
      </c>
      <c r="B5788">
        <v>43612800</v>
      </c>
      <c r="C5788" t="s">
        <v>5766</v>
      </c>
      <c r="E5788" s="12">
        <v>5788</v>
      </c>
      <c r="F5788" s="13">
        <v>43613000</v>
      </c>
      <c r="G5788" s="14" t="s">
        <v>5767</v>
      </c>
      <c r="Q5788" t="str">
        <f t="shared" si="90"/>
        <v>43613000-Delovi mašina za rezanje uglja ili stena</v>
      </c>
    </row>
    <row r="5789" spans="1:17" x14ac:dyDescent="0.25">
      <c r="A5789">
        <v>5788</v>
      </c>
      <c r="B5789">
        <v>43613000</v>
      </c>
      <c r="C5789" t="s">
        <v>5767</v>
      </c>
      <c r="E5789" s="15">
        <v>5789</v>
      </c>
      <c r="F5789" s="16">
        <v>43613100</v>
      </c>
      <c r="G5789" s="17" t="s">
        <v>5768</v>
      </c>
      <c r="Q5789" t="str">
        <f t="shared" si="90"/>
        <v>43613100-Delovi mašina za rezanje uglja</v>
      </c>
    </row>
    <row r="5790" spans="1:17" x14ac:dyDescent="0.25">
      <c r="A5790">
        <v>5789</v>
      </c>
      <c r="B5790">
        <v>43613100</v>
      </c>
      <c r="C5790" t="s">
        <v>5768</v>
      </c>
      <c r="E5790" s="12">
        <v>5790</v>
      </c>
      <c r="F5790" s="13">
        <v>43613200</v>
      </c>
      <c r="G5790" s="14" t="s">
        <v>5769</v>
      </c>
      <c r="Q5790" t="str">
        <f t="shared" si="90"/>
        <v>43613200-Delovi mašina za rezanje stena</v>
      </c>
    </row>
    <row r="5791" spans="1:17" x14ac:dyDescent="0.25">
      <c r="A5791">
        <v>5790</v>
      </c>
      <c r="B5791">
        <v>43613200</v>
      </c>
      <c r="C5791" t="s">
        <v>5769</v>
      </c>
      <c r="E5791" s="15">
        <v>5791</v>
      </c>
      <c r="F5791" s="16">
        <v>43614000</v>
      </c>
      <c r="G5791" s="17" t="s">
        <v>5770</v>
      </c>
      <c r="Q5791" t="str">
        <f t="shared" si="90"/>
        <v>43614000-Delovi mašina za probijanje tunela</v>
      </c>
    </row>
    <row r="5792" spans="1:17" x14ac:dyDescent="0.25">
      <c r="A5792">
        <v>5791</v>
      </c>
      <c r="B5792">
        <v>43614000</v>
      </c>
      <c r="C5792" t="s">
        <v>5770</v>
      </c>
      <c r="E5792" s="12">
        <v>5792</v>
      </c>
      <c r="F5792" s="13">
        <v>43620000</v>
      </c>
      <c r="G5792" s="14" t="s">
        <v>5771</v>
      </c>
      <c r="Q5792" t="str">
        <f t="shared" si="90"/>
        <v>43620000-Delovi mašina za obradu minerala</v>
      </c>
    </row>
    <row r="5793" spans="1:17" x14ac:dyDescent="0.25">
      <c r="A5793">
        <v>5792</v>
      </c>
      <c r="B5793">
        <v>43620000</v>
      </c>
      <c r="C5793" t="s">
        <v>5771</v>
      </c>
      <c r="E5793" s="15">
        <v>5793</v>
      </c>
      <c r="F5793" s="16">
        <v>43630000</v>
      </c>
      <c r="G5793" s="17" t="s">
        <v>5772</v>
      </c>
      <c r="Q5793" t="str">
        <f t="shared" si="90"/>
        <v>43630000-Delovi mašina za dubinsko bušenje</v>
      </c>
    </row>
    <row r="5794" spans="1:17" x14ac:dyDescent="0.25">
      <c r="A5794">
        <v>5793</v>
      </c>
      <c r="B5794">
        <v>43630000</v>
      </c>
      <c r="C5794" t="s">
        <v>5772</v>
      </c>
      <c r="E5794" s="12">
        <v>5794</v>
      </c>
      <c r="F5794" s="13">
        <v>43640000</v>
      </c>
      <c r="G5794" s="14" t="s">
        <v>5773</v>
      </c>
      <c r="Q5794" t="str">
        <f t="shared" si="90"/>
        <v>43640000-Delovi mašina za iskope</v>
      </c>
    </row>
    <row r="5795" spans="1:17" x14ac:dyDescent="0.25">
      <c r="A5795">
        <v>5794</v>
      </c>
      <c r="B5795">
        <v>43640000</v>
      </c>
      <c r="C5795" t="s">
        <v>5773</v>
      </c>
      <c r="E5795" s="15">
        <v>5795</v>
      </c>
      <c r="F5795" s="16">
        <v>43700000</v>
      </c>
      <c r="G5795" s="17" t="s">
        <v>5774</v>
      </c>
      <c r="Q5795" t="str">
        <f t="shared" si="90"/>
        <v>43700000-Mašine za metalurgiju i pripadajući delovi</v>
      </c>
    </row>
    <row r="5796" spans="1:17" x14ac:dyDescent="0.25">
      <c r="A5796">
        <v>5795</v>
      </c>
      <c r="B5796">
        <v>43700000</v>
      </c>
      <c r="C5796" t="s">
        <v>5774</v>
      </c>
      <c r="E5796" s="12">
        <v>5796</v>
      </c>
      <c r="F5796" s="13">
        <v>43710000</v>
      </c>
      <c r="G5796" s="14" t="s">
        <v>5775</v>
      </c>
      <c r="Q5796" t="str">
        <f t="shared" si="90"/>
        <v>43710000-Mašine za valjanje metala</v>
      </c>
    </row>
    <row r="5797" spans="1:17" x14ac:dyDescent="0.25">
      <c r="A5797">
        <v>5796</v>
      </c>
      <c r="B5797">
        <v>43710000</v>
      </c>
      <c r="C5797" t="s">
        <v>5775</v>
      </c>
      <c r="E5797" s="15">
        <v>5797</v>
      </c>
      <c r="F5797" s="16">
        <v>43711000</v>
      </c>
      <c r="G5797" s="17" t="s">
        <v>5776</v>
      </c>
      <c r="Q5797" t="str">
        <f t="shared" si="90"/>
        <v>43711000-Delovi mašina za valjanje metala</v>
      </c>
    </row>
    <row r="5798" spans="1:17" x14ac:dyDescent="0.25">
      <c r="A5798">
        <v>5797</v>
      </c>
      <c r="B5798">
        <v>43711000</v>
      </c>
      <c r="C5798" t="s">
        <v>5776</v>
      </c>
      <c r="E5798" s="12">
        <v>5798</v>
      </c>
      <c r="F5798" s="13">
        <v>43720000</v>
      </c>
      <c r="G5798" s="14" t="s">
        <v>5777</v>
      </c>
      <c r="Q5798" t="str">
        <f t="shared" si="90"/>
        <v>43720000-Mašine za livenje</v>
      </c>
    </row>
    <row r="5799" spans="1:17" x14ac:dyDescent="0.25">
      <c r="A5799">
        <v>5798</v>
      </c>
      <c r="B5799">
        <v>43720000</v>
      </c>
      <c r="C5799" t="s">
        <v>5777</v>
      </c>
      <c r="E5799" s="15">
        <v>5799</v>
      </c>
      <c r="F5799" s="16">
        <v>43721000</v>
      </c>
      <c r="G5799" s="17" t="s">
        <v>5778</v>
      </c>
      <c r="Q5799" t="str">
        <f t="shared" si="90"/>
        <v>43721000-Delovi mašina za livenje</v>
      </c>
    </row>
    <row r="5800" spans="1:17" x14ac:dyDescent="0.25">
      <c r="A5800">
        <v>5799</v>
      </c>
      <c r="B5800">
        <v>43721000</v>
      </c>
      <c r="C5800" t="s">
        <v>5778</v>
      </c>
      <c r="E5800" s="12">
        <v>5800</v>
      </c>
      <c r="F5800" s="13">
        <v>43800000</v>
      </c>
      <c r="G5800" s="14" t="s">
        <v>5779</v>
      </c>
      <c r="Q5800" t="str">
        <f t="shared" si="90"/>
        <v>43800000-Oprema za radionice</v>
      </c>
    </row>
    <row r="5801" spans="1:17" x14ac:dyDescent="0.25">
      <c r="A5801">
        <v>5800</v>
      </c>
      <c r="B5801">
        <v>43800000</v>
      </c>
      <c r="C5801" t="s">
        <v>5779</v>
      </c>
      <c r="E5801" s="15">
        <v>5801</v>
      </c>
      <c r="F5801" s="16">
        <v>43810000</v>
      </c>
      <c r="G5801" s="17" t="s">
        <v>5780</v>
      </c>
      <c r="Q5801" t="str">
        <f t="shared" si="90"/>
        <v>43810000-Oprema za obradu drveta</v>
      </c>
    </row>
    <row r="5802" spans="1:17" x14ac:dyDescent="0.25">
      <c r="A5802">
        <v>5801</v>
      </c>
      <c r="B5802">
        <v>43810000</v>
      </c>
      <c r="C5802" t="s">
        <v>5780</v>
      </c>
      <c r="E5802" s="12">
        <v>5802</v>
      </c>
      <c r="F5802" s="13">
        <v>43811000</v>
      </c>
      <c r="G5802" s="14" t="s">
        <v>5781</v>
      </c>
      <c r="Q5802" t="str">
        <f t="shared" si="90"/>
        <v>43811000-Uređaji za peskarenje</v>
      </c>
    </row>
    <row r="5803" spans="1:17" x14ac:dyDescent="0.25">
      <c r="A5803">
        <v>5802</v>
      </c>
      <c r="B5803">
        <v>43811000</v>
      </c>
      <c r="C5803" t="s">
        <v>5781</v>
      </c>
      <c r="E5803" s="15">
        <v>5803</v>
      </c>
      <c r="F5803" s="16">
        <v>43812000</v>
      </c>
      <c r="G5803" s="17" t="s">
        <v>5782</v>
      </c>
      <c r="Q5803" t="str">
        <f t="shared" si="90"/>
        <v>43812000-Oprema za testerisanje</v>
      </c>
    </row>
    <row r="5804" spans="1:17" x14ac:dyDescent="0.25">
      <c r="A5804">
        <v>5803</v>
      </c>
      <c r="B5804">
        <v>43812000</v>
      </c>
      <c r="C5804" t="s">
        <v>5782</v>
      </c>
      <c r="E5804" s="12">
        <v>5804</v>
      </c>
      <c r="F5804" s="13">
        <v>43820000</v>
      </c>
      <c r="G5804" s="14" t="s">
        <v>5783</v>
      </c>
      <c r="Q5804" t="str">
        <f t="shared" si="90"/>
        <v>43820000-Obućarska oprema</v>
      </c>
    </row>
    <row r="5805" spans="1:17" x14ac:dyDescent="0.25">
      <c r="A5805">
        <v>5804</v>
      </c>
      <c r="B5805">
        <v>43820000</v>
      </c>
      <c r="C5805" t="s">
        <v>5783</v>
      </c>
      <c r="E5805" s="15">
        <v>5805</v>
      </c>
      <c r="F5805" s="16">
        <v>43830000</v>
      </c>
      <c r="G5805" s="17" t="s">
        <v>5784</v>
      </c>
      <c r="Q5805" t="str">
        <f t="shared" si="90"/>
        <v>43830000-Električni alati</v>
      </c>
    </row>
    <row r="5806" spans="1:17" x14ac:dyDescent="0.25">
      <c r="A5806">
        <v>5805</v>
      </c>
      <c r="B5806">
        <v>43830000</v>
      </c>
      <c r="C5806" t="s">
        <v>5784</v>
      </c>
      <c r="E5806" s="12">
        <v>5806</v>
      </c>
      <c r="F5806" s="13">
        <v>43840000</v>
      </c>
      <c r="G5806" s="14" t="s">
        <v>5785</v>
      </c>
      <c r="Q5806" t="str">
        <f t="shared" si="90"/>
        <v>43840000-Kovačka oprema</v>
      </c>
    </row>
    <row r="5807" spans="1:17" x14ac:dyDescent="0.25">
      <c r="A5807">
        <v>5806</v>
      </c>
      <c r="B5807">
        <v>43840000</v>
      </c>
      <c r="C5807" t="s">
        <v>5785</v>
      </c>
      <c r="E5807" s="15">
        <v>5807</v>
      </c>
      <c r="F5807" s="16">
        <v>44000000</v>
      </c>
      <c r="G5807" s="17" t="s">
        <v>5786</v>
      </c>
      <c r="Q5807" t="str">
        <f t="shared" si="90"/>
        <v>44000000-Građevinske konstrukcije i materijali; pomoćni proizvodi u građevinarstvu (izuzev električnih aparata)</v>
      </c>
    </row>
    <row r="5808" spans="1:17" x14ac:dyDescent="0.25">
      <c r="A5808">
        <v>5807</v>
      </c>
      <c r="B5808">
        <v>44000000</v>
      </c>
      <c r="C5808" t="s">
        <v>5786</v>
      </c>
      <c r="E5808" s="12">
        <v>5808</v>
      </c>
      <c r="F5808" s="13">
        <v>44100000</v>
      </c>
      <c r="G5808" s="14" t="s">
        <v>5787</v>
      </c>
      <c r="Q5808" t="str">
        <f t="shared" si="90"/>
        <v>44100000-Građevinski materijali i pripadajući proizvodi</v>
      </c>
    </row>
    <row r="5809" spans="1:17" x14ac:dyDescent="0.25">
      <c r="A5809">
        <v>5808</v>
      </c>
      <c r="B5809">
        <v>44100000</v>
      </c>
      <c r="C5809" t="s">
        <v>5787</v>
      </c>
      <c r="E5809" s="15">
        <v>5809</v>
      </c>
      <c r="F5809" s="16">
        <v>44110000</v>
      </c>
      <c r="G5809" s="17" t="s">
        <v>5788</v>
      </c>
      <c r="Q5809" t="str">
        <f t="shared" si="90"/>
        <v>44110000-Građevinski materijali</v>
      </c>
    </row>
    <row r="5810" spans="1:17" x14ac:dyDescent="0.25">
      <c r="A5810">
        <v>5809</v>
      </c>
      <c r="B5810">
        <v>44110000</v>
      </c>
      <c r="C5810" t="s">
        <v>5788</v>
      </c>
      <c r="E5810" s="12">
        <v>5810</v>
      </c>
      <c r="F5810" s="13">
        <v>44111000</v>
      </c>
      <c r="G5810" s="14" t="s">
        <v>5789</v>
      </c>
      <c r="Q5810" t="str">
        <f t="shared" si="90"/>
        <v>44111000-Materijal za gradnju</v>
      </c>
    </row>
    <row r="5811" spans="1:17" x14ac:dyDescent="0.25">
      <c r="A5811">
        <v>5810</v>
      </c>
      <c r="B5811">
        <v>44111000</v>
      </c>
      <c r="C5811" t="s">
        <v>5789</v>
      </c>
      <c r="E5811" s="15">
        <v>5811</v>
      </c>
      <c r="F5811" s="16">
        <v>44111100</v>
      </c>
      <c r="G5811" s="17" t="s">
        <v>5790</v>
      </c>
      <c r="Q5811" t="str">
        <f t="shared" si="90"/>
        <v>44111100-Cigle</v>
      </c>
    </row>
    <row r="5812" spans="1:17" x14ac:dyDescent="0.25">
      <c r="A5812">
        <v>5811</v>
      </c>
      <c r="B5812">
        <v>44111100</v>
      </c>
      <c r="C5812" t="s">
        <v>5790</v>
      </c>
      <c r="E5812" s="12">
        <v>5812</v>
      </c>
      <c r="F5812" s="13">
        <v>44111200</v>
      </c>
      <c r="G5812" s="14" t="s">
        <v>5791</v>
      </c>
      <c r="Q5812" t="str">
        <f t="shared" si="90"/>
        <v>44111200-Cement</v>
      </c>
    </row>
    <row r="5813" spans="1:17" x14ac:dyDescent="0.25">
      <c r="A5813">
        <v>5812</v>
      </c>
      <c r="B5813">
        <v>44111200</v>
      </c>
      <c r="C5813" t="s">
        <v>5791</v>
      </c>
      <c r="E5813" s="15">
        <v>5813</v>
      </c>
      <c r="F5813" s="16">
        <v>44111210</v>
      </c>
      <c r="G5813" s="17" t="s">
        <v>5792</v>
      </c>
      <c r="Q5813" t="str">
        <f t="shared" si="90"/>
        <v>44111210-Cement za bušotine</v>
      </c>
    </row>
    <row r="5814" spans="1:17" x14ac:dyDescent="0.25">
      <c r="A5814">
        <v>5813</v>
      </c>
      <c r="B5814">
        <v>44111210</v>
      </c>
      <c r="C5814" t="s">
        <v>5792</v>
      </c>
      <c r="E5814" s="12">
        <v>5814</v>
      </c>
      <c r="F5814" s="13">
        <v>44111300</v>
      </c>
      <c r="G5814" s="14" t="s">
        <v>5793</v>
      </c>
      <c r="Q5814" t="str">
        <f t="shared" si="90"/>
        <v>44111300-Keramički materijali</v>
      </c>
    </row>
    <row r="5815" spans="1:17" x14ac:dyDescent="0.25">
      <c r="A5815">
        <v>5814</v>
      </c>
      <c r="B5815">
        <v>44111300</v>
      </c>
      <c r="C5815" t="s">
        <v>5793</v>
      </c>
      <c r="E5815" s="15">
        <v>5815</v>
      </c>
      <c r="F5815" s="16">
        <v>44111400</v>
      </c>
      <c r="G5815" s="17" t="s">
        <v>5794</v>
      </c>
      <c r="Q5815" t="str">
        <f t="shared" si="90"/>
        <v>44111400-Boje i zidne obloge</v>
      </c>
    </row>
    <row r="5816" spans="1:17" x14ac:dyDescent="0.25">
      <c r="A5816">
        <v>5815</v>
      </c>
      <c r="B5816">
        <v>44111400</v>
      </c>
      <c r="C5816" t="s">
        <v>5794</v>
      </c>
      <c r="E5816" s="12">
        <v>5816</v>
      </c>
      <c r="F5816" s="13">
        <v>44111500</v>
      </c>
      <c r="G5816" s="14" t="s">
        <v>5795</v>
      </c>
      <c r="Q5816" t="str">
        <f t="shared" si="90"/>
        <v>44111500-Izolatori i izolacioni pribor</v>
      </c>
    </row>
    <row r="5817" spans="1:17" x14ac:dyDescent="0.25">
      <c r="A5817">
        <v>5816</v>
      </c>
      <c r="B5817">
        <v>44111500</v>
      </c>
      <c r="C5817" t="s">
        <v>5795</v>
      </c>
      <c r="E5817" s="15">
        <v>5817</v>
      </c>
      <c r="F5817" s="16">
        <v>44111510</v>
      </c>
      <c r="G5817" s="17" t="s">
        <v>5796</v>
      </c>
      <c r="Q5817" t="str">
        <f t="shared" si="90"/>
        <v>44111510-Izolatori</v>
      </c>
    </row>
    <row r="5818" spans="1:17" x14ac:dyDescent="0.25">
      <c r="A5818">
        <v>5817</v>
      </c>
      <c r="B5818">
        <v>44111510</v>
      </c>
      <c r="C5818" t="s">
        <v>5796</v>
      </c>
      <c r="E5818" s="12">
        <v>5818</v>
      </c>
      <c r="F5818" s="13">
        <v>44111511</v>
      </c>
      <c r="G5818" s="14" t="s">
        <v>5797</v>
      </c>
      <c r="Q5818" t="str">
        <f t="shared" si="90"/>
        <v>44111511-Električni izolatori</v>
      </c>
    </row>
    <row r="5819" spans="1:17" x14ac:dyDescent="0.25">
      <c r="A5819">
        <v>5818</v>
      </c>
      <c r="B5819">
        <v>44111511</v>
      </c>
      <c r="C5819" t="s">
        <v>5797</v>
      </c>
      <c r="E5819" s="15">
        <v>5819</v>
      </c>
      <c r="F5819" s="16">
        <v>44111520</v>
      </c>
      <c r="G5819" s="17" t="s">
        <v>5798</v>
      </c>
      <c r="Q5819" t="str">
        <f t="shared" si="90"/>
        <v>44111520-Materijal za termičku izolaciju</v>
      </c>
    </row>
    <row r="5820" spans="1:17" x14ac:dyDescent="0.25">
      <c r="A5820">
        <v>5819</v>
      </c>
      <c r="B5820">
        <v>44111520</v>
      </c>
      <c r="C5820" t="s">
        <v>5798</v>
      </c>
      <c r="E5820" s="12">
        <v>5820</v>
      </c>
      <c r="F5820" s="13">
        <v>44111530</v>
      </c>
      <c r="G5820" s="14" t="s">
        <v>5799</v>
      </c>
      <c r="Q5820" t="str">
        <f t="shared" si="90"/>
        <v>44111530-Pribor za električnu izolaciju</v>
      </c>
    </row>
    <row r="5821" spans="1:17" x14ac:dyDescent="0.25">
      <c r="A5821">
        <v>5820</v>
      </c>
      <c r="B5821">
        <v>44111530</v>
      </c>
      <c r="C5821" t="s">
        <v>5799</v>
      </c>
      <c r="E5821" s="15">
        <v>5821</v>
      </c>
      <c r="F5821" s="16">
        <v>44111540</v>
      </c>
      <c r="G5821" s="17" t="s">
        <v>5800</v>
      </c>
      <c r="Q5821" t="str">
        <f t="shared" si="90"/>
        <v>44111540-Izolacijsko staklo</v>
      </c>
    </row>
    <row r="5822" spans="1:17" x14ac:dyDescent="0.25">
      <c r="A5822">
        <v>5821</v>
      </c>
      <c r="B5822">
        <v>44111540</v>
      </c>
      <c r="C5822" t="s">
        <v>5800</v>
      </c>
      <c r="E5822" s="12">
        <v>5822</v>
      </c>
      <c r="F5822" s="13">
        <v>44111600</v>
      </c>
      <c r="G5822" s="14" t="s">
        <v>1378</v>
      </c>
      <c r="Q5822" t="str">
        <f t="shared" si="90"/>
        <v>44111600-Blokovi</v>
      </c>
    </row>
    <row r="5823" spans="1:17" x14ac:dyDescent="0.25">
      <c r="A5823">
        <v>5822</v>
      </c>
      <c r="B5823">
        <v>44111600</v>
      </c>
      <c r="C5823" t="s">
        <v>1378</v>
      </c>
      <c r="E5823" s="15">
        <v>5823</v>
      </c>
      <c r="F5823" s="16">
        <v>44111700</v>
      </c>
      <c r="G5823" s="17" t="s">
        <v>5801</v>
      </c>
      <c r="Q5823" t="str">
        <f t="shared" si="90"/>
        <v>44111700-Pločice</v>
      </c>
    </row>
    <row r="5824" spans="1:17" x14ac:dyDescent="0.25">
      <c r="A5824">
        <v>5823</v>
      </c>
      <c r="B5824">
        <v>44111700</v>
      </c>
      <c r="C5824" t="s">
        <v>5801</v>
      </c>
      <c r="E5824" s="12">
        <v>5824</v>
      </c>
      <c r="F5824" s="13">
        <v>44111800</v>
      </c>
      <c r="G5824" s="14" t="s">
        <v>5802</v>
      </c>
      <c r="Q5824" t="str">
        <f t="shared" si="90"/>
        <v>44111800-Malter (građevinski)</v>
      </c>
    </row>
    <row r="5825" spans="1:17" x14ac:dyDescent="0.25">
      <c r="A5825">
        <v>5824</v>
      </c>
      <c r="B5825">
        <v>44111800</v>
      </c>
      <c r="C5825" t="s">
        <v>5802</v>
      </c>
      <c r="E5825" s="15">
        <v>5825</v>
      </c>
      <c r="F5825" s="16">
        <v>44111900</v>
      </c>
      <c r="G5825" s="17" t="s">
        <v>5803</v>
      </c>
      <c r="Q5825" t="str">
        <f t="shared" si="90"/>
        <v>44111900-Keramičke obloge</v>
      </c>
    </row>
    <row r="5826" spans="1:17" x14ac:dyDescent="0.25">
      <c r="A5826">
        <v>5825</v>
      </c>
      <c r="B5826">
        <v>44111900</v>
      </c>
      <c r="C5826" t="s">
        <v>5803</v>
      </c>
      <c r="E5826" s="12">
        <v>5826</v>
      </c>
      <c r="F5826" s="13">
        <v>44112000</v>
      </c>
      <c r="G5826" s="14" t="s">
        <v>5804</v>
      </c>
      <c r="Q5826" t="str">
        <f t="shared" ref="Q5826:Q5889" si="91">F5826&amp; "-" &amp;G5826</f>
        <v>44112000-Razne građevinske konstrukcije</v>
      </c>
    </row>
    <row r="5827" spans="1:17" x14ac:dyDescent="0.25">
      <c r="A5827">
        <v>5826</v>
      </c>
      <c r="B5827">
        <v>44112000</v>
      </c>
      <c r="C5827" t="s">
        <v>5804</v>
      </c>
      <c r="E5827" s="15">
        <v>5827</v>
      </c>
      <c r="F5827" s="16">
        <v>44112100</v>
      </c>
      <c r="G5827" s="17" t="s">
        <v>5805</v>
      </c>
      <c r="Q5827" t="str">
        <f t="shared" si="91"/>
        <v>44112100-Skloništa</v>
      </c>
    </row>
    <row r="5828" spans="1:17" x14ac:dyDescent="0.25">
      <c r="A5828">
        <v>5827</v>
      </c>
      <c r="B5828">
        <v>44112100</v>
      </c>
      <c r="C5828" t="s">
        <v>5805</v>
      </c>
      <c r="E5828" s="12">
        <v>5828</v>
      </c>
      <c r="F5828" s="13">
        <v>44112110</v>
      </c>
      <c r="G5828" s="14" t="s">
        <v>5806</v>
      </c>
      <c r="Q5828" t="str">
        <f t="shared" si="91"/>
        <v>44112110-Delovi skloništa</v>
      </c>
    </row>
    <row r="5829" spans="1:17" x14ac:dyDescent="0.25">
      <c r="A5829">
        <v>5828</v>
      </c>
      <c r="B5829">
        <v>44112110</v>
      </c>
      <c r="C5829" t="s">
        <v>5806</v>
      </c>
      <c r="E5829" s="15">
        <v>5829</v>
      </c>
      <c r="F5829" s="16">
        <v>44112120</v>
      </c>
      <c r="G5829" s="17" t="s">
        <v>5807</v>
      </c>
      <c r="Q5829" t="str">
        <f t="shared" si="91"/>
        <v>44112120-Delovi profila</v>
      </c>
    </row>
    <row r="5830" spans="1:17" x14ac:dyDescent="0.25">
      <c r="A5830">
        <v>5829</v>
      </c>
      <c r="B5830">
        <v>44112120</v>
      </c>
      <c r="C5830" t="s">
        <v>5807</v>
      </c>
      <c r="E5830" s="12">
        <v>5830</v>
      </c>
      <c r="F5830" s="13">
        <v>44112200</v>
      </c>
      <c r="G5830" s="14" t="s">
        <v>4960</v>
      </c>
      <c r="Q5830" t="str">
        <f t="shared" si="91"/>
        <v>44112200-Podne obloge</v>
      </c>
    </row>
    <row r="5831" spans="1:17" x14ac:dyDescent="0.25">
      <c r="A5831">
        <v>5830</v>
      </c>
      <c r="B5831">
        <v>44112200</v>
      </c>
      <c r="C5831" t="s">
        <v>4960</v>
      </c>
      <c r="E5831" s="15">
        <v>5831</v>
      </c>
      <c r="F5831" s="16">
        <v>44112210</v>
      </c>
      <c r="G5831" s="17" t="s">
        <v>5808</v>
      </c>
      <c r="Q5831" t="str">
        <f t="shared" si="91"/>
        <v>44112210-Čvrste podne obloge</v>
      </c>
    </row>
    <row r="5832" spans="1:17" x14ac:dyDescent="0.25">
      <c r="A5832">
        <v>5831</v>
      </c>
      <c r="B5832">
        <v>44112210</v>
      </c>
      <c r="C5832" t="s">
        <v>5808</v>
      </c>
      <c r="E5832" s="12">
        <v>5832</v>
      </c>
      <c r="F5832" s="13">
        <v>44112220</v>
      </c>
      <c r="G5832" s="14" t="s">
        <v>5809</v>
      </c>
      <c r="Q5832" t="str">
        <f t="shared" si="91"/>
        <v>44112220-Dvostruki podovi</v>
      </c>
    </row>
    <row r="5833" spans="1:17" x14ac:dyDescent="0.25">
      <c r="A5833">
        <v>5832</v>
      </c>
      <c r="B5833">
        <v>44112220</v>
      </c>
      <c r="C5833" t="s">
        <v>5809</v>
      </c>
      <c r="E5833" s="15">
        <v>5833</v>
      </c>
      <c r="F5833" s="16">
        <v>44112230</v>
      </c>
      <c r="G5833" s="17" t="s">
        <v>5810</v>
      </c>
      <c r="Q5833" t="str">
        <f t="shared" si="91"/>
        <v>44112230-Linoleum</v>
      </c>
    </row>
    <row r="5834" spans="1:17" x14ac:dyDescent="0.25">
      <c r="A5834">
        <v>5833</v>
      </c>
      <c r="B5834">
        <v>44112230</v>
      </c>
      <c r="C5834" t="s">
        <v>5810</v>
      </c>
      <c r="E5834" s="12">
        <v>5834</v>
      </c>
      <c r="F5834" s="13">
        <v>44112240</v>
      </c>
      <c r="G5834" s="14" t="s">
        <v>5811</v>
      </c>
      <c r="Q5834" t="str">
        <f t="shared" si="91"/>
        <v>44112240-Parket</v>
      </c>
    </row>
    <row r="5835" spans="1:17" x14ac:dyDescent="0.25">
      <c r="A5835">
        <v>5834</v>
      </c>
      <c r="B5835">
        <v>44112240</v>
      </c>
      <c r="C5835" t="s">
        <v>5811</v>
      </c>
      <c r="E5835" s="15">
        <v>5835</v>
      </c>
      <c r="F5835" s="16">
        <v>44112300</v>
      </c>
      <c r="G5835" s="17" t="s">
        <v>5812</v>
      </c>
      <c r="Q5835" t="str">
        <f t="shared" si="91"/>
        <v>44112300-Unutrašnje pregrade za prostorije</v>
      </c>
    </row>
    <row r="5836" spans="1:17" x14ac:dyDescent="0.25">
      <c r="A5836">
        <v>5835</v>
      </c>
      <c r="B5836">
        <v>44112300</v>
      </c>
      <c r="C5836" t="s">
        <v>5812</v>
      </c>
      <c r="E5836" s="12">
        <v>5836</v>
      </c>
      <c r="F5836" s="13">
        <v>44112310</v>
      </c>
      <c r="G5836" s="14" t="s">
        <v>5813</v>
      </c>
      <c r="Q5836" t="str">
        <f t="shared" si="91"/>
        <v>44112310-Pregradni zidovi</v>
      </c>
    </row>
    <row r="5837" spans="1:17" x14ac:dyDescent="0.25">
      <c r="A5837">
        <v>5836</v>
      </c>
      <c r="B5837">
        <v>44112310</v>
      </c>
      <c r="C5837" t="s">
        <v>5813</v>
      </c>
      <c r="E5837" s="15">
        <v>5837</v>
      </c>
      <c r="F5837" s="16">
        <v>44112400</v>
      </c>
      <c r="G5837" s="17" t="s">
        <v>5814</v>
      </c>
      <c r="Q5837" t="str">
        <f t="shared" si="91"/>
        <v>44112400-Krov</v>
      </c>
    </row>
    <row r="5838" spans="1:17" x14ac:dyDescent="0.25">
      <c r="A5838">
        <v>5837</v>
      </c>
      <c r="B5838">
        <v>44112400</v>
      </c>
      <c r="C5838" t="s">
        <v>5814</v>
      </c>
      <c r="E5838" s="12">
        <v>5838</v>
      </c>
      <c r="F5838" s="13">
        <v>44112410</v>
      </c>
      <c r="G5838" s="14" t="s">
        <v>5815</v>
      </c>
      <c r="Q5838" t="str">
        <f t="shared" si="91"/>
        <v>44112410-Krovišta</v>
      </c>
    </row>
    <row r="5839" spans="1:17" x14ac:dyDescent="0.25">
      <c r="A5839">
        <v>5838</v>
      </c>
      <c r="B5839">
        <v>44112410</v>
      </c>
      <c r="C5839" t="s">
        <v>5815</v>
      </c>
      <c r="E5839" s="15">
        <v>5839</v>
      </c>
      <c r="F5839" s="16">
        <v>44112420</v>
      </c>
      <c r="G5839" s="17" t="s">
        <v>5816</v>
      </c>
      <c r="Q5839" t="str">
        <f t="shared" si="91"/>
        <v>44112420-Krovni podupirači</v>
      </c>
    </row>
    <row r="5840" spans="1:17" x14ac:dyDescent="0.25">
      <c r="A5840">
        <v>5839</v>
      </c>
      <c r="B5840">
        <v>44112420</v>
      </c>
      <c r="C5840" t="s">
        <v>5816</v>
      </c>
      <c r="E5840" s="12">
        <v>5840</v>
      </c>
      <c r="F5840" s="13">
        <v>44112430</v>
      </c>
      <c r="G5840" s="14" t="s">
        <v>5817</v>
      </c>
      <c r="Q5840" t="str">
        <f t="shared" si="91"/>
        <v>44112430-Krovni rešetkasti nosači</v>
      </c>
    </row>
    <row r="5841" spans="1:17" x14ac:dyDescent="0.25">
      <c r="A5841">
        <v>5840</v>
      </c>
      <c r="B5841">
        <v>44112430</v>
      </c>
      <c r="C5841" t="s">
        <v>5817</v>
      </c>
      <c r="E5841" s="15">
        <v>5841</v>
      </c>
      <c r="F5841" s="16">
        <v>44112500</v>
      </c>
      <c r="G5841" s="17" t="s">
        <v>5818</v>
      </c>
      <c r="Q5841" t="str">
        <f t="shared" si="91"/>
        <v>44112500-Materijali za pokrivanje krovova</v>
      </c>
    </row>
    <row r="5842" spans="1:17" x14ac:dyDescent="0.25">
      <c r="A5842">
        <v>5841</v>
      </c>
      <c r="B5842">
        <v>44112500</v>
      </c>
      <c r="C5842" t="s">
        <v>5818</v>
      </c>
      <c r="E5842" s="12">
        <v>5842</v>
      </c>
      <c r="F5842" s="13">
        <v>44112510</v>
      </c>
      <c r="G5842" s="14" t="s">
        <v>5819</v>
      </c>
      <c r="Q5842" t="str">
        <f t="shared" si="91"/>
        <v>44112510-Šindra</v>
      </c>
    </row>
    <row r="5843" spans="1:17" x14ac:dyDescent="0.25">
      <c r="A5843">
        <v>5842</v>
      </c>
      <c r="B5843">
        <v>44112510</v>
      </c>
      <c r="C5843" t="s">
        <v>5819</v>
      </c>
      <c r="E5843" s="15">
        <v>5843</v>
      </c>
      <c r="F5843" s="16">
        <v>44112600</v>
      </c>
      <c r="G5843" s="17" t="s">
        <v>5820</v>
      </c>
      <c r="Q5843" t="str">
        <f t="shared" si="91"/>
        <v>44112600-Zvučna izolacija</v>
      </c>
    </row>
    <row r="5844" spans="1:17" x14ac:dyDescent="0.25">
      <c r="A5844">
        <v>5843</v>
      </c>
      <c r="B5844">
        <v>44112600</v>
      </c>
      <c r="C5844" t="s">
        <v>5820</v>
      </c>
      <c r="E5844" s="12">
        <v>5844</v>
      </c>
      <c r="F5844" s="13">
        <v>44112700</v>
      </c>
      <c r="G5844" s="14" t="s">
        <v>5821</v>
      </c>
      <c r="Q5844" t="str">
        <f t="shared" si="91"/>
        <v>44112700-Grede</v>
      </c>
    </row>
    <row r="5845" spans="1:17" x14ac:dyDescent="0.25">
      <c r="A5845">
        <v>5844</v>
      </c>
      <c r="B5845">
        <v>44112700</v>
      </c>
      <c r="C5845" t="s">
        <v>5821</v>
      </c>
      <c r="E5845" s="15">
        <v>5845</v>
      </c>
      <c r="F5845" s="16">
        <v>44113000</v>
      </c>
      <c r="G5845" s="17" t="s">
        <v>5822</v>
      </c>
      <c r="Q5845" t="str">
        <f t="shared" si="91"/>
        <v>44113000-Materijali za izgradnju puteva</v>
      </c>
    </row>
    <row r="5846" spans="1:17" x14ac:dyDescent="0.25">
      <c r="A5846">
        <v>5845</v>
      </c>
      <c r="B5846">
        <v>44113000</v>
      </c>
      <c r="C5846" t="s">
        <v>5822</v>
      </c>
      <c r="E5846" s="12">
        <v>5846</v>
      </c>
      <c r="F5846" s="13">
        <v>44113100</v>
      </c>
      <c r="G5846" s="14" t="s">
        <v>5823</v>
      </c>
      <c r="Q5846" t="str">
        <f t="shared" si="91"/>
        <v>44113100-Materijali za asfaltiranje</v>
      </c>
    </row>
    <row r="5847" spans="1:17" x14ac:dyDescent="0.25">
      <c r="A5847">
        <v>5846</v>
      </c>
      <c r="B5847">
        <v>44113100</v>
      </c>
      <c r="C5847" t="s">
        <v>5823</v>
      </c>
      <c r="E5847" s="15">
        <v>5847</v>
      </c>
      <c r="F5847" s="16">
        <v>44113120</v>
      </c>
      <c r="G5847" s="17" t="s">
        <v>5824</v>
      </c>
      <c r="Q5847" t="str">
        <f t="shared" si="91"/>
        <v>44113120-Ploče za asfaltiranje</v>
      </c>
    </row>
    <row r="5848" spans="1:17" x14ac:dyDescent="0.25">
      <c r="A5848">
        <v>5847</v>
      </c>
      <c r="B5848">
        <v>44113120</v>
      </c>
      <c r="C5848" t="s">
        <v>5824</v>
      </c>
      <c r="E5848" s="12">
        <v>5848</v>
      </c>
      <c r="F5848" s="13">
        <v>44113130</v>
      </c>
      <c r="G5848" s="14" t="s">
        <v>5825</v>
      </c>
      <c r="Q5848" t="str">
        <f t="shared" si="91"/>
        <v>44113130-Kamen za popločavanje</v>
      </c>
    </row>
    <row r="5849" spans="1:17" x14ac:dyDescent="0.25">
      <c r="A5849">
        <v>5848</v>
      </c>
      <c r="B5849">
        <v>44113130</v>
      </c>
      <c r="C5849" t="s">
        <v>5825</v>
      </c>
      <c r="E5849" s="15">
        <v>5849</v>
      </c>
      <c r="F5849" s="16">
        <v>44113140</v>
      </c>
      <c r="G5849" s="17" t="s">
        <v>5826</v>
      </c>
      <c r="Q5849" t="str">
        <f t="shared" si="91"/>
        <v>44113140-Tucanik</v>
      </c>
    </row>
    <row r="5850" spans="1:17" x14ac:dyDescent="0.25">
      <c r="A5850">
        <v>5849</v>
      </c>
      <c r="B5850">
        <v>44113140</v>
      </c>
      <c r="C5850" t="s">
        <v>5826</v>
      </c>
      <c r="E5850" s="12">
        <v>5850</v>
      </c>
      <c r="F5850" s="13">
        <v>44113200</v>
      </c>
      <c r="G5850" s="14" t="s">
        <v>5827</v>
      </c>
      <c r="Q5850" t="str">
        <f t="shared" si="91"/>
        <v>44113200-Kamene ploče</v>
      </c>
    </row>
    <row r="5851" spans="1:17" x14ac:dyDescent="0.25">
      <c r="A5851">
        <v>5850</v>
      </c>
      <c r="B5851">
        <v>44113200</v>
      </c>
      <c r="C5851" t="s">
        <v>5827</v>
      </c>
      <c r="E5851" s="15">
        <v>5851</v>
      </c>
      <c r="F5851" s="16">
        <v>44113300</v>
      </c>
      <c r="G5851" s="17" t="s">
        <v>5828</v>
      </c>
      <c r="Q5851" t="str">
        <f t="shared" si="91"/>
        <v>44113300-Obloženi materijali</v>
      </c>
    </row>
    <row r="5852" spans="1:17" x14ac:dyDescent="0.25">
      <c r="A5852">
        <v>5851</v>
      </c>
      <c r="B5852">
        <v>44113300</v>
      </c>
      <c r="C5852" t="s">
        <v>5828</v>
      </c>
      <c r="E5852" s="12">
        <v>5852</v>
      </c>
      <c r="F5852" s="13">
        <v>44113310</v>
      </c>
      <c r="G5852" s="14" t="s">
        <v>5829</v>
      </c>
      <c r="Q5852" t="str">
        <f t="shared" si="91"/>
        <v>44113310-Obloženi materijali za puteve</v>
      </c>
    </row>
    <row r="5853" spans="1:17" x14ac:dyDescent="0.25">
      <c r="A5853">
        <v>5852</v>
      </c>
      <c r="B5853">
        <v>44113310</v>
      </c>
      <c r="C5853" t="s">
        <v>5829</v>
      </c>
      <c r="E5853" s="15">
        <v>5853</v>
      </c>
      <c r="F5853" s="16">
        <v>44113320</v>
      </c>
      <c r="G5853" s="17" t="s">
        <v>5830</v>
      </c>
      <c r="Q5853" t="str">
        <f t="shared" si="91"/>
        <v>44113320-Obloženi tucanik</v>
      </c>
    </row>
    <row r="5854" spans="1:17" x14ac:dyDescent="0.25">
      <c r="A5854">
        <v>5853</v>
      </c>
      <c r="B5854">
        <v>44113320</v>
      </c>
      <c r="C5854" t="s">
        <v>5830</v>
      </c>
      <c r="E5854" s="12">
        <v>5854</v>
      </c>
      <c r="F5854" s="13">
        <v>44113330</v>
      </c>
      <c r="G5854" s="14" t="s">
        <v>5831</v>
      </c>
      <c r="Q5854" t="str">
        <f t="shared" si="91"/>
        <v>44113330-Materijali za oblaganje</v>
      </c>
    </row>
    <row r="5855" spans="1:17" x14ac:dyDescent="0.25">
      <c r="A5855">
        <v>5854</v>
      </c>
      <c r="B5855">
        <v>44113330</v>
      </c>
      <c r="C5855" t="s">
        <v>5831</v>
      </c>
      <c r="E5855" s="15">
        <v>5855</v>
      </c>
      <c r="F5855" s="16">
        <v>44113500</v>
      </c>
      <c r="G5855" s="17" t="s">
        <v>3645</v>
      </c>
      <c r="Q5855" t="str">
        <f t="shared" si="91"/>
        <v>44113500-Staklene kuglice za označavanje puteva</v>
      </c>
    </row>
    <row r="5856" spans="1:17" x14ac:dyDescent="0.25">
      <c r="A5856">
        <v>5855</v>
      </c>
      <c r="B5856">
        <v>44113500</v>
      </c>
      <c r="C5856" t="s">
        <v>3645</v>
      </c>
      <c r="E5856" s="12">
        <v>5856</v>
      </c>
      <c r="F5856" s="13">
        <v>44113600</v>
      </c>
      <c r="G5856" s="14" t="s">
        <v>5832</v>
      </c>
      <c r="Q5856" t="str">
        <f t="shared" si="91"/>
        <v>44113600-Bitumen i asfalt</v>
      </c>
    </row>
    <row r="5857" spans="1:17" x14ac:dyDescent="0.25">
      <c r="A5857">
        <v>5856</v>
      </c>
      <c r="B5857">
        <v>44113600</v>
      </c>
      <c r="C5857" t="s">
        <v>5832</v>
      </c>
      <c r="E5857" s="15">
        <v>5857</v>
      </c>
      <c r="F5857" s="16">
        <v>44113610</v>
      </c>
      <c r="G5857" s="17" t="s">
        <v>5833</v>
      </c>
      <c r="Q5857" t="str">
        <f t="shared" si="91"/>
        <v>44113610-Bitumen</v>
      </c>
    </row>
    <row r="5858" spans="1:17" x14ac:dyDescent="0.25">
      <c r="A5858">
        <v>5857</v>
      </c>
      <c r="B5858">
        <v>44113610</v>
      </c>
      <c r="C5858" t="s">
        <v>5833</v>
      </c>
      <c r="E5858" s="12">
        <v>5858</v>
      </c>
      <c r="F5858" s="13">
        <v>44113620</v>
      </c>
      <c r="G5858" s="14" t="s">
        <v>5834</v>
      </c>
      <c r="Q5858" t="str">
        <f t="shared" si="91"/>
        <v>44113620-Asfalt</v>
      </c>
    </row>
    <row r="5859" spans="1:17" x14ac:dyDescent="0.25">
      <c r="A5859">
        <v>5858</v>
      </c>
      <c r="B5859">
        <v>44113620</v>
      </c>
      <c r="C5859" t="s">
        <v>5834</v>
      </c>
      <c r="E5859" s="15">
        <v>5859</v>
      </c>
      <c r="F5859" s="16">
        <v>44113700</v>
      </c>
      <c r="G5859" s="17" t="s">
        <v>5835</v>
      </c>
      <c r="Q5859" t="str">
        <f t="shared" si="91"/>
        <v>44113700-Materijali za popravljanje puteva</v>
      </c>
    </row>
    <row r="5860" spans="1:17" x14ac:dyDescent="0.25">
      <c r="A5860">
        <v>5859</v>
      </c>
      <c r="B5860">
        <v>44113700</v>
      </c>
      <c r="C5860" t="s">
        <v>5835</v>
      </c>
      <c r="E5860" s="12">
        <v>5860</v>
      </c>
      <c r="F5860" s="13">
        <v>44113800</v>
      </c>
      <c r="G5860" s="14" t="s">
        <v>5836</v>
      </c>
      <c r="Q5860" t="str">
        <f t="shared" si="91"/>
        <v>44113800-Materijali za asfaltiranje puteva</v>
      </c>
    </row>
    <row r="5861" spans="1:17" x14ac:dyDescent="0.25">
      <c r="A5861">
        <v>5860</v>
      </c>
      <c r="B5861">
        <v>44113800</v>
      </c>
      <c r="C5861" t="s">
        <v>5836</v>
      </c>
      <c r="E5861" s="15">
        <v>5861</v>
      </c>
      <c r="F5861" s="16">
        <v>44113810</v>
      </c>
      <c r="G5861" s="17" t="s">
        <v>5837</v>
      </c>
      <c r="Q5861" t="str">
        <f t="shared" si="91"/>
        <v>44113810-Površinska obrada</v>
      </c>
    </row>
    <row r="5862" spans="1:17" x14ac:dyDescent="0.25">
      <c r="A5862">
        <v>5861</v>
      </c>
      <c r="B5862">
        <v>44113810</v>
      </c>
      <c r="C5862" t="s">
        <v>5837</v>
      </c>
      <c r="E5862" s="12">
        <v>5862</v>
      </c>
      <c r="F5862" s="13">
        <v>44113900</v>
      </c>
      <c r="G5862" s="14" t="s">
        <v>5838</v>
      </c>
      <c r="Q5862" t="str">
        <f t="shared" si="91"/>
        <v>44113900-Materijali za održavanje puteva</v>
      </c>
    </row>
    <row r="5863" spans="1:17" x14ac:dyDescent="0.25">
      <c r="A5863">
        <v>5862</v>
      </c>
      <c r="B5863">
        <v>44113900</v>
      </c>
      <c r="C5863" t="s">
        <v>5838</v>
      </c>
      <c r="E5863" s="15">
        <v>5863</v>
      </c>
      <c r="F5863" s="16">
        <v>44113910</v>
      </c>
      <c r="G5863" s="17" t="s">
        <v>5839</v>
      </c>
      <c r="Q5863" t="str">
        <f t="shared" si="91"/>
        <v>44113910-Materijali za zimsku službu na putevima</v>
      </c>
    </row>
    <row r="5864" spans="1:17" x14ac:dyDescent="0.25">
      <c r="A5864">
        <v>5863</v>
      </c>
      <c r="B5864">
        <v>44113910</v>
      </c>
      <c r="C5864" t="s">
        <v>5839</v>
      </c>
      <c r="E5864" s="12">
        <v>5864</v>
      </c>
      <c r="F5864" s="13">
        <v>44114000</v>
      </c>
      <c r="G5864" s="14" t="s">
        <v>5840</v>
      </c>
      <c r="Q5864" t="str">
        <f t="shared" si="91"/>
        <v>44114000-Beton</v>
      </c>
    </row>
    <row r="5865" spans="1:17" x14ac:dyDescent="0.25">
      <c r="A5865">
        <v>5864</v>
      </c>
      <c r="B5865">
        <v>44114000</v>
      </c>
      <c r="C5865" t="s">
        <v>5840</v>
      </c>
      <c r="E5865" s="15">
        <v>5865</v>
      </c>
      <c r="F5865" s="16">
        <v>44114100</v>
      </c>
      <c r="G5865" s="17" t="s">
        <v>5841</v>
      </c>
      <c r="Q5865" t="str">
        <f t="shared" si="91"/>
        <v>44114100-Transportni beton</v>
      </c>
    </row>
    <row r="5866" spans="1:17" x14ac:dyDescent="0.25">
      <c r="A5866">
        <v>5865</v>
      </c>
      <c r="B5866">
        <v>44114100</v>
      </c>
      <c r="C5866" t="s">
        <v>5841</v>
      </c>
      <c r="E5866" s="12">
        <v>5866</v>
      </c>
      <c r="F5866" s="13">
        <v>44114200</v>
      </c>
      <c r="G5866" s="14" t="s">
        <v>5842</v>
      </c>
      <c r="Q5866" t="str">
        <f t="shared" si="91"/>
        <v>44114200-Proizvodi od betona</v>
      </c>
    </row>
    <row r="5867" spans="1:17" x14ac:dyDescent="0.25">
      <c r="A5867">
        <v>5866</v>
      </c>
      <c r="B5867">
        <v>44114200</v>
      </c>
      <c r="C5867" t="s">
        <v>5842</v>
      </c>
      <c r="E5867" s="15">
        <v>5867</v>
      </c>
      <c r="F5867" s="16">
        <v>44114210</v>
      </c>
      <c r="G5867" s="17" t="s">
        <v>5843</v>
      </c>
      <c r="Q5867" t="str">
        <f t="shared" si="91"/>
        <v>44114210-Betonski šipovi</v>
      </c>
    </row>
    <row r="5868" spans="1:17" x14ac:dyDescent="0.25">
      <c r="A5868">
        <v>5867</v>
      </c>
      <c r="B5868">
        <v>44114210</v>
      </c>
      <c r="C5868" t="s">
        <v>5843</v>
      </c>
      <c r="E5868" s="12">
        <v>5868</v>
      </c>
      <c r="F5868" s="13">
        <v>44114220</v>
      </c>
      <c r="G5868" s="14" t="s">
        <v>5844</v>
      </c>
      <c r="Q5868" t="str">
        <f t="shared" si="91"/>
        <v>44114220-Betonske cevi i pribor</v>
      </c>
    </row>
    <row r="5869" spans="1:17" x14ac:dyDescent="0.25">
      <c r="A5869">
        <v>5868</v>
      </c>
      <c r="B5869">
        <v>44114220</v>
      </c>
      <c r="C5869" t="s">
        <v>5844</v>
      </c>
      <c r="E5869" s="15">
        <v>5869</v>
      </c>
      <c r="F5869" s="16">
        <v>44114250</v>
      </c>
      <c r="G5869" s="17" t="s">
        <v>5845</v>
      </c>
      <c r="Q5869" t="str">
        <f t="shared" si="91"/>
        <v>44114250-Betonske ploče</v>
      </c>
    </row>
    <row r="5870" spans="1:17" x14ac:dyDescent="0.25">
      <c r="A5870">
        <v>5869</v>
      </c>
      <c r="B5870">
        <v>44114250</v>
      </c>
      <c r="C5870" t="s">
        <v>5845</v>
      </c>
      <c r="E5870" s="12">
        <v>5870</v>
      </c>
      <c r="F5870" s="13">
        <v>44115000</v>
      </c>
      <c r="G5870" s="14" t="s">
        <v>5846</v>
      </c>
      <c r="Q5870" t="str">
        <f t="shared" si="91"/>
        <v>44115000-Građevinski okovi</v>
      </c>
    </row>
    <row r="5871" spans="1:17" x14ac:dyDescent="0.25">
      <c r="A5871">
        <v>5870</v>
      </c>
      <c r="B5871">
        <v>44115000</v>
      </c>
      <c r="C5871" t="s">
        <v>5846</v>
      </c>
      <c r="E5871" s="15">
        <v>5871</v>
      </c>
      <c r="F5871" s="16">
        <v>44115100</v>
      </c>
      <c r="G5871" s="17" t="s">
        <v>5847</v>
      </c>
      <c r="Q5871" t="str">
        <f t="shared" si="91"/>
        <v>44115100-Kanalice</v>
      </c>
    </row>
    <row r="5872" spans="1:17" x14ac:dyDescent="0.25">
      <c r="A5872">
        <v>5871</v>
      </c>
      <c r="B5872">
        <v>44115100</v>
      </c>
      <c r="C5872" t="s">
        <v>5847</v>
      </c>
      <c r="E5872" s="12">
        <v>5872</v>
      </c>
      <c r="F5872" s="13">
        <v>44115200</v>
      </c>
      <c r="G5872" s="14" t="s">
        <v>5848</v>
      </c>
      <c r="Q5872" t="str">
        <f t="shared" si="91"/>
        <v>44115200-Materijal za vodoinstalaterske poslove i grejanje</v>
      </c>
    </row>
    <row r="5873" spans="1:17" x14ac:dyDescent="0.25">
      <c r="A5873">
        <v>5872</v>
      </c>
      <c r="B5873">
        <v>44115200</v>
      </c>
      <c r="C5873" t="s">
        <v>5848</v>
      </c>
      <c r="E5873" s="15">
        <v>5873</v>
      </c>
      <c r="F5873" s="16">
        <v>44115210</v>
      </c>
      <c r="G5873" s="17" t="s">
        <v>5849</v>
      </c>
      <c r="Q5873" t="str">
        <f t="shared" si="91"/>
        <v>44115210-Vodoinstalaterski materijal</v>
      </c>
    </row>
    <row r="5874" spans="1:17" x14ac:dyDescent="0.25">
      <c r="A5874">
        <v>5873</v>
      </c>
      <c r="B5874">
        <v>44115210</v>
      </c>
      <c r="C5874" t="s">
        <v>5849</v>
      </c>
      <c r="E5874" s="12">
        <v>5874</v>
      </c>
      <c r="F5874" s="13">
        <v>44115220</v>
      </c>
      <c r="G5874" s="14" t="s">
        <v>5850</v>
      </c>
      <c r="Q5874" t="str">
        <f t="shared" si="91"/>
        <v>44115220-Materijal za grejanje</v>
      </c>
    </row>
    <row r="5875" spans="1:17" x14ac:dyDescent="0.25">
      <c r="A5875">
        <v>5874</v>
      </c>
      <c r="B5875">
        <v>44115220</v>
      </c>
      <c r="C5875" t="s">
        <v>5850</v>
      </c>
      <c r="E5875" s="15">
        <v>5875</v>
      </c>
      <c r="F5875" s="16">
        <v>44115310</v>
      </c>
      <c r="G5875" s="17" t="s">
        <v>4917</v>
      </c>
      <c r="Q5875" t="str">
        <f t="shared" si="91"/>
        <v>44115310-Roletne</v>
      </c>
    </row>
    <row r="5876" spans="1:17" x14ac:dyDescent="0.25">
      <c r="A5876">
        <v>5875</v>
      </c>
      <c r="B5876">
        <v>44115310</v>
      </c>
      <c r="C5876" t="s">
        <v>4917</v>
      </c>
      <c r="E5876" s="12">
        <v>5876</v>
      </c>
      <c r="F5876" s="13">
        <v>44115400</v>
      </c>
      <c r="G5876" s="14" t="s">
        <v>5851</v>
      </c>
      <c r="Q5876" t="str">
        <f t="shared" si="91"/>
        <v>44115400-Krovni prozori</v>
      </c>
    </row>
    <row r="5877" spans="1:17" x14ac:dyDescent="0.25">
      <c r="A5877">
        <v>5876</v>
      </c>
      <c r="B5877">
        <v>44115400</v>
      </c>
      <c r="C5877" t="s">
        <v>5851</v>
      </c>
      <c r="E5877" s="15">
        <v>5877</v>
      </c>
      <c r="F5877" s="16">
        <v>44115500</v>
      </c>
      <c r="G5877" s="17" t="s">
        <v>5852</v>
      </c>
      <c r="Q5877" t="str">
        <f t="shared" si="91"/>
        <v>44115500-Sistemi prskalica</v>
      </c>
    </row>
    <row r="5878" spans="1:17" x14ac:dyDescent="0.25">
      <c r="A5878">
        <v>5877</v>
      </c>
      <c r="B5878">
        <v>44115500</v>
      </c>
      <c r="C5878" t="s">
        <v>5852</v>
      </c>
      <c r="E5878" s="12">
        <v>5878</v>
      </c>
      <c r="F5878" s="13">
        <v>44115600</v>
      </c>
      <c r="G5878" s="14" t="s">
        <v>5853</v>
      </c>
      <c r="Q5878" t="str">
        <f t="shared" si="91"/>
        <v>44115600-Lift - sedište uz stepenice</v>
      </c>
    </row>
    <row r="5879" spans="1:17" x14ac:dyDescent="0.25">
      <c r="A5879">
        <v>5878</v>
      </c>
      <c r="B5879">
        <v>44115600</v>
      </c>
      <c r="C5879" t="s">
        <v>5853</v>
      </c>
      <c r="E5879" s="15">
        <v>5879</v>
      </c>
      <c r="F5879" s="16">
        <v>44115700</v>
      </c>
      <c r="G5879" s="17" t="s">
        <v>5854</v>
      </c>
      <c r="Q5879" t="str">
        <f t="shared" si="91"/>
        <v>44115700-Spoljne žaluzine</v>
      </c>
    </row>
    <row r="5880" spans="1:17" x14ac:dyDescent="0.25">
      <c r="A5880">
        <v>5879</v>
      </c>
      <c r="B5880">
        <v>44115700</v>
      </c>
      <c r="C5880" t="s">
        <v>5854</v>
      </c>
      <c r="E5880" s="12">
        <v>5880</v>
      </c>
      <c r="F5880" s="13">
        <v>44115710</v>
      </c>
      <c r="G5880" s="14" t="s">
        <v>5855</v>
      </c>
      <c r="Q5880" t="str">
        <f t="shared" si="91"/>
        <v>44115710-Baldahini</v>
      </c>
    </row>
    <row r="5881" spans="1:17" x14ac:dyDescent="0.25">
      <c r="A5881">
        <v>5880</v>
      </c>
      <c r="B5881">
        <v>44115710</v>
      </c>
      <c r="C5881" t="s">
        <v>5855</v>
      </c>
      <c r="E5881" s="15">
        <v>5881</v>
      </c>
      <c r="F5881" s="16">
        <v>44115800</v>
      </c>
      <c r="G5881" s="17" t="s">
        <v>5856</v>
      </c>
      <c r="Q5881" t="str">
        <f t="shared" si="91"/>
        <v>44115800-Predmeti za unutrašnje opremanje</v>
      </c>
    </row>
    <row r="5882" spans="1:17" x14ac:dyDescent="0.25">
      <c r="A5882">
        <v>5881</v>
      </c>
      <c r="B5882">
        <v>44115800</v>
      </c>
      <c r="C5882" t="s">
        <v>5856</v>
      </c>
      <c r="E5882" s="12">
        <v>5882</v>
      </c>
      <c r="F5882" s="13">
        <v>44115810</v>
      </c>
      <c r="G5882" s="14" t="s">
        <v>5857</v>
      </c>
      <c r="Q5882" t="str">
        <f t="shared" si="91"/>
        <v>44115810-Garnišne i držači zavesa</v>
      </c>
    </row>
    <row r="5883" spans="1:17" x14ac:dyDescent="0.25">
      <c r="A5883">
        <v>5882</v>
      </c>
      <c r="B5883">
        <v>44115810</v>
      </c>
      <c r="C5883" t="s">
        <v>5857</v>
      </c>
      <c r="E5883" s="15">
        <v>5883</v>
      </c>
      <c r="F5883" s="16">
        <v>44115811</v>
      </c>
      <c r="G5883" s="17" t="s">
        <v>5858</v>
      </c>
      <c r="Q5883" t="str">
        <f t="shared" si="91"/>
        <v>44115811-Garnišne</v>
      </c>
    </row>
    <row r="5884" spans="1:17" x14ac:dyDescent="0.25">
      <c r="A5884">
        <v>5883</v>
      </c>
      <c r="B5884">
        <v>44115811</v>
      </c>
      <c r="C5884" t="s">
        <v>5858</v>
      </c>
      <c r="E5884" s="12">
        <v>5884</v>
      </c>
      <c r="F5884" s="13">
        <v>44115900</v>
      </c>
      <c r="G5884" s="14" t="s">
        <v>5859</v>
      </c>
      <c r="Q5884" t="str">
        <f t="shared" si="91"/>
        <v>44115900-Uređaji za zaštitu od sunca</v>
      </c>
    </row>
    <row r="5885" spans="1:17" x14ac:dyDescent="0.25">
      <c r="A5885">
        <v>5884</v>
      </c>
      <c r="B5885">
        <v>44115900</v>
      </c>
      <c r="C5885" t="s">
        <v>5859</v>
      </c>
      <c r="E5885" s="15">
        <v>5885</v>
      </c>
      <c r="F5885" s="16">
        <v>44130000</v>
      </c>
      <c r="G5885" s="17" t="s">
        <v>5860</v>
      </c>
      <c r="Q5885" t="str">
        <f t="shared" si="91"/>
        <v>44130000-Glavni priključak na kanalizaciju</v>
      </c>
    </row>
    <row r="5886" spans="1:17" x14ac:dyDescent="0.25">
      <c r="A5886">
        <v>5885</v>
      </c>
      <c r="B5886">
        <v>44130000</v>
      </c>
      <c r="C5886" t="s">
        <v>5860</v>
      </c>
      <c r="E5886" s="12">
        <v>5886</v>
      </c>
      <c r="F5886" s="13">
        <v>44131000</v>
      </c>
      <c r="G5886" s="14" t="s">
        <v>5861</v>
      </c>
      <c r="Q5886" t="str">
        <f t="shared" si="91"/>
        <v>44131000-Kanalizacione komore</v>
      </c>
    </row>
    <row r="5887" spans="1:17" x14ac:dyDescent="0.25">
      <c r="A5887">
        <v>5886</v>
      </c>
      <c r="B5887">
        <v>44131000</v>
      </c>
      <c r="C5887" t="s">
        <v>5861</v>
      </c>
      <c r="E5887" s="15">
        <v>5887</v>
      </c>
      <c r="F5887" s="16">
        <v>44132000</v>
      </c>
      <c r="G5887" s="17" t="s">
        <v>5862</v>
      </c>
      <c r="Q5887" t="str">
        <f t="shared" si="91"/>
        <v>44132000-Propusti</v>
      </c>
    </row>
    <row r="5888" spans="1:17" x14ac:dyDescent="0.25">
      <c r="A5888">
        <v>5887</v>
      </c>
      <c r="B5888">
        <v>44132000</v>
      </c>
      <c r="C5888" t="s">
        <v>5862</v>
      </c>
      <c r="E5888" s="12">
        <v>5888</v>
      </c>
      <c r="F5888" s="13">
        <v>44133000</v>
      </c>
      <c r="G5888" s="14" t="s">
        <v>5863</v>
      </c>
      <c r="Q5888" t="str">
        <f t="shared" si="91"/>
        <v>44133000-Spoljni poklopci od daktilnog gvožđa</v>
      </c>
    </row>
    <row r="5889" spans="1:17" x14ac:dyDescent="0.25">
      <c r="A5889">
        <v>5888</v>
      </c>
      <c r="B5889">
        <v>44133000</v>
      </c>
      <c r="C5889" t="s">
        <v>5863</v>
      </c>
      <c r="E5889" s="15">
        <v>5889</v>
      </c>
      <c r="F5889" s="16">
        <v>44134000</v>
      </c>
      <c r="G5889" s="17" t="s">
        <v>5864</v>
      </c>
      <c r="Q5889" t="str">
        <f t="shared" si="91"/>
        <v>44134000-Lukovi</v>
      </c>
    </row>
    <row r="5890" spans="1:17" x14ac:dyDescent="0.25">
      <c r="A5890">
        <v>5889</v>
      </c>
      <c r="B5890">
        <v>44134000</v>
      </c>
      <c r="C5890" t="s">
        <v>5864</v>
      </c>
      <c r="E5890" s="12">
        <v>5890</v>
      </c>
      <c r="F5890" s="13">
        <v>44140000</v>
      </c>
      <c r="G5890" s="14" t="s">
        <v>5865</v>
      </c>
      <c r="Q5890" t="str">
        <f t="shared" ref="Q5890:Q5953" si="92">F5890&amp; "-" &amp;G5890</f>
        <v>44140000-Proizvodi povezani sa građevinskim materijalima</v>
      </c>
    </row>
    <row r="5891" spans="1:17" x14ac:dyDescent="0.25">
      <c r="A5891">
        <v>5890</v>
      </c>
      <c r="B5891">
        <v>44140000</v>
      </c>
      <c r="C5891" t="s">
        <v>5865</v>
      </c>
      <c r="E5891" s="15">
        <v>5891</v>
      </c>
      <c r="F5891" s="16">
        <v>44141000</v>
      </c>
      <c r="G5891" s="17" t="s">
        <v>5866</v>
      </c>
      <c r="Q5891" t="str">
        <f t="shared" si="92"/>
        <v>44141000-Instalacioni vodovi</v>
      </c>
    </row>
    <row r="5892" spans="1:17" x14ac:dyDescent="0.25">
      <c r="A5892">
        <v>5891</v>
      </c>
      <c r="B5892">
        <v>44141000</v>
      </c>
      <c r="C5892" t="s">
        <v>5866</v>
      </c>
      <c r="E5892" s="12">
        <v>5892</v>
      </c>
      <c r="F5892" s="13">
        <v>44141100</v>
      </c>
      <c r="G5892" s="14" t="s">
        <v>5867</v>
      </c>
      <c r="Q5892" t="str">
        <f t="shared" si="92"/>
        <v>44141100-Električni vodovi</v>
      </c>
    </row>
    <row r="5893" spans="1:17" x14ac:dyDescent="0.25">
      <c r="A5893">
        <v>5892</v>
      </c>
      <c r="B5893">
        <v>44141100</v>
      </c>
      <c r="C5893" t="s">
        <v>5867</v>
      </c>
      <c r="E5893" s="15">
        <v>5893</v>
      </c>
      <c r="F5893" s="16">
        <v>44142000</v>
      </c>
      <c r="G5893" s="17" t="s">
        <v>5868</v>
      </c>
      <c r="Q5893" t="str">
        <f t="shared" si="92"/>
        <v>44142000-Okviri</v>
      </c>
    </row>
    <row r="5894" spans="1:17" x14ac:dyDescent="0.25">
      <c r="A5894">
        <v>5893</v>
      </c>
      <c r="B5894">
        <v>44142000</v>
      </c>
      <c r="C5894" t="s">
        <v>5868</v>
      </c>
      <c r="E5894" s="12">
        <v>5894</v>
      </c>
      <c r="F5894" s="13">
        <v>44143000</v>
      </c>
      <c r="G5894" s="14" t="s">
        <v>5869</v>
      </c>
      <c r="Q5894" t="str">
        <f t="shared" si="92"/>
        <v>44143000-Palete</v>
      </c>
    </row>
    <row r="5895" spans="1:17" x14ac:dyDescent="0.25">
      <c r="A5895">
        <v>5894</v>
      </c>
      <c r="B5895">
        <v>44143000</v>
      </c>
      <c r="C5895" t="s">
        <v>5869</v>
      </c>
      <c r="E5895" s="15">
        <v>5895</v>
      </c>
      <c r="F5895" s="16">
        <v>44144000</v>
      </c>
      <c r="G5895" s="17" t="s">
        <v>5870</v>
      </c>
      <c r="Q5895" t="str">
        <f t="shared" si="92"/>
        <v>44144000-Stubovi</v>
      </c>
    </row>
    <row r="5896" spans="1:17" x14ac:dyDescent="0.25">
      <c r="A5896">
        <v>5895</v>
      </c>
      <c r="B5896">
        <v>44144000</v>
      </c>
      <c r="C5896" t="s">
        <v>5870</v>
      </c>
      <c r="E5896" s="12">
        <v>5896</v>
      </c>
      <c r="F5896" s="13">
        <v>44160000</v>
      </c>
      <c r="G5896" s="14" t="s">
        <v>5871</v>
      </c>
      <c r="Q5896" t="str">
        <f t="shared" si="92"/>
        <v>44160000-Cevovodi, cevni sistemi, cevi, omotači cevi i srodni artikli</v>
      </c>
    </row>
    <row r="5897" spans="1:17" x14ac:dyDescent="0.25">
      <c r="A5897">
        <v>5896</v>
      </c>
      <c r="B5897">
        <v>44160000</v>
      </c>
      <c r="C5897" t="s">
        <v>5871</v>
      </c>
      <c r="E5897" s="15">
        <v>5897</v>
      </c>
      <c r="F5897" s="16">
        <v>44161000</v>
      </c>
      <c r="G5897" s="17" t="s">
        <v>5872</v>
      </c>
      <c r="Q5897" t="str">
        <f t="shared" si="92"/>
        <v>44161000-Cevovodi</v>
      </c>
    </row>
    <row r="5898" spans="1:17" x14ac:dyDescent="0.25">
      <c r="A5898">
        <v>5897</v>
      </c>
      <c r="B5898">
        <v>44161000</v>
      </c>
      <c r="C5898" t="s">
        <v>5872</v>
      </c>
      <c r="E5898" s="12">
        <v>5898</v>
      </c>
      <c r="F5898" s="13">
        <v>44161100</v>
      </c>
      <c r="G5898" s="14" t="s">
        <v>5873</v>
      </c>
      <c r="Q5898" t="str">
        <f t="shared" si="92"/>
        <v>44161100-Gasovodi</v>
      </c>
    </row>
    <row r="5899" spans="1:17" x14ac:dyDescent="0.25">
      <c r="A5899">
        <v>5898</v>
      </c>
      <c r="B5899">
        <v>44161100</v>
      </c>
      <c r="C5899" t="s">
        <v>5873</v>
      </c>
      <c r="E5899" s="15">
        <v>5899</v>
      </c>
      <c r="F5899" s="16">
        <v>44161110</v>
      </c>
      <c r="G5899" s="17" t="s">
        <v>5874</v>
      </c>
      <c r="Q5899" t="str">
        <f t="shared" si="92"/>
        <v>44161110-Mreže za distribuciju gasa</v>
      </c>
    </row>
    <row r="5900" spans="1:17" x14ac:dyDescent="0.25">
      <c r="A5900">
        <v>5899</v>
      </c>
      <c r="B5900">
        <v>44161110</v>
      </c>
      <c r="C5900" t="s">
        <v>5874</v>
      </c>
      <c r="E5900" s="12">
        <v>5900</v>
      </c>
      <c r="F5900" s="13">
        <v>44161200</v>
      </c>
      <c r="G5900" s="14" t="s">
        <v>5875</v>
      </c>
      <c r="Q5900" t="str">
        <f t="shared" si="92"/>
        <v>44161200-Glavni priključak na vodovod</v>
      </c>
    </row>
    <row r="5901" spans="1:17" x14ac:dyDescent="0.25">
      <c r="A5901">
        <v>5900</v>
      </c>
      <c r="B5901">
        <v>44161200</v>
      </c>
      <c r="C5901" t="s">
        <v>5875</v>
      </c>
      <c r="E5901" s="15">
        <v>5901</v>
      </c>
      <c r="F5901" s="16">
        <v>44161400</v>
      </c>
      <c r="G5901" s="17" t="s">
        <v>5876</v>
      </c>
      <c r="Q5901" t="str">
        <f t="shared" si="92"/>
        <v>44161400-Podvodni cevovod</v>
      </c>
    </row>
    <row r="5902" spans="1:17" x14ac:dyDescent="0.25">
      <c r="A5902">
        <v>5901</v>
      </c>
      <c r="B5902">
        <v>44161400</v>
      </c>
      <c r="C5902" t="s">
        <v>5876</v>
      </c>
      <c r="E5902" s="12">
        <v>5902</v>
      </c>
      <c r="F5902" s="13">
        <v>44161410</v>
      </c>
      <c r="G5902" s="14" t="s">
        <v>5877</v>
      </c>
      <c r="Q5902" t="str">
        <f t="shared" si="92"/>
        <v>44161410-Podmorski cevovodi</v>
      </c>
    </row>
    <row r="5903" spans="1:17" x14ac:dyDescent="0.25">
      <c r="A5903">
        <v>5902</v>
      </c>
      <c r="B5903">
        <v>44161410</v>
      </c>
      <c r="C5903" t="s">
        <v>5877</v>
      </c>
      <c r="E5903" s="15">
        <v>5903</v>
      </c>
      <c r="F5903" s="16">
        <v>44161500</v>
      </c>
      <c r="G5903" s="17" t="s">
        <v>5878</v>
      </c>
      <c r="Q5903" t="str">
        <f t="shared" si="92"/>
        <v>44161500-Cevovod pod visokim pritiskom</v>
      </c>
    </row>
    <row r="5904" spans="1:17" x14ac:dyDescent="0.25">
      <c r="A5904">
        <v>5903</v>
      </c>
      <c r="B5904">
        <v>44161500</v>
      </c>
      <c r="C5904" t="s">
        <v>5878</v>
      </c>
      <c r="E5904" s="12">
        <v>5904</v>
      </c>
      <c r="F5904" s="13">
        <v>44161600</v>
      </c>
      <c r="G5904" s="14" t="s">
        <v>5879</v>
      </c>
      <c r="Q5904" t="str">
        <f t="shared" si="92"/>
        <v>44161600-Cevovod pod niskim pritiskom</v>
      </c>
    </row>
    <row r="5905" spans="1:17" x14ac:dyDescent="0.25">
      <c r="A5905">
        <v>5904</v>
      </c>
      <c r="B5905">
        <v>44161600</v>
      </c>
      <c r="C5905" t="s">
        <v>5879</v>
      </c>
      <c r="E5905" s="15">
        <v>5905</v>
      </c>
      <c r="F5905" s="16">
        <v>44161700</v>
      </c>
      <c r="G5905" s="17" t="s">
        <v>5880</v>
      </c>
      <c r="Q5905" t="str">
        <f t="shared" si="92"/>
        <v>44161700-Roboti za automatski nadzor kvarova, korozije i pukotina cevovoda</v>
      </c>
    </row>
    <row r="5906" spans="1:17" x14ac:dyDescent="0.25">
      <c r="A5906">
        <v>5905</v>
      </c>
      <c r="B5906">
        <v>44161700</v>
      </c>
      <c r="C5906" t="s">
        <v>5880</v>
      </c>
      <c r="E5906" s="12">
        <v>5906</v>
      </c>
      <c r="F5906" s="13">
        <v>44161710</v>
      </c>
      <c r="G5906" s="14" t="s">
        <v>5881</v>
      </c>
      <c r="Q5906" t="str">
        <f t="shared" si="92"/>
        <v>44161710-Uređaji za spuštanje robota za automatski nadzor kvarova, korozije i pukotina u cevovode</v>
      </c>
    </row>
    <row r="5907" spans="1:17" x14ac:dyDescent="0.25">
      <c r="A5907">
        <v>5906</v>
      </c>
      <c r="B5907">
        <v>44161710</v>
      </c>
      <c r="C5907" t="s">
        <v>5881</v>
      </c>
      <c r="E5907" s="15">
        <v>5907</v>
      </c>
      <c r="F5907" s="16">
        <v>44161720</v>
      </c>
      <c r="G5907" s="17" t="s">
        <v>5882</v>
      </c>
      <c r="Q5907" t="str">
        <f t="shared" si="92"/>
        <v>44161720-Uređaji za vađenje robota za automatski nadzor kvarova, korozije i pukotina iz cevovoda</v>
      </c>
    </row>
    <row r="5908" spans="1:17" x14ac:dyDescent="0.25">
      <c r="A5908">
        <v>5907</v>
      </c>
      <c r="B5908">
        <v>44161720</v>
      </c>
      <c r="C5908" t="s">
        <v>5882</v>
      </c>
      <c r="E5908" s="12">
        <v>5908</v>
      </c>
      <c r="F5908" s="13">
        <v>44161730</v>
      </c>
      <c r="G5908" s="14" t="s">
        <v>5883</v>
      </c>
      <c r="Q5908" t="str">
        <f t="shared" si="92"/>
        <v>44161730-Zaptivni sistemi za sigurno spuštanje robota za automatski nadzor kvarova, korozije i pukotina u cevovode</v>
      </c>
    </row>
    <row r="5909" spans="1:17" x14ac:dyDescent="0.25">
      <c r="A5909">
        <v>5908</v>
      </c>
      <c r="B5909">
        <v>44161730</v>
      </c>
      <c r="C5909" t="s">
        <v>5883</v>
      </c>
      <c r="E5909" s="15">
        <v>5909</v>
      </c>
      <c r="F5909" s="16">
        <v>44162000</v>
      </c>
      <c r="G5909" s="17" t="s">
        <v>5884</v>
      </c>
      <c r="Q5909" t="str">
        <f t="shared" si="92"/>
        <v>44162000-Cevovod</v>
      </c>
    </row>
    <row r="5910" spans="1:17" x14ac:dyDescent="0.25">
      <c r="A5910">
        <v>5909</v>
      </c>
      <c r="B5910">
        <v>44162000</v>
      </c>
      <c r="C5910" t="s">
        <v>5884</v>
      </c>
      <c r="E5910" s="12">
        <v>5910</v>
      </c>
      <c r="F5910" s="13">
        <v>44162100</v>
      </c>
      <c r="G5910" s="14" t="s">
        <v>5885</v>
      </c>
      <c r="Q5910" t="str">
        <f t="shared" si="92"/>
        <v>44162100-Potrepštine za cevovod</v>
      </c>
    </row>
    <row r="5911" spans="1:17" x14ac:dyDescent="0.25">
      <c r="A5911">
        <v>5910</v>
      </c>
      <c r="B5911">
        <v>44162100</v>
      </c>
      <c r="C5911" t="s">
        <v>5885</v>
      </c>
      <c r="E5911" s="15">
        <v>5911</v>
      </c>
      <c r="F5911" s="16">
        <v>44162200</v>
      </c>
      <c r="G5911" s="17" t="s">
        <v>5886</v>
      </c>
      <c r="Q5911" t="str">
        <f t="shared" si="92"/>
        <v>44162200-Distribucioni cevovod</v>
      </c>
    </row>
    <row r="5912" spans="1:17" x14ac:dyDescent="0.25">
      <c r="A5912">
        <v>5911</v>
      </c>
      <c r="B5912">
        <v>44162200</v>
      </c>
      <c r="C5912" t="s">
        <v>5886</v>
      </c>
      <c r="E5912" s="12">
        <v>5912</v>
      </c>
      <c r="F5912" s="13">
        <v>44162300</v>
      </c>
      <c r="G5912" s="14" t="s">
        <v>5887</v>
      </c>
      <c r="Q5912" t="str">
        <f t="shared" si="92"/>
        <v>44162300-Ispustni cevovod</v>
      </c>
    </row>
    <row r="5913" spans="1:17" x14ac:dyDescent="0.25">
      <c r="A5913">
        <v>5912</v>
      </c>
      <c r="B5913">
        <v>44162300</v>
      </c>
      <c r="C5913" t="s">
        <v>5887</v>
      </c>
      <c r="E5913" s="15">
        <v>5913</v>
      </c>
      <c r="F5913" s="16">
        <v>44162400</v>
      </c>
      <c r="G5913" s="17" t="s">
        <v>5888</v>
      </c>
      <c r="Q5913" t="str">
        <f t="shared" si="92"/>
        <v>44162400-Vitrifikovaniotvori od glazirane keramike</v>
      </c>
    </row>
    <row r="5914" spans="1:17" x14ac:dyDescent="0.25">
      <c r="A5914">
        <v>5913</v>
      </c>
      <c r="B5914">
        <v>44162400</v>
      </c>
      <c r="C5914" t="s">
        <v>5888</v>
      </c>
      <c r="E5914" s="12">
        <v>5914</v>
      </c>
      <c r="F5914" s="13">
        <v>44162500</v>
      </c>
      <c r="G5914" s="14" t="s">
        <v>5889</v>
      </c>
      <c r="Q5914" t="str">
        <f t="shared" si="92"/>
        <v>44162500-Cevni sistemi za pitku vodu</v>
      </c>
    </row>
    <row r="5915" spans="1:17" x14ac:dyDescent="0.25">
      <c r="A5915">
        <v>5914</v>
      </c>
      <c r="B5915">
        <v>44162500</v>
      </c>
      <c r="C5915" t="s">
        <v>5889</v>
      </c>
      <c r="E5915" s="15">
        <v>5915</v>
      </c>
      <c r="F5915" s="16">
        <v>44163000</v>
      </c>
      <c r="G5915" s="17" t="s">
        <v>5890</v>
      </c>
      <c r="Q5915" t="str">
        <f t="shared" si="92"/>
        <v>44163000-Cevi i armatura</v>
      </c>
    </row>
    <row r="5916" spans="1:17" x14ac:dyDescent="0.25">
      <c r="A5916">
        <v>5915</v>
      </c>
      <c r="B5916">
        <v>44163000</v>
      </c>
      <c r="C5916" t="s">
        <v>5890</v>
      </c>
      <c r="E5916" s="12">
        <v>5916</v>
      </c>
      <c r="F5916" s="13">
        <v>44163100</v>
      </c>
      <c r="G5916" s="14" t="s">
        <v>5891</v>
      </c>
      <c r="Q5916" t="str">
        <f t="shared" si="92"/>
        <v>44163100-Cevi</v>
      </c>
    </row>
    <row r="5917" spans="1:17" x14ac:dyDescent="0.25">
      <c r="A5917">
        <v>5916</v>
      </c>
      <c r="B5917">
        <v>44163100</v>
      </c>
      <c r="C5917" t="s">
        <v>5891</v>
      </c>
      <c r="E5917" s="15">
        <v>5917</v>
      </c>
      <c r="F5917" s="16">
        <v>44163110</v>
      </c>
      <c r="G5917" s="17" t="s">
        <v>5892</v>
      </c>
      <c r="Q5917" t="str">
        <f t="shared" si="92"/>
        <v>44163110-Drenažne cevi</v>
      </c>
    </row>
    <row r="5918" spans="1:17" x14ac:dyDescent="0.25">
      <c r="A5918">
        <v>5917</v>
      </c>
      <c r="B5918">
        <v>44163110</v>
      </c>
      <c r="C5918" t="s">
        <v>5892</v>
      </c>
      <c r="E5918" s="12">
        <v>5918</v>
      </c>
      <c r="F5918" s="13">
        <v>44163111</v>
      </c>
      <c r="G5918" s="14" t="s">
        <v>5893</v>
      </c>
      <c r="Q5918" t="str">
        <f t="shared" si="92"/>
        <v>44163111-Odvodne cevi</v>
      </c>
    </row>
    <row r="5919" spans="1:17" x14ac:dyDescent="0.25">
      <c r="A5919">
        <v>5918</v>
      </c>
      <c r="B5919">
        <v>44163111</v>
      </c>
      <c r="C5919" t="s">
        <v>5893</v>
      </c>
      <c r="E5919" s="15">
        <v>5919</v>
      </c>
      <c r="F5919" s="16">
        <v>44163112</v>
      </c>
      <c r="G5919" s="17" t="s">
        <v>5894</v>
      </c>
      <c r="Q5919" t="str">
        <f t="shared" si="92"/>
        <v>44163112-Cevi za odvodnjavanje</v>
      </c>
    </row>
    <row r="5920" spans="1:17" x14ac:dyDescent="0.25">
      <c r="A5920">
        <v>5919</v>
      </c>
      <c r="B5920">
        <v>44163112</v>
      </c>
      <c r="C5920" t="s">
        <v>5894</v>
      </c>
      <c r="E5920" s="12">
        <v>5920</v>
      </c>
      <c r="F5920" s="13">
        <v>44163120</v>
      </c>
      <c r="G5920" s="14" t="s">
        <v>5895</v>
      </c>
      <c r="Q5920" t="str">
        <f t="shared" si="92"/>
        <v>44163120-Cevi za daljinsko grejanje</v>
      </c>
    </row>
    <row r="5921" spans="1:17" x14ac:dyDescent="0.25">
      <c r="A5921">
        <v>5920</v>
      </c>
      <c r="B5921">
        <v>44163120</v>
      </c>
      <c r="C5921" t="s">
        <v>5895</v>
      </c>
      <c r="E5921" s="15">
        <v>5921</v>
      </c>
      <c r="F5921" s="16">
        <v>44163121</v>
      </c>
      <c r="G5921" s="17" t="s">
        <v>5896</v>
      </c>
      <c r="Q5921" t="str">
        <f t="shared" si="92"/>
        <v>44163121-Cevi za grejanje</v>
      </c>
    </row>
    <row r="5922" spans="1:17" x14ac:dyDescent="0.25">
      <c r="A5922">
        <v>5921</v>
      </c>
      <c r="B5922">
        <v>44163121</v>
      </c>
      <c r="C5922" t="s">
        <v>5896</v>
      </c>
      <c r="E5922" s="12">
        <v>5922</v>
      </c>
      <c r="F5922" s="13">
        <v>44163130</v>
      </c>
      <c r="G5922" s="14" t="s">
        <v>5897</v>
      </c>
      <c r="Q5922" t="str">
        <f t="shared" si="92"/>
        <v>44163130-Kanalizacione cevi</v>
      </c>
    </row>
    <row r="5923" spans="1:17" x14ac:dyDescent="0.25">
      <c r="A5923">
        <v>5922</v>
      </c>
      <c r="B5923">
        <v>44163130</v>
      </c>
      <c r="C5923" t="s">
        <v>5897</v>
      </c>
      <c r="E5923" s="15">
        <v>5923</v>
      </c>
      <c r="F5923" s="16">
        <v>44163140</v>
      </c>
      <c r="G5923" s="17" t="s">
        <v>5898</v>
      </c>
      <c r="Q5923" t="str">
        <f t="shared" si="92"/>
        <v>44163140-Cevi za vodu i paru</v>
      </c>
    </row>
    <row r="5924" spans="1:17" x14ac:dyDescent="0.25">
      <c r="A5924">
        <v>5923</v>
      </c>
      <c r="B5924">
        <v>44163140</v>
      </c>
      <c r="C5924" t="s">
        <v>5898</v>
      </c>
      <c r="E5924" s="12">
        <v>5924</v>
      </c>
      <c r="F5924" s="13">
        <v>44163150</v>
      </c>
      <c r="G5924" s="14" t="s">
        <v>5899</v>
      </c>
      <c r="Q5924" t="str">
        <f t="shared" si="92"/>
        <v>44163150-Cevi niskog pritiska</v>
      </c>
    </row>
    <row r="5925" spans="1:17" x14ac:dyDescent="0.25">
      <c r="A5925">
        <v>5924</v>
      </c>
      <c r="B5925">
        <v>44163150</v>
      </c>
      <c r="C5925" t="s">
        <v>5899</v>
      </c>
      <c r="E5925" s="15">
        <v>5925</v>
      </c>
      <c r="F5925" s="16">
        <v>44163160</v>
      </c>
      <c r="G5925" s="17" t="s">
        <v>5900</v>
      </c>
      <c r="Q5925" t="str">
        <f t="shared" si="92"/>
        <v>44163160-Distribucione cevi i pribor</v>
      </c>
    </row>
    <row r="5926" spans="1:17" x14ac:dyDescent="0.25">
      <c r="A5926">
        <v>5925</v>
      </c>
      <c r="B5926">
        <v>44163160</v>
      </c>
      <c r="C5926" t="s">
        <v>5900</v>
      </c>
      <c r="E5926" s="12">
        <v>5926</v>
      </c>
      <c r="F5926" s="13">
        <v>44163200</v>
      </c>
      <c r="G5926" s="14" t="s">
        <v>5901</v>
      </c>
      <c r="Q5926" t="str">
        <f t="shared" si="92"/>
        <v>44163200-Pribor za cevi</v>
      </c>
    </row>
    <row r="5927" spans="1:17" x14ac:dyDescent="0.25">
      <c r="A5927">
        <v>5926</v>
      </c>
      <c r="B5927">
        <v>44163200</v>
      </c>
      <c r="C5927" t="s">
        <v>5901</v>
      </c>
      <c r="E5927" s="15">
        <v>5927</v>
      </c>
      <c r="F5927" s="16">
        <v>44163210</v>
      </c>
      <c r="G5927" s="17" t="s">
        <v>5902</v>
      </c>
      <c r="Q5927" t="str">
        <f t="shared" si="92"/>
        <v>44163210-Cevne obujmice</v>
      </c>
    </row>
    <row r="5928" spans="1:17" x14ac:dyDescent="0.25">
      <c r="A5928">
        <v>5927</v>
      </c>
      <c r="B5928">
        <v>44163210</v>
      </c>
      <c r="C5928" t="s">
        <v>5902</v>
      </c>
      <c r="E5928" s="12">
        <v>5928</v>
      </c>
      <c r="F5928" s="13">
        <v>44163230</v>
      </c>
      <c r="G5928" s="14" t="s">
        <v>5903</v>
      </c>
      <c r="Q5928" t="str">
        <f t="shared" si="92"/>
        <v>44163230-Cevne spojnice</v>
      </c>
    </row>
    <row r="5929" spans="1:17" x14ac:dyDescent="0.25">
      <c r="A5929">
        <v>5928</v>
      </c>
      <c r="B5929">
        <v>44163230</v>
      </c>
      <c r="C5929" t="s">
        <v>5903</v>
      </c>
      <c r="E5929" s="15">
        <v>5929</v>
      </c>
      <c r="F5929" s="16">
        <v>44163240</v>
      </c>
      <c r="G5929" s="17" t="s">
        <v>5904</v>
      </c>
      <c r="Q5929" t="str">
        <f t="shared" si="92"/>
        <v>44163240-Cevni nastavci</v>
      </c>
    </row>
    <row r="5930" spans="1:17" x14ac:dyDescent="0.25">
      <c r="A5930">
        <v>5929</v>
      </c>
      <c r="B5930">
        <v>44163240</v>
      </c>
      <c r="C5930" t="s">
        <v>5904</v>
      </c>
      <c r="E5930" s="12">
        <v>5930</v>
      </c>
      <c r="F5930" s="13">
        <v>44163241</v>
      </c>
      <c r="G5930" s="14" t="s">
        <v>5905</v>
      </c>
      <c r="Q5930" t="str">
        <f t="shared" si="92"/>
        <v>44163241-Izolovani cevni nastavci</v>
      </c>
    </row>
    <row r="5931" spans="1:17" x14ac:dyDescent="0.25">
      <c r="A5931">
        <v>5930</v>
      </c>
      <c r="B5931">
        <v>44163241</v>
      </c>
      <c r="C5931" t="s">
        <v>5905</v>
      </c>
      <c r="E5931" s="15">
        <v>5931</v>
      </c>
      <c r="F5931" s="16">
        <v>44164000</v>
      </c>
      <c r="G5931" s="17" t="s">
        <v>5906</v>
      </c>
      <c r="Q5931" t="str">
        <f t="shared" si="92"/>
        <v>44164000-Zaštitne cevi i proizvodne cevi</v>
      </c>
    </row>
    <row r="5932" spans="1:17" x14ac:dyDescent="0.25">
      <c r="A5932">
        <v>5931</v>
      </c>
      <c r="B5932">
        <v>44164000</v>
      </c>
      <c r="C5932" t="s">
        <v>5906</v>
      </c>
      <c r="E5932" s="12">
        <v>5932</v>
      </c>
      <c r="F5932" s="13">
        <v>44164100</v>
      </c>
      <c r="G5932" s="14" t="s">
        <v>5907</v>
      </c>
      <c r="Q5932" t="str">
        <f t="shared" si="92"/>
        <v>44164100-Zaštitne cevi</v>
      </c>
    </row>
    <row r="5933" spans="1:17" x14ac:dyDescent="0.25">
      <c r="A5933">
        <v>5932</v>
      </c>
      <c r="B5933">
        <v>44164100</v>
      </c>
      <c r="C5933" t="s">
        <v>5907</v>
      </c>
      <c r="E5933" s="15">
        <v>5933</v>
      </c>
      <c r="F5933" s="16">
        <v>44164200</v>
      </c>
      <c r="G5933" s="17" t="s">
        <v>5908</v>
      </c>
      <c r="Q5933" t="str">
        <f t="shared" si="92"/>
        <v>44164200-Proizvodne cevi</v>
      </c>
    </row>
    <row r="5934" spans="1:17" x14ac:dyDescent="0.25">
      <c r="A5934">
        <v>5933</v>
      </c>
      <c r="B5934">
        <v>44164200</v>
      </c>
      <c r="C5934" t="s">
        <v>5908</v>
      </c>
      <c r="E5934" s="12">
        <v>5934</v>
      </c>
      <c r="F5934" s="13">
        <v>44164300</v>
      </c>
      <c r="G5934" s="14" t="s">
        <v>5909</v>
      </c>
      <c r="Q5934" t="str">
        <f t="shared" si="92"/>
        <v>44164300-Cevasti proizvodi</v>
      </c>
    </row>
    <row r="5935" spans="1:17" x14ac:dyDescent="0.25">
      <c r="A5935">
        <v>5934</v>
      </c>
      <c r="B5935">
        <v>44164300</v>
      </c>
      <c r="C5935" t="s">
        <v>5909</v>
      </c>
      <c r="E5935" s="15">
        <v>5935</v>
      </c>
      <c r="F5935" s="16">
        <v>44164310</v>
      </c>
      <c r="G5935" s="17" t="s">
        <v>5910</v>
      </c>
      <c r="Q5935" t="str">
        <f t="shared" si="92"/>
        <v>44164310-Cevi i pribor</v>
      </c>
    </row>
    <row r="5936" spans="1:17" x14ac:dyDescent="0.25">
      <c r="A5936">
        <v>5935</v>
      </c>
      <c r="B5936">
        <v>44164310</v>
      </c>
      <c r="C5936" t="s">
        <v>5910</v>
      </c>
      <c r="E5936" s="12">
        <v>5936</v>
      </c>
      <c r="F5936" s="13">
        <v>44165000</v>
      </c>
      <c r="G5936" s="14" t="s">
        <v>5911</v>
      </c>
      <c r="Q5936" t="str">
        <f t="shared" si="92"/>
        <v>44165000-Creva, uvodne cevi i naglavci</v>
      </c>
    </row>
    <row r="5937" spans="1:17" x14ac:dyDescent="0.25">
      <c r="A5937">
        <v>5936</v>
      </c>
      <c r="B5937">
        <v>44165000</v>
      </c>
      <c r="C5937" t="s">
        <v>5911</v>
      </c>
      <c r="E5937" s="15">
        <v>5937</v>
      </c>
      <c r="F5937" s="16">
        <v>44165100</v>
      </c>
      <c r="G5937" s="17" t="s">
        <v>5912</v>
      </c>
      <c r="Q5937" t="str">
        <f t="shared" si="92"/>
        <v>44165100-Creva</v>
      </c>
    </row>
    <row r="5938" spans="1:17" x14ac:dyDescent="0.25">
      <c r="A5938">
        <v>5937</v>
      </c>
      <c r="B5938">
        <v>44165100</v>
      </c>
      <c r="C5938" t="s">
        <v>5912</v>
      </c>
      <c r="E5938" s="12">
        <v>5938</v>
      </c>
      <c r="F5938" s="13">
        <v>44165110</v>
      </c>
      <c r="G5938" s="14" t="s">
        <v>5913</v>
      </c>
      <c r="Q5938" t="str">
        <f t="shared" si="92"/>
        <v>44165110-Creva za bušenje</v>
      </c>
    </row>
    <row r="5939" spans="1:17" x14ac:dyDescent="0.25">
      <c r="A5939">
        <v>5938</v>
      </c>
      <c r="B5939">
        <v>44165110</v>
      </c>
      <c r="C5939" t="s">
        <v>5913</v>
      </c>
      <c r="E5939" s="15">
        <v>5939</v>
      </c>
      <c r="F5939" s="16">
        <v>44165200</v>
      </c>
      <c r="G5939" s="17" t="s">
        <v>5914</v>
      </c>
      <c r="Q5939" t="str">
        <f t="shared" si="92"/>
        <v>44165200-Uvodne cevi</v>
      </c>
    </row>
    <row r="5940" spans="1:17" x14ac:dyDescent="0.25">
      <c r="A5940">
        <v>5939</v>
      </c>
      <c r="B5940">
        <v>44165200</v>
      </c>
      <c r="C5940" t="s">
        <v>5914</v>
      </c>
      <c r="E5940" s="12">
        <v>5940</v>
      </c>
      <c r="F5940" s="13">
        <v>44165210</v>
      </c>
      <c r="G5940" s="14" t="s">
        <v>5915</v>
      </c>
      <c r="Q5940" t="str">
        <f t="shared" si="92"/>
        <v>44165210-Savitljive uvodne cevi</v>
      </c>
    </row>
    <row r="5941" spans="1:17" x14ac:dyDescent="0.25">
      <c r="A5941">
        <v>5940</v>
      </c>
      <c r="B5941">
        <v>44165210</v>
      </c>
      <c r="C5941" t="s">
        <v>5915</v>
      </c>
      <c r="E5941" s="15">
        <v>5941</v>
      </c>
      <c r="F5941" s="16">
        <v>44165300</v>
      </c>
      <c r="G5941" s="17" t="s">
        <v>5916</v>
      </c>
      <c r="Q5941" t="str">
        <f t="shared" si="92"/>
        <v>44165300-Naglavci</v>
      </c>
    </row>
    <row r="5942" spans="1:17" x14ac:dyDescent="0.25">
      <c r="A5942">
        <v>5941</v>
      </c>
      <c r="B5942">
        <v>44165300</v>
      </c>
      <c r="C5942" t="s">
        <v>5916</v>
      </c>
      <c r="E5942" s="12">
        <v>5942</v>
      </c>
      <c r="F5942" s="13">
        <v>44166000</v>
      </c>
      <c r="G5942" s="14" t="s">
        <v>5917</v>
      </c>
      <c r="Q5942" t="str">
        <f t="shared" si="92"/>
        <v>44166000-Cevasti proizvodi za naftna polja</v>
      </c>
    </row>
    <row r="5943" spans="1:17" x14ac:dyDescent="0.25">
      <c r="A5943">
        <v>5942</v>
      </c>
      <c r="B5943">
        <v>44166000</v>
      </c>
      <c r="C5943" t="s">
        <v>5917</v>
      </c>
      <c r="E5943" s="15">
        <v>5943</v>
      </c>
      <c r="F5943" s="16">
        <v>44167000</v>
      </c>
      <c r="G5943" s="17" t="s">
        <v>5918</v>
      </c>
      <c r="Q5943" t="str">
        <f t="shared" si="92"/>
        <v>44167000-Različiti pribor za cevi</v>
      </c>
    </row>
    <row r="5944" spans="1:17" x14ac:dyDescent="0.25">
      <c r="A5944">
        <v>5943</v>
      </c>
      <c r="B5944">
        <v>44167000</v>
      </c>
      <c r="C5944" t="s">
        <v>5918</v>
      </c>
      <c r="E5944" s="12">
        <v>5944</v>
      </c>
      <c r="F5944" s="13">
        <v>44167100</v>
      </c>
      <c r="G5944" s="14" t="s">
        <v>5919</v>
      </c>
      <c r="Q5944" t="str">
        <f t="shared" si="92"/>
        <v>44167100-Spojnice</v>
      </c>
    </row>
    <row r="5945" spans="1:17" x14ac:dyDescent="0.25">
      <c r="A5945">
        <v>5944</v>
      </c>
      <c r="B5945">
        <v>44167100</v>
      </c>
      <c r="C5945" t="s">
        <v>5919</v>
      </c>
      <c r="E5945" s="15">
        <v>5945</v>
      </c>
      <c r="F5945" s="16">
        <v>44167110</v>
      </c>
      <c r="G5945" s="17" t="s">
        <v>5920</v>
      </c>
      <c r="Q5945" t="str">
        <f t="shared" si="92"/>
        <v>44167110-Prirubnice</v>
      </c>
    </row>
    <row r="5946" spans="1:17" x14ac:dyDescent="0.25">
      <c r="A5946">
        <v>5945</v>
      </c>
      <c r="B5946">
        <v>44167110</v>
      </c>
      <c r="C5946" t="s">
        <v>5920</v>
      </c>
      <c r="E5946" s="12">
        <v>5946</v>
      </c>
      <c r="F5946" s="13">
        <v>44167111</v>
      </c>
      <c r="G5946" s="14" t="s">
        <v>5921</v>
      </c>
      <c r="Q5946" t="str">
        <f t="shared" si="92"/>
        <v>44167111-Adapteri za prirubnice</v>
      </c>
    </row>
    <row r="5947" spans="1:17" x14ac:dyDescent="0.25">
      <c r="A5947">
        <v>5946</v>
      </c>
      <c r="B5947">
        <v>44167111</v>
      </c>
      <c r="C5947" t="s">
        <v>5921</v>
      </c>
      <c r="E5947" s="15">
        <v>5947</v>
      </c>
      <c r="F5947" s="16">
        <v>44167200</v>
      </c>
      <c r="G5947" s="17" t="s">
        <v>5922</v>
      </c>
      <c r="Q5947" t="str">
        <f t="shared" si="92"/>
        <v>44167200-Sanacioni prstenovi i obujmice</v>
      </c>
    </row>
    <row r="5948" spans="1:17" x14ac:dyDescent="0.25">
      <c r="A5948">
        <v>5947</v>
      </c>
      <c r="B5948">
        <v>44167200</v>
      </c>
      <c r="C5948" t="s">
        <v>5922</v>
      </c>
      <c r="E5948" s="12">
        <v>5948</v>
      </c>
      <c r="F5948" s="13">
        <v>44167300</v>
      </c>
      <c r="G5948" s="14" t="s">
        <v>5923</v>
      </c>
      <c r="Q5948" t="str">
        <f t="shared" si="92"/>
        <v>44167300-Lukovi, T-spojevi i pribor za cevi</v>
      </c>
    </row>
    <row r="5949" spans="1:17" x14ac:dyDescent="0.25">
      <c r="A5949">
        <v>5948</v>
      </c>
      <c r="B5949">
        <v>44167300</v>
      </c>
      <c r="C5949" t="s">
        <v>5923</v>
      </c>
      <c r="E5949" s="15">
        <v>5949</v>
      </c>
      <c r="F5949" s="16">
        <v>44167400</v>
      </c>
      <c r="G5949" s="17" t="s">
        <v>5924</v>
      </c>
      <c r="Q5949" t="str">
        <f t="shared" si="92"/>
        <v>44167400-Kolena (građevinarstvo)</v>
      </c>
    </row>
    <row r="5950" spans="1:17" x14ac:dyDescent="0.25">
      <c r="A5950">
        <v>5949</v>
      </c>
      <c r="B5950">
        <v>44167400</v>
      </c>
      <c r="C5950" t="s">
        <v>5924</v>
      </c>
      <c r="E5950" s="12">
        <v>5950</v>
      </c>
      <c r="F5950" s="13">
        <v>44170000</v>
      </c>
      <c r="G5950" s="14" t="s">
        <v>5925</v>
      </c>
      <c r="Q5950" t="str">
        <f t="shared" si="92"/>
        <v>44170000-Ploče, limovi, trake i folije u vezi sa građevinskim materijalom</v>
      </c>
    </row>
    <row r="5951" spans="1:17" x14ac:dyDescent="0.25">
      <c r="A5951">
        <v>5950</v>
      </c>
      <c r="B5951">
        <v>44170000</v>
      </c>
      <c r="C5951" t="s">
        <v>5925</v>
      </c>
      <c r="E5951" s="15">
        <v>5951</v>
      </c>
      <c r="F5951" s="16">
        <v>44171000</v>
      </c>
      <c r="G5951" s="17" t="s">
        <v>5926</v>
      </c>
      <c r="Q5951" t="str">
        <f t="shared" si="92"/>
        <v>44171000-Ploče (građevinarstvo)</v>
      </c>
    </row>
    <row r="5952" spans="1:17" x14ac:dyDescent="0.25">
      <c r="A5952">
        <v>5951</v>
      </c>
      <c r="B5952">
        <v>44171000</v>
      </c>
      <c r="C5952" t="s">
        <v>5926</v>
      </c>
      <c r="E5952" s="12">
        <v>5952</v>
      </c>
      <c r="F5952" s="13">
        <v>44172000</v>
      </c>
      <c r="G5952" s="14" t="s">
        <v>5927</v>
      </c>
      <c r="Q5952" t="str">
        <f t="shared" si="92"/>
        <v>44172000-Limovi (građevinarstvo)</v>
      </c>
    </row>
    <row r="5953" spans="1:17" x14ac:dyDescent="0.25">
      <c r="A5953">
        <v>5952</v>
      </c>
      <c r="B5953">
        <v>44172000</v>
      </c>
      <c r="C5953" t="s">
        <v>5927</v>
      </c>
      <c r="E5953" s="15">
        <v>5953</v>
      </c>
      <c r="F5953" s="16">
        <v>44173000</v>
      </c>
      <c r="G5953" s="17" t="s">
        <v>5928</v>
      </c>
      <c r="Q5953" t="str">
        <f t="shared" si="92"/>
        <v>44173000-Traka</v>
      </c>
    </row>
    <row r="5954" spans="1:17" x14ac:dyDescent="0.25">
      <c r="A5954">
        <v>5953</v>
      </c>
      <c r="B5954">
        <v>44173000</v>
      </c>
      <c r="C5954" t="s">
        <v>5928</v>
      </c>
      <c r="E5954" s="12">
        <v>5954</v>
      </c>
      <c r="F5954" s="13">
        <v>44174000</v>
      </c>
      <c r="G5954" s="14" t="s">
        <v>5929</v>
      </c>
      <c r="Q5954" t="str">
        <f t="shared" ref="Q5954:Q6017" si="93">F5954&amp; "-" &amp;G5954</f>
        <v>44174000-Folija</v>
      </c>
    </row>
    <row r="5955" spans="1:17" x14ac:dyDescent="0.25">
      <c r="A5955">
        <v>5954</v>
      </c>
      <c r="B5955">
        <v>44174000</v>
      </c>
      <c r="C5955" t="s">
        <v>5929</v>
      </c>
      <c r="E5955" s="15">
        <v>5955</v>
      </c>
      <c r="F5955" s="16">
        <v>44175000</v>
      </c>
      <c r="G5955" s="17" t="s">
        <v>5930</v>
      </c>
      <c r="Q5955" t="str">
        <f t="shared" si="93"/>
        <v>44175000-Paneli</v>
      </c>
    </row>
    <row r="5956" spans="1:17" x14ac:dyDescent="0.25">
      <c r="A5956">
        <v>5955</v>
      </c>
      <c r="B5956">
        <v>44175000</v>
      </c>
      <c r="C5956" t="s">
        <v>5930</v>
      </c>
      <c r="E5956" s="12">
        <v>5956</v>
      </c>
      <c r="F5956" s="13">
        <v>44176000</v>
      </c>
      <c r="G5956" s="14" t="s">
        <v>5931</v>
      </c>
      <c r="Q5956" t="str">
        <f t="shared" si="93"/>
        <v>44176000-Film</v>
      </c>
    </row>
    <row r="5957" spans="1:17" x14ac:dyDescent="0.25">
      <c r="A5957">
        <v>5956</v>
      </c>
      <c r="B5957">
        <v>44176000</v>
      </c>
      <c r="C5957" t="s">
        <v>5931</v>
      </c>
      <c r="E5957" s="15">
        <v>5957</v>
      </c>
      <c r="F5957" s="16">
        <v>44190000</v>
      </c>
      <c r="G5957" s="17" t="s">
        <v>5932</v>
      </c>
      <c r="Q5957" t="str">
        <f t="shared" si="93"/>
        <v>44190000-Razni građevinski materijali</v>
      </c>
    </row>
    <row r="5958" spans="1:17" x14ac:dyDescent="0.25">
      <c r="A5958">
        <v>5957</v>
      </c>
      <c r="B5958">
        <v>44190000</v>
      </c>
      <c r="C5958" t="s">
        <v>5932</v>
      </c>
      <c r="E5958" s="12">
        <v>5958</v>
      </c>
      <c r="F5958" s="13">
        <v>44191000</v>
      </c>
      <c r="G5958" s="14" t="s">
        <v>5933</v>
      </c>
      <c r="Q5958" t="str">
        <f t="shared" si="93"/>
        <v>44191000-Razni građevinski materijali od drveta</v>
      </c>
    </row>
    <row r="5959" spans="1:17" x14ac:dyDescent="0.25">
      <c r="A5959">
        <v>5958</v>
      </c>
      <c r="B5959">
        <v>44191000</v>
      </c>
      <c r="C5959" t="s">
        <v>5933</v>
      </c>
      <c r="E5959" s="15">
        <v>5959</v>
      </c>
      <c r="F5959" s="16">
        <v>44191100</v>
      </c>
      <c r="G5959" s="17" t="s">
        <v>5934</v>
      </c>
      <c r="Q5959" t="str">
        <f t="shared" si="93"/>
        <v>44191100-Šperploča</v>
      </c>
    </row>
    <row r="5960" spans="1:17" x14ac:dyDescent="0.25">
      <c r="A5960">
        <v>5959</v>
      </c>
      <c r="B5960">
        <v>44191100</v>
      </c>
      <c r="C5960" t="s">
        <v>5934</v>
      </c>
      <c r="E5960" s="12">
        <v>5960</v>
      </c>
      <c r="F5960" s="13">
        <v>44191200</v>
      </c>
      <c r="G5960" s="14" t="s">
        <v>5935</v>
      </c>
      <c r="Q5960" t="str">
        <f t="shared" si="93"/>
        <v>44191200-Laminirano drvo</v>
      </c>
    </row>
    <row r="5961" spans="1:17" x14ac:dyDescent="0.25">
      <c r="A5961">
        <v>5960</v>
      </c>
      <c r="B5961">
        <v>44191200</v>
      </c>
      <c r="C5961" t="s">
        <v>5935</v>
      </c>
      <c r="E5961" s="15">
        <v>5961</v>
      </c>
      <c r="F5961" s="16">
        <v>44191300</v>
      </c>
      <c r="G5961" s="17" t="s">
        <v>5936</v>
      </c>
      <c r="Q5961" t="str">
        <f t="shared" si="93"/>
        <v>44191300-Ploče iverice</v>
      </c>
    </row>
    <row r="5962" spans="1:17" x14ac:dyDescent="0.25">
      <c r="A5962">
        <v>5961</v>
      </c>
      <c r="B5962">
        <v>44191300</v>
      </c>
      <c r="C5962" t="s">
        <v>5936</v>
      </c>
      <c r="E5962" s="12">
        <v>5962</v>
      </c>
      <c r="F5962" s="13">
        <v>44191400</v>
      </c>
      <c r="G5962" s="14" t="s">
        <v>5937</v>
      </c>
      <c r="Q5962" t="str">
        <f t="shared" si="93"/>
        <v>44191400-Ploče vlaknatice</v>
      </c>
    </row>
    <row r="5963" spans="1:17" x14ac:dyDescent="0.25">
      <c r="A5963">
        <v>5962</v>
      </c>
      <c r="B5963">
        <v>44191400</v>
      </c>
      <c r="C5963" t="s">
        <v>5937</v>
      </c>
      <c r="E5963" s="15">
        <v>5963</v>
      </c>
      <c r="F5963" s="16">
        <v>44191500</v>
      </c>
      <c r="G5963" s="17" t="s">
        <v>5938</v>
      </c>
      <c r="Q5963" t="str">
        <f t="shared" si="93"/>
        <v>44191500-Zgusnuto drvo</v>
      </c>
    </row>
    <row r="5964" spans="1:17" x14ac:dyDescent="0.25">
      <c r="A5964">
        <v>5963</v>
      </c>
      <c r="B5964">
        <v>44191500</v>
      </c>
      <c r="C5964" t="s">
        <v>5938</v>
      </c>
      <c r="E5964" s="12">
        <v>5964</v>
      </c>
      <c r="F5964" s="13">
        <v>44191600</v>
      </c>
      <c r="G5964" s="14" t="s">
        <v>5939</v>
      </c>
      <c r="Q5964" t="str">
        <f t="shared" si="93"/>
        <v>44191600-Parketne ploče</v>
      </c>
    </row>
    <row r="5965" spans="1:17" x14ac:dyDescent="0.25">
      <c r="A5965">
        <v>5964</v>
      </c>
      <c r="B5965">
        <v>44191600</v>
      </c>
      <c r="C5965" t="s">
        <v>5939</v>
      </c>
      <c r="E5965" s="15">
        <v>5965</v>
      </c>
      <c r="F5965" s="16">
        <v>44192000</v>
      </c>
      <c r="G5965" s="17" t="s">
        <v>5940</v>
      </c>
      <c r="Q5965" t="str">
        <f t="shared" si="93"/>
        <v>44192000-Drugi razni građevinski materijal</v>
      </c>
    </row>
    <row r="5966" spans="1:17" x14ac:dyDescent="0.25">
      <c r="A5966">
        <v>5965</v>
      </c>
      <c r="B5966">
        <v>44192000</v>
      </c>
      <c r="C5966" t="s">
        <v>5940</v>
      </c>
      <c r="E5966" s="12">
        <v>5966</v>
      </c>
      <c r="F5966" s="13">
        <v>44192100</v>
      </c>
      <c r="G5966" s="14" t="s">
        <v>5941</v>
      </c>
      <c r="Q5966" t="str">
        <f t="shared" si="93"/>
        <v>44192100-PVC pena</v>
      </c>
    </row>
    <row r="5967" spans="1:17" x14ac:dyDescent="0.25">
      <c r="A5967">
        <v>5966</v>
      </c>
      <c r="B5967">
        <v>44192100</v>
      </c>
      <c r="C5967" t="s">
        <v>5941</v>
      </c>
      <c r="E5967" s="15">
        <v>5967</v>
      </c>
      <c r="F5967" s="16">
        <v>44192200</v>
      </c>
      <c r="G5967" s="17" t="s">
        <v>5942</v>
      </c>
      <c r="Q5967" t="str">
        <f t="shared" si="93"/>
        <v>44192200-Ekseri</v>
      </c>
    </row>
    <row r="5968" spans="1:17" x14ac:dyDescent="0.25">
      <c r="A5968">
        <v>5967</v>
      </c>
      <c r="B5968">
        <v>44192200</v>
      </c>
      <c r="C5968" t="s">
        <v>5942</v>
      </c>
      <c r="E5968" s="12">
        <v>5968</v>
      </c>
      <c r="F5968" s="13">
        <v>44200000</v>
      </c>
      <c r="G5968" s="14" t="s">
        <v>5943</v>
      </c>
      <c r="Q5968" t="str">
        <f t="shared" si="93"/>
        <v>44200000-Konstrukcioni proizvodi</v>
      </c>
    </row>
    <row r="5969" spans="1:17" x14ac:dyDescent="0.25">
      <c r="A5969">
        <v>5968</v>
      </c>
      <c r="B5969">
        <v>44200000</v>
      </c>
      <c r="C5969" t="s">
        <v>5943</v>
      </c>
      <c r="E5969" s="15">
        <v>5969</v>
      </c>
      <c r="F5969" s="16">
        <v>44210000</v>
      </c>
      <c r="G5969" s="17" t="s">
        <v>5944</v>
      </c>
      <c r="Q5969" t="str">
        <f t="shared" si="93"/>
        <v>44210000-Konstrukcije i delovi konstrukcija</v>
      </c>
    </row>
    <row r="5970" spans="1:17" x14ac:dyDescent="0.25">
      <c r="A5970">
        <v>5969</v>
      </c>
      <c r="B5970">
        <v>44210000</v>
      </c>
      <c r="C5970" t="s">
        <v>5944</v>
      </c>
      <c r="E5970" s="12">
        <v>5970</v>
      </c>
      <c r="F5970" s="13">
        <v>44211000</v>
      </c>
      <c r="G5970" s="14" t="s">
        <v>5945</v>
      </c>
      <c r="Q5970" t="str">
        <f t="shared" si="93"/>
        <v>44211000-Montažne zgrade</v>
      </c>
    </row>
    <row r="5971" spans="1:17" x14ac:dyDescent="0.25">
      <c r="A5971">
        <v>5970</v>
      </c>
      <c r="B5971">
        <v>44211000</v>
      </c>
      <c r="C5971" t="s">
        <v>5945</v>
      </c>
      <c r="E5971" s="15">
        <v>5971</v>
      </c>
      <c r="F5971" s="16">
        <v>44211100</v>
      </c>
      <c r="G5971" s="17" t="s">
        <v>5946</v>
      </c>
      <c r="Q5971" t="str">
        <f t="shared" si="93"/>
        <v>44211100-Modularne i prenosne zgrade</v>
      </c>
    </row>
    <row r="5972" spans="1:17" x14ac:dyDescent="0.25">
      <c r="A5972">
        <v>5971</v>
      </c>
      <c r="B5972">
        <v>44211100</v>
      </c>
      <c r="C5972" t="s">
        <v>5946</v>
      </c>
      <c r="E5972" s="12">
        <v>5972</v>
      </c>
      <c r="F5972" s="13">
        <v>44211110</v>
      </c>
      <c r="G5972" s="14" t="s">
        <v>5947</v>
      </c>
      <c r="Q5972" t="str">
        <f t="shared" si="93"/>
        <v>44211110-Kabine</v>
      </c>
    </row>
    <row r="5973" spans="1:17" x14ac:dyDescent="0.25">
      <c r="A5973">
        <v>5972</v>
      </c>
      <c r="B5973">
        <v>44211110</v>
      </c>
      <c r="C5973" t="s">
        <v>5947</v>
      </c>
      <c r="E5973" s="15">
        <v>5973</v>
      </c>
      <c r="F5973" s="16">
        <v>44211200</v>
      </c>
      <c r="G5973" s="17" t="s">
        <v>5948</v>
      </c>
      <c r="Q5973" t="str">
        <f t="shared" si="93"/>
        <v>44211200-Svlačionice na bazenima</v>
      </c>
    </row>
    <row r="5974" spans="1:17" x14ac:dyDescent="0.25">
      <c r="A5974">
        <v>5973</v>
      </c>
      <c r="B5974">
        <v>44211200</v>
      </c>
      <c r="C5974" t="s">
        <v>5948</v>
      </c>
      <c r="E5974" s="12">
        <v>5974</v>
      </c>
      <c r="F5974" s="13">
        <v>44211300</v>
      </c>
      <c r="G5974" s="14" t="s">
        <v>5949</v>
      </c>
      <c r="Q5974" t="str">
        <f t="shared" si="93"/>
        <v>44211300-Poljske bolnice</v>
      </c>
    </row>
    <row r="5975" spans="1:17" x14ac:dyDescent="0.25">
      <c r="A5975">
        <v>5974</v>
      </c>
      <c r="B5975">
        <v>44211300</v>
      </c>
      <c r="C5975" t="s">
        <v>5949</v>
      </c>
      <c r="E5975" s="15">
        <v>5975</v>
      </c>
      <c r="F5975" s="16">
        <v>44211400</v>
      </c>
      <c r="G5975" s="17" t="s">
        <v>5950</v>
      </c>
      <c r="Q5975" t="str">
        <f t="shared" si="93"/>
        <v>44211400-Poljske kuhinje</v>
      </c>
    </row>
    <row r="5976" spans="1:17" x14ac:dyDescent="0.25">
      <c r="A5976">
        <v>5975</v>
      </c>
      <c r="B5976">
        <v>44211400</v>
      </c>
      <c r="C5976" t="s">
        <v>5950</v>
      </c>
      <c r="E5976" s="12">
        <v>5976</v>
      </c>
      <c r="F5976" s="13">
        <v>44211500</v>
      </c>
      <c r="G5976" s="14" t="s">
        <v>5951</v>
      </c>
      <c r="Q5976" t="str">
        <f t="shared" si="93"/>
        <v>44211500-Staklenici</v>
      </c>
    </row>
    <row r="5977" spans="1:17" x14ac:dyDescent="0.25">
      <c r="A5977">
        <v>5976</v>
      </c>
      <c r="B5977">
        <v>44211500</v>
      </c>
      <c r="C5977" t="s">
        <v>5951</v>
      </c>
      <c r="E5977" s="15">
        <v>5977</v>
      </c>
      <c r="F5977" s="16">
        <v>44212000</v>
      </c>
      <c r="G5977" s="17" t="s">
        <v>5952</v>
      </c>
      <c r="Q5977" t="str">
        <f t="shared" si="93"/>
        <v>44212000-Konstrukcioni proizvodi i delovi, izuzev montažnih zgrada</v>
      </c>
    </row>
    <row r="5978" spans="1:17" x14ac:dyDescent="0.25">
      <c r="A5978">
        <v>5977</v>
      </c>
      <c r="B5978">
        <v>44212000</v>
      </c>
      <c r="C5978" t="s">
        <v>5952</v>
      </c>
      <c r="E5978" s="12">
        <v>5978</v>
      </c>
      <c r="F5978" s="13">
        <v>44212100</v>
      </c>
      <c r="G5978" s="14" t="s">
        <v>5953</v>
      </c>
      <c r="Q5978" t="str">
        <f t="shared" si="93"/>
        <v>44212100-Mostovi</v>
      </c>
    </row>
    <row r="5979" spans="1:17" x14ac:dyDescent="0.25">
      <c r="A5979">
        <v>5978</v>
      </c>
      <c r="B5979">
        <v>44212100</v>
      </c>
      <c r="C5979" t="s">
        <v>5953</v>
      </c>
      <c r="E5979" s="15">
        <v>5979</v>
      </c>
      <c r="F5979" s="16">
        <v>44212110</v>
      </c>
      <c r="G5979" s="17" t="s">
        <v>5954</v>
      </c>
      <c r="Q5979" t="str">
        <f t="shared" si="93"/>
        <v>44212110-Delovi mostovi</v>
      </c>
    </row>
    <row r="5980" spans="1:17" x14ac:dyDescent="0.25">
      <c r="A5980">
        <v>5979</v>
      </c>
      <c r="B5980">
        <v>44212110</v>
      </c>
      <c r="C5980" t="s">
        <v>5954</v>
      </c>
      <c r="E5980" s="12">
        <v>5980</v>
      </c>
      <c r="F5980" s="13">
        <v>44212120</v>
      </c>
      <c r="G5980" s="14" t="s">
        <v>5955</v>
      </c>
      <c r="Q5980" t="str">
        <f t="shared" si="93"/>
        <v>44212120-Mostne konstrukcije</v>
      </c>
    </row>
    <row r="5981" spans="1:17" x14ac:dyDescent="0.25">
      <c r="A5981">
        <v>5980</v>
      </c>
      <c r="B5981">
        <v>44212120</v>
      </c>
      <c r="C5981" t="s">
        <v>5955</v>
      </c>
      <c r="E5981" s="15">
        <v>5981</v>
      </c>
      <c r="F5981" s="16">
        <v>44212200</v>
      </c>
      <c r="G5981" s="17" t="s">
        <v>5956</v>
      </c>
      <c r="Q5981" t="str">
        <f t="shared" si="93"/>
        <v>44212200-Tornjevi, rešetkasti stubovi, obrtne dizalice i piloni</v>
      </c>
    </row>
    <row r="5982" spans="1:17" x14ac:dyDescent="0.25">
      <c r="A5982">
        <v>5981</v>
      </c>
      <c r="B5982">
        <v>44212200</v>
      </c>
      <c r="C5982" t="s">
        <v>5956</v>
      </c>
      <c r="E5982" s="12">
        <v>5982</v>
      </c>
      <c r="F5982" s="13">
        <v>44212210</v>
      </c>
      <c r="G5982" s="14" t="s">
        <v>5957</v>
      </c>
      <c r="Q5982" t="str">
        <f t="shared" si="93"/>
        <v>44212210-Okretne dizalice</v>
      </c>
    </row>
    <row r="5983" spans="1:17" x14ac:dyDescent="0.25">
      <c r="A5983">
        <v>5982</v>
      </c>
      <c r="B5983">
        <v>44212210</v>
      </c>
      <c r="C5983" t="s">
        <v>5957</v>
      </c>
      <c r="E5983" s="15">
        <v>5983</v>
      </c>
      <c r="F5983" s="16">
        <v>44212211</v>
      </c>
      <c r="G5983" s="17" t="s">
        <v>5958</v>
      </c>
      <c r="Q5983" t="str">
        <f t="shared" si="93"/>
        <v>44212211-Okretne dizalice za bušenje</v>
      </c>
    </row>
    <row r="5984" spans="1:17" x14ac:dyDescent="0.25">
      <c r="A5984">
        <v>5983</v>
      </c>
      <c r="B5984">
        <v>44212211</v>
      </c>
      <c r="C5984" t="s">
        <v>5958</v>
      </c>
      <c r="E5984" s="12">
        <v>5984</v>
      </c>
      <c r="F5984" s="13">
        <v>44212212</v>
      </c>
      <c r="G5984" s="14" t="s">
        <v>5959</v>
      </c>
      <c r="Q5984" t="str">
        <f t="shared" si="93"/>
        <v>44212212-Statične okretne dizalice za bušenje</v>
      </c>
    </row>
    <row r="5985" spans="1:17" x14ac:dyDescent="0.25">
      <c r="A5985">
        <v>5984</v>
      </c>
      <c r="B5985">
        <v>44212212</v>
      </c>
      <c r="C5985" t="s">
        <v>5959</v>
      </c>
      <c r="E5985" s="15">
        <v>5985</v>
      </c>
      <c r="F5985" s="16">
        <v>44212220</v>
      </c>
      <c r="G5985" s="17" t="s">
        <v>5960</v>
      </c>
      <c r="Q5985" t="str">
        <f t="shared" si="93"/>
        <v>44212220-Piloni, stubovi i kolci</v>
      </c>
    </row>
    <row r="5986" spans="1:17" x14ac:dyDescent="0.25">
      <c r="A5986">
        <v>5985</v>
      </c>
      <c r="B5986">
        <v>44212220</v>
      </c>
      <c r="C5986" t="s">
        <v>5960</v>
      </c>
      <c r="E5986" s="12">
        <v>5986</v>
      </c>
      <c r="F5986" s="13">
        <v>44212221</v>
      </c>
      <c r="G5986" s="14" t="s">
        <v>5961</v>
      </c>
      <c r="Q5986" t="str">
        <f t="shared" si="93"/>
        <v>44212221-Piloni</v>
      </c>
    </row>
    <row r="5987" spans="1:17" x14ac:dyDescent="0.25">
      <c r="A5987">
        <v>5986</v>
      </c>
      <c r="B5987">
        <v>44212221</v>
      </c>
      <c r="C5987" t="s">
        <v>5961</v>
      </c>
      <c r="E5987" s="15">
        <v>5987</v>
      </c>
      <c r="F5987" s="16">
        <v>44212222</v>
      </c>
      <c r="G5987" s="17" t="s">
        <v>5962</v>
      </c>
      <c r="Q5987" t="str">
        <f t="shared" si="93"/>
        <v>44212222-Piloni dalekovoda</v>
      </c>
    </row>
    <row r="5988" spans="1:17" x14ac:dyDescent="0.25">
      <c r="A5988">
        <v>5987</v>
      </c>
      <c r="B5988">
        <v>44212222</v>
      </c>
      <c r="C5988" t="s">
        <v>5962</v>
      </c>
      <c r="E5988" s="12">
        <v>5988</v>
      </c>
      <c r="F5988" s="13">
        <v>44212223</v>
      </c>
      <c r="G5988" s="14" t="s">
        <v>5963</v>
      </c>
      <c r="Q5988" t="str">
        <f t="shared" si="93"/>
        <v>44212223-Postolja pilona</v>
      </c>
    </row>
    <row r="5989" spans="1:17" x14ac:dyDescent="0.25">
      <c r="A5989">
        <v>5988</v>
      </c>
      <c r="B5989">
        <v>44212223</v>
      </c>
      <c r="C5989" t="s">
        <v>5963</v>
      </c>
      <c r="E5989" s="15">
        <v>5989</v>
      </c>
      <c r="F5989" s="16">
        <v>44212224</v>
      </c>
      <c r="G5989" s="17" t="s">
        <v>5964</v>
      </c>
      <c r="Q5989" t="str">
        <f t="shared" si="93"/>
        <v>44212224-Stubovi za vazdušne vodove</v>
      </c>
    </row>
    <row r="5990" spans="1:17" x14ac:dyDescent="0.25">
      <c r="A5990">
        <v>5989</v>
      </c>
      <c r="B5990">
        <v>44212224</v>
      </c>
      <c r="C5990" t="s">
        <v>5964</v>
      </c>
      <c r="E5990" s="12">
        <v>5990</v>
      </c>
      <c r="F5990" s="13">
        <v>44212225</v>
      </c>
      <c r="G5990" s="14" t="s">
        <v>5870</v>
      </c>
      <c r="Q5990" t="str">
        <f t="shared" si="93"/>
        <v>44212225-Stubovi</v>
      </c>
    </row>
    <row r="5991" spans="1:17" x14ac:dyDescent="0.25">
      <c r="A5991">
        <v>5990</v>
      </c>
      <c r="B5991">
        <v>44212225</v>
      </c>
      <c r="C5991" t="s">
        <v>5870</v>
      </c>
      <c r="E5991" s="15">
        <v>5991</v>
      </c>
      <c r="F5991" s="16">
        <v>44212226</v>
      </c>
      <c r="G5991" s="17" t="s">
        <v>5965</v>
      </c>
      <c r="Q5991" t="str">
        <f t="shared" si="93"/>
        <v>44212226-Stubovi za električne mreže</v>
      </c>
    </row>
    <row r="5992" spans="1:17" x14ac:dyDescent="0.25">
      <c r="A5992">
        <v>5991</v>
      </c>
      <c r="B5992">
        <v>44212226</v>
      </c>
      <c r="C5992" t="s">
        <v>5965</v>
      </c>
      <c r="E5992" s="12">
        <v>5992</v>
      </c>
      <c r="F5992" s="13">
        <v>44212227</v>
      </c>
      <c r="G5992" s="14" t="s">
        <v>5966</v>
      </c>
      <c r="Q5992" t="str">
        <f t="shared" si="93"/>
        <v>44212227-Kolci</v>
      </c>
    </row>
    <row r="5993" spans="1:17" x14ac:dyDescent="0.25">
      <c r="A5993">
        <v>5992</v>
      </c>
      <c r="B5993">
        <v>44212227</v>
      </c>
      <c r="C5993" t="s">
        <v>5966</v>
      </c>
      <c r="E5993" s="15">
        <v>5993</v>
      </c>
      <c r="F5993" s="16">
        <v>44212230</v>
      </c>
      <c r="G5993" s="17" t="s">
        <v>5967</v>
      </c>
      <c r="Q5993" t="str">
        <f t="shared" si="93"/>
        <v>44212230-Tornjevi</v>
      </c>
    </row>
    <row r="5994" spans="1:17" x14ac:dyDescent="0.25">
      <c r="A5994">
        <v>5993</v>
      </c>
      <c r="B5994">
        <v>44212230</v>
      </c>
      <c r="C5994" t="s">
        <v>5967</v>
      </c>
      <c r="E5994" s="12">
        <v>5994</v>
      </c>
      <c r="F5994" s="13">
        <v>44212233</v>
      </c>
      <c r="G5994" s="14" t="s">
        <v>5968</v>
      </c>
      <c r="Q5994" t="str">
        <f t="shared" si="93"/>
        <v>44212233-Vodeni tornjevi</v>
      </c>
    </row>
    <row r="5995" spans="1:17" x14ac:dyDescent="0.25">
      <c r="A5995">
        <v>5994</v>
      </c>
      <c r="B5995">
        <v>44212233</v>
      </c>
      <c r="C5995" t="s">
        <v>5968</v>
      </c>
      <c r="E5995" s="15">
        <v>5995</v>
      </c>
      <c r="F5995" s="16">
        <v>44212240</v>
      </c>
      <c r="G5995" s="17" t="s">
        <v>5969</v>
      </c>
      <c r="Q5995" t="str">
        <f t="shared" si="93"/>
        <v>44212240-Nosači</v>
      </c>
    </row>
    <row r="5996" spans="1:17" x14ac:dyDescent="0.25">
      <c r="A5996">
        <v>5995</v>
      </c>
      <c r="B5996">
        <v>44212240</v>
      </c>
      <c r="C5996" t="s">
        <v>5969</v>
      </c>
      <c r="E5996" s="12">
        <v>5996</v>
      </c>
      <c r="F5996" s="13">
        <v>44212250</v>
      </c>
      <c r="G5996" s="14" t="s">
        <v>5970</v>
      </c>
      <c r="Q5996" t="str">
        <f t="shared" si="93"/>
        <v>44212250-Jarboli</v>
      </c>
    </row>
    <row r="5997" spans="1:17" x14ac:dyDescent="0.25">
      <c r="A5997">
        <v>5996</v>
      </c>
      <c r="B5997">
        <v>44212250</v>
      </c>
      <c r="C5997" t="s">
        <v>5970</v>
      </c>
      <c r="E5997" s="15">
        <v>5997</v>
      </c>
      <c r="F5997" s="16">
        <v>44212260</v>
      </c>
      <c r="G5997" s="17" t="s">
        <v>5971</v>
      </c>
      <c r="Q5997" t="str">
        <f t="shared" si="93"/>
        <v>44212260-Radijski i televizijski tornjevi</v>
      </c>
    </row>
    <row r="5998" spans="1:17" x14ac:dyDescent="0.25">
      <c r="A5998">
        <v>5997</v>
      </c>
      <c r="B5998">
        <v>44212260</v>
      </c>
      <c r="C5998" t="s">
        <v>5971</v>
      </c>
      <c r="E5998" s="12">
        <v>5998</v>
      </c>
      <c r="F5998" s="13">
        <v>44212261</v>
      </c>
      <c r="G5998" s="14" t="s">
        <v>5972</v>
      </c>
      <c r="Q5998" t="str">
        <f t="shared" si="93"/>
        <v>44212261-Radijski tornjevi</v>
      </c>
    </row>
    <row r="5999" spans="1:17" x14ac:dyDescent="0.25">
      <c r="A5999">
        <v>5998</v>
      </c>
      <c r="B5999">
        <v>44212261</v>
      </c>
      <c r="C5999" t="s">
        <v>5972</v>
      </c>
      <c r="E5999" s="15">
        <v>5999</v>
      </c>
      <c r="F5999" s="16">
        <v>44212262</v>
      </c>
      <c r="G5999" s="17" t="s">
        <v>5973</v>
      </c>
      <c r="Q5999" t="str">
        <f t="shared" si="93"/>
        <v>44212262-Televizijski tornjevi</v>
      </c>
    </row>
    <row r="6000" spans="1:17" x14ac:dyDescent="0.25">
      <c r="A6000">
        <v>5999</v>
      </c>
      <c r="B6000">
        <v>44212262</v>
      </c>
      <c r="C6000" t="s">
        <v>5973</v>
      </c>
      <c r="E6000" s="12">
        <v>6000</v>
      </c>
      <c r="F6000" s="13">
        <v>44212263</v>
      </c>
      <c r="G6000" s="14" t="s">
        <v>5974</v>
      </c>
      <c r="Q6000" t="str">
        <f t="shared" si="93"/>
        <v>44212263-Rešetkasti stubovi</v>
      </c>
    </row>
    <row r="6001" spans="1:17" x14ac:dyDescent="0.25">
      <c r="A6001">
        <v>6000</v>
      </c>
      <c r="B6001">
        <v>44212263</v>
      </c>
      <c r="C6001" t="s">
        <v>5974</v>
      </c>
      <c r="E6001" s="15">
        <v>6001</v>
      </c>
      <c r="F6001" s="16">
        <v>44212300</v>
      </c>
      <c r="G6001" s="17" t="s">
        <v>5975</v>
      </c>
      <c r="Q6001" t="str">
        <f t="shared" si="93"/>
        <v>44212300-Konstrukcije i delovi</v>
      </c>
    </row>
    <row r="6002" spans="1:17" x14ac:dyDescent="0.25">
      <c r="A6002">
        <v>6001</v>
      </c>
      <c r="B6002">
        <v>44212300</v>
      </c>
      <c r="C6002" t="s">
        <v>5975</v>
      </c>
      <c r="E6002" s="12">
        <v>6002</v>
      </c>
      <c r="F6002" s="13">
        <v>44212310</v>
      </c>
      <c r="G6002" s="14" t="s">
        <v>5976</v>
      </c>
      <c r="Q6002" t="str">
        <f t="shared" si="93"/>
        <v>44212310-Skele</v>
      </c>
    </row>
    <row r="6003" spans="1:17" x14ac:dyDescent="0.25">
      <c r="A6003">
        <v>6002</v>
      </c>
      <c r="B6003">
        <v>44212310</v>
      </c>
      <c r="C6003" t="s">
        <v>5976</v>
      </c>
      <c r="E6003" s="15">
        <v>6003</v>
      </c>
      <c r="F6003" s="16">
        <v>44212311</v>
      </c>
      <c r="G6003" s="17" t="s">
        <v>5977</v>
      </c>
      <c r="Q6003" t="str">
        <f t="shared" si="93"/>
        <v>44212311-Podupirači lukova</v>
      </c>
    </row>
    <row r="6004" spans="1:17" x14ac:dyDescent="0.25">
      <c r="A6004">
        <v>6003</v>
      </c>
      <c r="B6004">
        <v>44212311</v>
      </c>
      <c r="C6004" t="s">
        <v>5977</v>
      </c>
      <c r="E6004" s="12">
        <v>6004</v>
      </c>
      <c r="F6004" s="13">
        <v>44212312</v>
      </c>
      <c r="G6004" s="14" t="s">
        <v>5978</v>
      </c>
      <c r="Q6004" t="str">
        <f t="shared" si="93"/>
        <v>44212312-Stubovi lukova</v>
      </c>
    </row>
    <row r="6005" spans="1:17" x14ac:dyDescent="0.25">
      <c r="A6005">
        <v>6004</v>
      </c>
      <c r="B6005">
        <v>44212312</v>
      </c>
      <c r="C6005" t="s">
        <v>5978</v>
      </c>
      <c r="E6005" s="15">
        <v>6005</v>
      </c>
      <c r="F6005" s="16">
        <v>44212313</v>
      </c>
      <c r="G6005" s="17" t="s">
        <v>5979</v>
      </c>
      <c r="Q6005" t="str">
        <f t="shared" si="93"/>
        <v>44212313-Potpore</v>
      </c>
    </row>
    <row r="6006" spans="1:17" x14ac:dyDescent="0.25">
      <c r="A6006">
        <v>6005</v>
      </c>
      <c r="B6006">
        <v>44212313</v>
      </c>
      <c r="C6006" t="s">
        <v>5979</v>
      </c>
      <c r="E6006" s="12">
        <v>6006</v>
      </c>
      <c r="F6006" s="13">
        <v>44212314</v>
      </c>
      <c r="G6006" s="14" t="s">
        <v>5980</v>
      </c>
      <c r="Q6006" t="str">
        <f t="shared" si="93"/>
        <v>44212314-Konzole za vešanje cevi</v>
      </c>
    </row>
    <row r="6007" spans="1:17" x14ac:dyDescent="0.25">
      <c r="A6007">
        <v>6006</v>
      </c>
      <c r="B6007">
        <v>44212314</v>
      </c>
      <c r="C6007" t="s">
        <v>5980</v>
      </c>
      <c r="E6007" s="15">
        <v>6007</v>
      </c>
      <c r="F6007" s="16">
        <v>44212315</v>
      </c>
      <c r="G6007" s="17" t="s">
        <v>5981</v>
      </c>
      <c r="Q6007" t="str">
        <f t="shared" si="93"/>
        <v>44212315-Oprema za skele</v>
      </c>
    </row>
    <row r="6008" spans="1:17" x14ac:dyDescent="0.25">
      <c r="A6008">
        <v>6007</v>
      </c>
      <c r="B6008">
        <v>44212315</v>
      </c>
      <c r="C6008" t="s">
        <v>5981</v>
      </c>
      <c r="E6008" s="12">
        <v>6008</v>
      </c>
      <c r="F6008" s="13">
        <v>44212316</v>
      </c>
      <c r="G6008" s="14" t="s">
        <v>5982</v>
      </c>
      <c r="Q6008" t="str">
        <f t="shared" si="93"/>
        <v>44212316-Držači svodova</v>
      </c>
    </row>
    <row r="6009" spans="1:17" x14ac:dyDescent="0.25">
      <c r="A6009">
        <v>6008</v>
      </c>
      <c r="B6009">
        <v>44212316</v>
      </c>
      <c r="C6009" t="s">
        <v>5982</v>
      </c>
      <c r="E6009" s="15">
        <v>6009</v>
      </c>
      <c r="F6009" s="16">
        <v>44212317</v>
      </c>
      <c r="G6009" s="17" t="s">
        <v>5983</v>
      </c>
      <c r="Q6009" t="str">
        <f t="shared" si="93"/>
        <v>44212317-Konstrukcije skela</v>
      </c>
    </row>
    <row r="6010" spans="1:17" x14ac:dyDescent="0.25">
      <c r="A6010">
        <v>6009</v>
      </c>
      <c r="B6010">
        <v>44212317</v>
      </c>
      <c r="C6010" t="s">
        <v>5983</v>
      </c>
      <c r="E6010" s="12">
        <v>6010</v>
      </c>
      <c r="F6010" s="13">
        <v>44212318</v>
      </c>
      <c r="G6010" s="14" t="s">
        <v>5984</v>
      </c>
      <c r="Q6010" t="str">
        <f t="shared" si="93"/>
        <v>44212318-Oslonci cevovoda</v>
      </c>
    </row>
    <row r="6011" spans="1:17" x14ac:dyDescent="0.25">
      <c r="A6011">
        <v>6010</v>
      </c>
      <c r="B6011">
        <v>44212318</v>
      </c>
      <c r="C6011" t="s">
        <v>5984</v>
      </c>
      <c r="E6011" s="15">
        <v>6011</v>
      </c>
      <c r="F6011" s="16">
        <v>44212320</v>
      </c>
      <c r="G6011" s="17" t="s">
        <v>5985</v>
      </c>
      <c r="Q6011" t="str">
        <f t="shared" si="93"/>
        <v>44212320-Razne konstrukcije</v>
      </c>
    </row>
    <row r="6012" spans="1:17" x14ac:dyDescent="0.25">
      <c r="A6012">
        <v>6011</v>
      </c>
      <c r="B6012">
        <v>44212320</v>
      </c>
      <c r="C6012" t="s">
        <v>5985</v>
      </c>
      <c r="E6012" s="12">
        <v>6012</v>
      </c>
      <c r="F6012" s="13">
        <v>44212321</v>
      </c>
      <c r="G6012" s="14" t="s">
        <v>5986</v>
      </c>
      <c r="Q6012" t="str">
        <f t="shared" si="93"/>
        <v>44212321-Čekaonice na autobuskim stanicama</v>
      </c>
    </row>
    <row r="6013" spans="1:17" x14ac:dyDescent="0.25">
      <c r="A6013">
        <v>6012</v>
      </c>
      <c r="B6013">
        <v>44212321</v>
      </c>
      <c r="C6013" t="s">
        <v>5986</v>
      </c>
      <c r="E6013" s="15">
        <v>6013</v>
      </c>
      <c r="F6013" s="16">
        <v>44212322</v>
      </c>
      <c r="G6013" s="17" t="s">
        <v>5987</v>
      </c>
      <c r="Q6013" t="str">
        <f t="shared" si="93"/>
        <v>44212322-Telefonske govornice</v>
      </c>
    </row>
    <row r="6014" spans="1:17" x14ac:dyDescent="0.25">
      <c r="A6014">
        <v>6013</v>
      </c>
      <c r="B6014">
        <v>44212322</v>
      </c>
      <c r="C6014" t="s">
        <v>5987</v>
      </c>
      <c r="E6014" s="12">
        <v>6014</v>
      </c>
      <c r="F6014" s="13">
        <v>44212329</v>
      </c>
      <c r="G6014" s="14" t="s">
        <v>5988</v>
      </c>
      <c r="Q6014" t="str">
        <f t="shared" si="93"/>
        <v>44212329-Sigurnosni ekrani</v>
      </c>
    </row>
    <row r="6015" spans="1:17" x14ac:dyDescent="0.25">
      <c r="A6015">
        <v>6014</v>
      </c>
      <c r="B6015">
        <v>44212329</v>
      </c>
      <c r="C6015" t="s">
        <v>5988</v>
      </c>
      <c r="E6015" s="15">
        <v>6015</v>
      </c>
      <c r="F6015" s="16">
        <v>44212380</v>
      </c>
      <c r="G6015" s="17" t="s">
        <v>5989</v>
      </c>
      <c r="Q6015" t="str">
        <f t="shared" si="93"/>
        <v>44212380-Delovi konstrukcija</v>
      </c>
    </row>
    <row r="6016" spans="1:17" x14ac:dyDescent="0.25">
      <c r="A6016">
        <v>6015</v>
      </c>
      <c r="B6016">
        <v>44212380</v>
      </c>
      <c r="C6016" t="s">
        <v>5989</v>
      </c>
      <c r="E6016" s="12">
        <v>6016</v>
      </c>
      <c r="F6016" s="13">
        <v>44212381</v>
      </c>
      <c r="G6016" s="14" t="s">
        <v>5990</v>
      </c>
      <c r="Q6016" t="str">
        <f t="shared" si="93"/>
        <v>44212381-Obloge</v>
      </c>
    </row>
    <row r="6017" spans="1:17" x14ac:dyDescent="0.25">
      <c r="A6017">
        <v>6016</v>
      </c>
      <c r="B6017">
        <v>44212381</v>
      </c>
      <c r="C6017" t="s">
        <v>5990</v>
      </c>
      <c r="E6017" s="15">
        <v>6017</v>
      </c>
      <c r="F6017" s="16">
        <v>44212382</v>
      </c>
      <c r="G6017" s="17" t="s">
        <v>5991</v>
      </c>
      <c r="Q6017" t="str">
        <f t="shared" si="93"/>
        <v>44212382-Brane</v>
      </c>
    </row>
    <row r="6018" spans="1:17" x14ac:dyDescent="0.25">
      <c r="A6018">
        <v>6017</v>
      </c>
      <c r="B6018">
        <v>44212382</v>
      </c>
      <c r="C6018" t="s">
        <v>5991</v>
      </c>
      <c r="E6018" s="12">
        <v>6018</v>
      </c>
      <c r="F6018" s="13">
        <v>44212383</v>
      </c>
      <c r="G6018" s="14" t="s">
        <v>5992</v>
      </c>
      <c r="Q6018" t="str">
        <f t="shared" ref="Q6018:Q6081" si="94">F6018&amp; "-" &amp;G6018</f>
        <v>44212383-Vrata prevodnice</v>
      </c>
    </row>
    <row r="6019" spans="1:17" x14ac:dyDescent="0.25">
      <c r="A6019">
        <v>6018</v>
      </c>
      <c r="B6019">
        <v>44212383</v>
      </c>
      <c r="C6019" t="s">
        <v>5992</v>
      </c>
      <c r="E6019" s="15">
        <v>6019</v>
      </c>
      <c r="F6019" s="16">
        <v>44212390</v>
      </c>
      <c r="G6019" s="17" t="s">
        <v>5993</v>
      </c>
      <c r="Q6019" t="str">
        <f t="shared" si="94"/>
        <v>44212390-Zapornice</v>
      </c>
    </row>
    <row r="6020" spans="1:17" x14ac:dyDescent="0.25">
      <c r="A6020">
        <v>6019</v>
      </c>
      <c r="B6020">
        <v>44212390</v>
      </c>
      <c r="C6020" t="s">
        <v>5993</v>
      </c>
      <c r="E6020" s="12">
        <v>6020</v>
      </c>
      <c r="F6020" s="13">
        <v>44212391</v>
      </c>
      <c r="G6020" s="14" t="s">
        <v>5994</v>
      </c>
      <c r="Q6020" t="str">
        <f t="shared" si="94"/>
        <v>44212391-Zaporne brane</v>
      </c>
    </row>
    <row r="6021" spans="1:17" x14ac:dyDescent="0.25">
      <c r="A6021">
        <v>6020</v>
      </c>
      <c r="B6021">
        <v>44212391</v>
      </c>
      <c r="C6021" t="s">
        <v>5994</v>
      </c>
      <c r="E6021" s="15">
        <v>6021</v>
      </c>
      <c r="F6021" s="16">
        <v>44212400</v>
      </c>
      <c r="G6021" s="17" t="s">
        <v>5995</v>
      </c>
      <c r="Q6021" t="str">
        <f t="shared" si="94"/>
        <v>44212400-Šipovi</v>
      </c>
    </row>
    <row r="6022" spans="1:17" x14ac:dyDescent="0.25">
      <c r="A6022">
        <v>6021</v>
      </c>
      <c r="B6022">
        <v>44212400</v>
      </c>
      <c r="C6022" t="s">
        <v>5995</v>
      </c>
      <c r="E6022" s="12">
        <v>6022</v>
      </c>
      <c r="F6022" s="13">
        <v>44212410</v>
      </c>
      <c r="G6022" s="14" t="s">
        <v>5996</v>
      </c>
      <c r="Q6022" t="str">
        <f t="shared" si="94"/>
        <v>44212410-Postavljanje šipova</v>
      </c>
    </row>
    <row r="6023" spans="1:17" x14ac:dyDescent="0.25">
      <c r="A6023">
        <v>6022</v>
      </c>
      <c r="B6023">
        <v>44212410</v>
      </c>
      <c r="C6023" t="s">
        <v>5996</v>
      </c>
      <c r="E6023" s="15">
        <v>6023</v>
      </c>
      <c r="F6023" s="16">
        <v>44212500</v>
      </c>
      <c r="G6023" s="17" t="s">
        <v>5997</v>
      </c>
      <c r="Q6023" t="str">
        <f t="shared" si="94"/>
        <v>44212500-Ugaonici i profili</v>
      </c>
    </row>
    <row r="6024" spans="1:17" x14ac:dyDescent="0.25">
      <c r="A6024">
        <v>6023</v>
      </c>
      <c r="B6024">
        <v>44212500</v>
      </c>
      <c r="C6024" t="s">
        <v>5997</v>
      </c>
      <c r="E6024" s="12">
        <v>6024</v>
      </c>
      <c r="F6024" s="13">
        <v>44212510</v>
      </c>
      <c r="G6024" s="14" t="s">
        <v>5998</v>
      </c>
      <c r="Q6024" t="str">
        <f t="shared" si="94"/>
        <v>44212510-Ugaonici</v>
      </c>
    </row>
    <row r="6025" spans="1:17" x14ac:dyDescent="0.25">
      <c r="A6025">
        <v>6024</v>
      </c>
      <c r="B6025">
        <v>44212510</v>
      </c>
      <c r="C6025" t="s">
        <v>5998</v>
      </c>
      <c r="E6025" s="15">
        <v>6025</v>
      </c>
      <c r="F6025" s="16">
        <v>44212520</v>
      </c>
      <c r="G6025" s="17" t="s">
        <v>5999</v>
      </c>
      <c r="Q6025" t="str">
        <f t="shared" si="94"/>
        <v>44212520-Profili</v>
      </c>
    </row>
    <row r="6026" spans="1:17" x14ac:dyDescent="0.25">
      <c r="A6026">
        <v>6025</v>
      </c>
      <c r="B6026">
        <v>44212520</v>
      </c>
      <c r="C6026" t="s">
        <v>5999</v>
      </c>
      <c r="E6026" s="12">
        <v>6026</v>
      </c>
      <c r="F6026" s="13">
        <v>44220000</v>
      </c>
      <c r="G6026" s="14" t="s">
        <v>6000</v>
      </c>
      <c r="Q6026" t="str">
        <f t="shared" si="94"/>
        <v>44220000-Građevinska stolarija</v>
      </c>
    </row>
    <row r="6027" spans="1:17" x14ac:dyDescent="0.25">
      <c r="A6027">
        <v>6026</v>
      </c>
      <c r="B6027">
        <v>44220000</v>
      </c>
      <c r="C6027" t="s">
        <v>6000</v>
      </c>
      <c r="E6027" s="15">
        <v>6027</v>
      </c>
      <c r="F6027" s="16">
        <v>44221000</v>
      </c>
      <c r="G6027" s="17" t="s">
        <v>6001</v>
      </c>
      <c r="Q6027" t="str">
        <f t="shared" si="94"/>
        <v>44221000-Prozori, vrata i srodni artikli</v>
      </c>
    </row>
    <row r="6028" spans="1:17" x14ac:dyDescent="0.25">
      <c r="A6028">
        <v>6027</v>
      </c>
      <c r="B6028">
        <v>44221000</v>
      </c>
      <c r="C6028" t="s">
        <v>6001</v>
      </c>
      <c r="E6028" s="12">
        <v>6028</v>
      </c>
      <c r="F6028" s="13">
        <v>44221100</v>
      </c>
      <c r="G6028" s="14" t="s">
        <v>6002</v>
      </c>
      <c r="Q6028" t="str">
        <f t="shared" si="94"/>
        <v>44221100-Prozori</v>
      </c>
    </row>
    <row r="6029" spans="1:17" x14ac:dyDescent="0.25">
      <c r="A6029">
        <v>6028</v>
      </c>
      <c r="B6029">
        <v>44221100</v>
      </c>
      <c r="C6029" t="s">
        <v>6002</v>
      </c>
      <c r="E6029" s="15">
        <v>6029</v>
      </c>
      <c r="F6029" s="16">
        <v>44221110</v>
      </c>
      <c r="G6029" s="17" t="s">
        <v>6003</v>
      </c>
      <c r="Q6029" t="str">
        <f t="shared" si="94"/>
        <v>44221110-Prozorski okviri</v>
      </c>
    </row>
    <row r="6030" spans="1:17" x14ac:dyDescent="0.25">
      <c r="A6030">
        <v>6029</v>
      </c>
      <c r="B6030">
        <v>44221110</v>
      </c>
      <c r="C6030" t="s">
        <v>6003</v>
      </c>
      <c r="E6030" s="12">
        <v>6030</v>
      </c>
      <c r="F6030" s="13">
        <v>44221111</v>
      </c>
      <c r="G6030" s="14" t="s">
        <v>6004</v>
      </c>
      <c r="Q6030" t="str">
        <f t="shared" si="94"/>
        <v>44221111-Jedinice sa dvostrukim staklom</v>
      </c>
    </row>
    <row r="6031" spans="1:17" x14ac:dyDescent="0.25">
      <c r="A6031">
        <v>6030</v>
      </c>
      <c r="B6031">
        <v>44221111</v>
      </c>
      <c r="C6031" t="s">
        <v>6004</v>
      </c>
      <c r="E6031" s="15">
        <v>6031</v>
      </c>
      <c r="F6031" s="16">
        <v>44221120</v>
      </c>
      <c r="G6031" s="17" t="s">
        <v>6005</v>
      </c>
      <c r="Q6031" t="str">
        <f t="shared" si="94"/>
        <v>44221120-Francuski prozori</v>
      </c>
    </row>
    <row r="6032" spans="1:17" x14ac:dyDescent="0.25">
      <c r="A6032">
        <v>6031</v>
      </c>
      <c r="B6032">
        <v>44221120</v>
      </c>
      <c r="C6032" t="s">
        <v>6005</v>
      </c>
      <c r="E6032" s="12">
        <v>6032</v>
      </c>
      <c r="F6032" s="13">
        <v>44221200</v>
      </c>
      <c r="G6032" s="14" t="s">
        <v>6006</v>
      </c>
      <c r="Q6032" t="str">
        <f t="shared" si="94"/>
        <v>44221200-Vrata</v>
      </c>
    </row>
    <row r="6033" spans="1:17" x14ac:dyDescent="0.25">
      <c r="A6033">
        <v>6032</v>
      </c>
      <c r="B6033">
        <v>44221200</v>
      </c>
      <c r="C6033" t="s">
        <v>6006</v>
      </c>
      <c r="E6033" s="15">
        <v>6033</v>
      </c>
      <c r="F6033" s="16">
        <v>44221210</v>
      </c>
      <c r="G6033" s="17" t="s">
        <v>6007</v>
      </c>
      <c r="Q6033" t="str">
        <f t="shared" si="94"/>
        <v>44221210-Nedovršena vrata</v>
      </c>
    </row>
    <row r="6034" spans="1:17" x14ac:dyDescent="0.25">
      <c r="A6034">
        <v>6033</v>
      </c>
      <c r="B6034">
        <v>44221210</v>
      </c>
      <c r="C6034" t="s">
        <v>6007</v>
      </c>
      <c r="E6034" s="12">
        <v>6034</v>
      </c>
      <c r="F6034" s="13">
        <v>44221211</v>
      </c>
      <c r="G6034" s="14" t="s">
        <v>6008</v>
      </c>
      <c r="Q6034" t="str">
        <f t="shared" si="94"/>
        <v>44221211-Okviri vrata</v>
      </c>
    </row>
    <row r="6035" spans="1:17" x14ac:dyDescent="0.25">
      <c r="A6035">
        <v>6034</v>
      </c>
      <c r="B6035">
        <v>44221211</v>
      </c>
      <c r="C6035" t="s">
        <v>6008</v>
      </c>
      <c r="E6035" s="15">
        <v>6035</v>
      </c>
      <c r="F6035" s="16">
        <v>44221212</v>
      </c>
      <c r="G6035" s="17" t="s">
        <v>6009</v>
      </c>
      <c r="Q6035" t="str">
        <f t="shared" si="94"/>
        <v>44221212-Vratne rešetke</v>
      </c>
    </row>
    <row r="6036" spans="1:17" x14ac:dyDescent="0.25">
      <c r="A6036">
        <v>6035</v>
      </c>
      <c r="B6036">
        <v>44221212</v>
      </c>
      <c r="C6036" t="s">
        <v>6009</v>
      </c>
      <c r="E6036" s="12">
        <v>6036</v>
      </c>
      <c r="F6036" s="13">
        <v>44221213</v>
      </c>
      <c r="G6036" s="14" t="s">
        <v>6010</v>
      </c>
      <c r="Q6036" t="str">
        <f t="shared" si="94"/>
        <v>44221213-Pragovi vrata</v>
      </c>
    </row>
    <row r="6037" spans="1:17" x14ac:dyDescent="0.25">
      <c r="A6037">
        <v>6036</v>
      </c>
      <c r="B6037">
        <v>44221213</v>
      </c>
      <c r="C6037" t="s">
        <v>6010</v>
      </c>
      <c r="E6037" s="15">
        <v>6037</v>
      </c>
      <c r="F6037" s="16">
        <v>44221220</v>
      </c>
      <c r="G6037" s="17" t="s">
        <v>6011</v>
      </c>
      <c r="Q6037" t="str">
        <f t="shared" si="94"/>
        <v>44221220-Požarna vrata</v>
      </c>
    </row>
    <row r="6038" spans="1:17" x14ac:dyDescent="0.25">
      <c r="A6038">
        <v>6037</v>
      </c>
      <c r="B6038">
        <v>44221220</v>
      </c>
      <c r="C6038" t="s">
        <v>6011</v>
      </c>
      <c r="E6038" s="12">
        <v>6038</v>
      </c>
      <c r="F6038" s="13">
        <v>44221230</v>
      </c>
      <c r="G6038" s="14" t="s">
        <v>6012</v>
      </c>
      <c r="Q6038" t="str">
        <f t="shared" si="94"/>
        <v>44221230-Klizna vrata</v>
      </c>
    </row>
    <row r="6039" spans="1:17" x14ac:dyDescent="0.25">
      <c r="A6039">
        <v>6038</v>
      </c>
      <c r="B6039">
        <v>44221230</v>
      </c>
      <c r="C6039" t="s">
        <v>6012</v>
      </c>
      <c r="E6039" s="15">
        <v>6039</v>
      </c>
      <c r="F6039" s="16">
        <v>44221240</v>
      </c>
      <c r="G6039" s="17" t="s">
        <v>6013</v>
      </c>
      <c r="Q6039" t="str">
        <f t="shared" si="94"/>
        <v>44221240-Garažna vrata</v>
      </c>
    </row>
    <row r="6040" spans="1:17" x14ac:dyDescent="0.25">
      <c r="A6040">
        <v>6039</v>
      </c>
      <c r="B6040">
        <v>44221240</v>
      </c>
      <c r="C6040" t="s">
        <v>6013</v>
      </c>
      <c r="E6040" s="12">
        <v>6040</v>
      </c>
      <c r="F6040" s="13">
        <v>44221300</v>
      </c>
      <c r="G6040" s="14" t="s">
        <v>6014</v>
      </c>
      <c r="Q6040" t="str">
        <f t="shared" si="94"/>
        <v>44221300-Dvorišna vrata</v>
      </c>
    </row>
    <row r="6041" spans="1:17" x14ac:dyDescent="0.25">
      <c r="A6041">
        <v>6040</v>
      </c>
      <c r="B6041">
        <v>44221300</v>
      </c>
      <c r="C6041" t="s">
        <v>6014</v>
      </c>
      <c r="E6041" s="15">
        <v>6041</v>
      </c>
      <c r="F6041" s="16">
        <v>44221310</v>
      </c>
      <c r="G6041" s="17" t="s">
        <v>6015</v>
      </c>
      <c r="Q6041" t="str">
        <f t="shared" si="94"/>
        <v>44221310-Prilazna vrata</v>
      </c>
    </row>
    <row r="6042" spans="1:17" x14ac:dyDescent="0.25">
      <c r="A6042">
        <v>6041</v>
      </c>
      <c r="B6042">
        <v>44221310</v>
      </c>
      <c r="C6042" t="s">
        <v>6015</v>
      </c>
      <c r="E6042" s="12">
        <v>6042</v>
      </c>
      <c r="F6042" s="13">
        <v>44221400</v>
      </c>
      <c r="G6042" s="14" t="s">
        <v>6016</v>
      </c>
      <c r="Q6042" t="str">
        <f t="shared" si="94"/>
        <v>44221400-Prozorski kapci</v>
      </c>
    </row>
    <row r="6043" spans="1:17" x14ac:dyDescent="0.25">
      <c r="A6043">
        <v>6042</v>
      </c>
      <c r="B6043">
        <v>44221400</v>
      </c>
      <c r="C6043" t="s">
        <v>6016</v>
      </c>
      <c r="E6043" s="15">
        <v>6043</v>
      </c>
      <c r="F6043" s="16">
        <v>44221500</v>
      </c>
      <c r="G6043" s="17" t="s">
        <v>6017</v>
      </c>
      <c r="Q6043" t="str">
        <f t="shared" si="94"/>
        <v>44221500-Kućni pragovi</v>
      </c>
    </row>
    <row r="6044" spans="1:17" x14ac:dyDescent="0.25">
      <c r="A6044">
        <v>6043</v>
      </c>
      <c r="B6044">
        <v>44221500</v>
      </c>
      <c r="C6044" t="s">
        <v>6017</v>
      </c>
      <c r="E6044" s="12">
        <v>6044</v>
      </c>
      <c r="F6044" s="13">
        <v>44230000</v>
      </c>
      <c r="G6044" s="14" t="s">
        <v>6018</v>
      </c>
      <c r="Q6044" t="str">
        <f t="shared" si="94"/>
        <v>44230000-Tesarski proizvodi za građevinarstvo</v>
      </c>
    </row>
    <row r="6045" spans="1:17" x14ac:dyDescent="0.25">
      <c r="A6045">
        <v>6044</v>
      </c>
      <c r="B6045">
        <v>44230000</v>
      </c>
      <c r="C6045" t="s">
        <v>6018</v>
      </c>
      <c r="E6045" s="15">
        <v>6045</v>
      </c>
      <c r="F6045" s="16">
        <v>44231000</v>
      </c>
      <c r="G6045" s="17" t="s">
        <v>6019</v>
      </c>
      <c r="Q6045" t="str">
        <f t="shared" si="94"/>
        <v>44231000-Gotove letve za ograde</v>
      </c>
    </row>
    <row r="6046" spans="1:17" x14ac:dyDescent="0.25">
      <c r="A6046">
        <v>6045</v>
      </c>
      <c r="B6046">
        <v>44231000</v>
      </c>
      <c r="C6046" t="s">
        <v>6019</v>
      </c>
      <c r="E6046" s="12">
        <v>6046</v>
      </c>
      <c r="F6046" s="13">
        <v>44232000</v>
      </c>
      <c r="G6046" s="14" t="s">
        <v>6020</v>
      </c>
      <c r="Q6046" t="str">
        <f t="shared" si="94"/>
        <v>44232000-Drveni krovni rešetkasti nosači</v>
      </c>
    </row>
    <row r="6047" spans="1:17" x14ac:dyDescent="0.25">
      <c r="A6047">
        <v>6046</v>
      </c>
      <c r="B6047">
        <v>44232000</v>
      </c>
      <c r="C6047" t="s">
        <v>6020</v>
      </c>
      <c r="E6047" s="15">
        <v>6047</v>
      </c>
      <c r="F6047" s="16">
        <v>44233000</v>
      </c>
      <c r="G6047" s="17" t="s">
        <v>6021</v>
      </c>
      <c r="Q6047" t="str">
        <f t="shared" si="94"/>
        <v>44233000-Stubišta</v>
      </c>
    </row>
    <row r="6048" spans="1:17" x14ac:dyDescent="0.25">
      <c r="A6048">
        <v>6047</v>
      </c>
      <c r="B6048">
        <v>44233000</v>
      </c>
      <c r="C6048" t="s">
        <v>6021</v>
      </c>
      <c r="E6048" s="12">
        <v>6048</v>
      </c>
      <c r="F6048" s="13">
        <v>44300000</v>
      </c>
      <c r="G6048" s="14" t="s">
        <v>6022</v>
      </c>
      <c r="Q6048" t="str">
        <f t="shared" si="94"/>
        <v>44300000-Kablovi, žice i srodni proizvodi</v>
      </c>
    </row>
    <row r="6049" spans="1:17" x14ac:dyDescent="0.25">
      <c r="A6049">
        <v>6048</v>
      </c>
      <c r="B6049">
        <v>44300000</v>
      </c>
      <c r="C6049" t="s">
        <v>6022</v>
      </c>
      <c r="E6049" s="15">
        <v>6049</v>
      </c>
      <c r="F6049" s="16">
        <v>44310000</v>
      </c>
      <c r="G6049" s="17" t="s">
        <v>6023</v>
      </c>
      <c r="Q6049" t="str">
        <f t="shared" si="94"/>
        <v>44310000-Proizvodi od žice</v>
      </c>
    </row>
    <row r="6050" spans="1:17" x14ac:dyDescent="0.25">
      <c r="A6050">
        <v>6049</v>
      </c>
      <c r="B6050">
        <v>44310000</v>
      </c>
      <c r="C6050" t="s">
        <v>6023</v>
      </c>
      <c r="E6050" s="12">
        <v>6050</v>
      </c>
      <c r="F6050" s="13">
        <v>44311000</v>
      </c>
      <c r="G6050" s="14" t="s">
        <v>6024</v>
      </c>
      <c r="Q6050" t="str">
        <f t="shared" si="94"/>
        <v>44311000-Upletena žica</v>
      </c>
    </row>
    <row r="6051" spans="1:17" x14ac:dyDescent="0.25">
      <c r="A6051">
        <v>6050</v>
      </c>
      <c r="B6051">
        <v>44311000</v>
      </c>
      <c r="C6051" t="s">
        <v>6024</v>
      </c>
      <c r="E6051" s="15">
        <v>6051</v>
      </c>
      <c r="F6051" s="16">
        <v>44312000</v>
      </c>
      <c r="G6051" s="17" t="s">
        <v>6025</v>
      </c>
      <c r="Q6051" t="str">
        <f t="shared" si="94"/>
        <v>44312000-Žica za ogradu</v>
      </c>
    </row>
    <row r="6052" spans="1:17" x14ac:dyDescent="0.25">
      <c r="A6052">
        <v>6051</v>
      </c>
      <c r="B6052">
        <v>44312000</v>
      </c>
      <c r="C6052" t="s">
        <v>6025</v>
      </c>
      <c r="E6052" s="12">
        <v>6052</v>
      </c>
      <c r="F6052" s="13">
        <v>44312300</v>
      </c>
      <c r="G6052" s="14" t="s">
        <v>6026</v>
      </c>
      <c r="Q6052" t="str">
        <f t="shared" si="94"/>
        <v>44312300-Bodljikava žica</v>
      </c>
    </row>
    <row r="6053" spans="1:17" x14ac:dyDescent="0.25">
      <c r="A6053">
        <v>6052</v>
      </c>
      <c r="B6053">
        <v>44312300</v>
      </c>
      <c r="C6053" t="s">
        <v>6026</v>
      </c>
      <c r="E6053" s="15">
        <v>6053</v>
      </c>
      <c r="F6053" s="16">
        <v>44313000</v>
      </c>
      <c r="G6053" s="17" t="s">
        <v>6027</v>
      </c>
      <c r="Q6053" t="str">
        <f t="shared" si="94"/>
        <v>44313000-Metalna mreža</v>
      </c>
    </row>
    <row r="6054" spans="1:17" x14ac:dyDescent="0.25">
      <c r="A6054">
        <v>6053</v>
      </c>
      <c r="B6054">
        <v>44313000</v>
      </c>
      <c r="C6054" t="s">
        <v>6027</v>
      </c>
      <c r="E6054" s="12">
        <v>6054</v>
      </c>
      <c r="F6054" s="13">
        <v>44313100</v>
      </c>
      <c r="G6054" s="14" t="s">
        <v>6028</v>
      </c>
      <c r="Q6054" t="str">
        <f t="shared" si="94"/>
        <v>44313100-Ograda od žičane rešetke</v>
      </c>
    </row>
    <row r="6055" spans="1:17" x14ac:dyDescent="0.25">
      <c r="A6055">
        <v>6054</v>
      </c>
      <c r="B6055">
        <v>44313100</v>
      </c>
      <c r="C6055" t="s">
        <v>6028</v>
      </c>
      <c r="E6055" s="15">
        <v>6055</v>
      </c>
      <c r="F6055" s="16">
        <v>44313200</v>
      </c>
      <c r="G6055" s="17" t="s">
        <v>6029</v>
      </c>
      <c r="Q6055" t="str">
        <f t="shared" si="94"/>
        <v>44313200-Žičane tkanine</v>
      </c>
    </row>
    <row r="6056" spans="1:17" x14ac:dyDescent="0.25">
      <c r="A6056">
        <v>6055</v>
      </c>
      <c r="B6056">
        <v>44313200</v>
      </c>
      <c r="C6056" t="s">
        <v>6029</v>
      </c>
      <c r="E6056" s="12">
        <v>6056</v>
      </c>
      <c r="F6056" s="13">
        <v>44315000</v>
      </c>
      <c r="G6056" s="14" t="s">
        <v>6030</v>
      </c>
      <c r="Q6056" t="str">
        <f t="shared" si="94"/>
        <v>44315000-Žičane šipke</v>
      </c>
    </row>
    <row r="6057" spans="1:17" x14ac:dyDescent="0.25">
      <c r="A6057">
        <v>6056</v>
      </c>
      <c r="B6057">
        <v>44315000</v>
      </c>
      <c r="C6057" t="s">
        <v>6030</v>
      </c>
      <c r="E6057" s="15">
        <v>6057</v>
      </c>
      <c r="F6057" s="16">
        <v>44315100</v>
      </c>
      <c r="G6057" s="17" t="s">
        <v>6031</v>
      </c>
      <c r="Q6057" t="str">
        <f t="shared" si="94"/>
        <v>44315100-Pribor za zavarivanje</v>
      </c>
    </row>
    <row r="6058" spans="1:17" x14ac:dyDescent="0.25">
      <c r="A6058">
        <v>6057</v>
      </c>
      <c r="B6058">
        <v>44315100</v>
      </c>
      <c r="C6058" t="s">
        <v>6031</v>
      </c>
      <c r="E6058" s="12">
        <v>6058</v>
      </c>
      <c r="F6058" s="13">
        <v>44315200</v>
      </c>
      <c r="G6058" s="14" t="s">
        <v>6032</v>
      </c>
      <c r="Q6058" t="str">
        <f t="shared" si="94"/>
        <v>44315200-Materijal za zavarivanje</v>
      </c>
    </row>
    <row r="6059" spans="1:17" x14ac:dyDescent="0.25">
      <c r="A6059">
        <v>6058</v>
      </c>
      <c r="B6059">
        <v>44315200</v>
      </c>
      <c r="C6059" t="s">
        <v>6032</v>
      </c>
      <c r="E6059" s="15">
        <v>6059</v>
      </c>
      <c r="F6059" s="16">
        <v>44315300</v>
      </c>
      <c r="G6059" s="17" t="s">
        <v>6033</v>
      </c>
      <c r="Q6059" t="str">
        <f t="shared" si="94"/>
        <v>44315300-Materijal za lemljenje ili tvrdo lemljenje</v>
      </c>
    </row>
    <row r="6060" spans="1:17" x14ac:dyDescent="0.25">
      <c r="A6060">
        <v>6059</v>
      </c>
      <c r="B6060">
        <v>44315300</v>
      </c>
      <c r="C6060" t="s">
        <v>6033</v>
      </c>
      <c r="E6060" s="12">
        <v>6060</v>
      </c>
      <c r="F6060" s="13">
        <v>44315310</v>
      </c>
      <c r="G6060" s="14" t="s">
        <v>6034</v>
      </c>
      <c r="Q6060" t="str">
        <f t="shared" si="94"/>
        <v>44315310-Materijal za lemljenje</v>
      </c>
    </row>
    <row r="6061" spans="1:17" x14ac:dyDescent="0.25">
      <c r="A6061">
        <v>6060</v>
      </c>
      <c r="B6061">
        <v>44315310</v>
      </c>
      <c r="C6061" t="s">
        <v>6034</v>
      </c>
      <c r="E6061" s="15">
        <v>6061</v>
      </c>
      <c r="F6061" s="16">
        <v>44315320</v>
      </c>
      <c r="G6061" s="17" t="s">
        <v>6035</v>
      </c>
      <c r="Q6061" t="str">
        <f t="shared" si="94"/>
        <v>44315320-Materijal za tvrdo lemljenje</v>
      </c>
    </row>
    <row r="6062" spans="1:17" x14ac:dyDescent="0.25">
      <c r="A6062">
        <v>6061</v>
      </c>
      <c r="B6062">
        <v>44315320</v>
      </c>
      <c r="C6062" t="s">
        <v>6035</v>
      </c>
      <c r="E6062" s="12">
        <v>6062</v>
      </c>
      <c r="F6062" s="13">
        <v>44316000</v>
      </c>
      <c r="G6062" s="14" t="s">
        <v>6036</v>
      </c>
      <c r="Q6062" t="str">
        <f t="shared" si="94"/>
        <v>44316000-Gvožđarija</v>
      </c>
    </row>
    <row r="6063" spans="1:17" x14ac:dyDescent="0.25">
      <c r="A6063">
        <v>6062</v>
      </c>
      <c r="B6063">
        <v>44316000</v>
      </c>
      <c r="C6063" t="s">
        <v>6036</v>
      </c>
      <c r="E6063" s="15">
        <v>6063</v>
      </c>
      <c r="F6063" s="16">
        <v>44316100</v>
      </c>
      <c r="G6063" s="17" t="s">
        <v>6037</v>
      </c>
      <c r="Q6063" t="str">
        <f t="shared" si="94"/>
        <v>44316100-Nakovnji</v>
      </c>
    </row>
    <row r="6064" spans="1:17" x14ac:dyDescent="0.25">
      <c r="A6064">
        <v>6063</v>
      </c>
      <c r="B6064">
        <v>44316100</v>
      </c>
      <c r="C6064" t="s">
        <v>6037</v>
      </c>
      <c r="E6064" s="12">
        <v>6064</v>
      </c>
      <c r="F6064" s="13">
        <v>44316200</v>
      </c>
      <c r="G6064" s="14" t="s">
        <v>6038</v>
      </c>
      <c r="Q6064" t="str">
        <f t="shared" si="94"/>
        <v>44316200-Prenosna kovačnica</v>
      </c>
    </row>
    <row r="6065" spans="1:17" x14ac:dyDescent="0.25">
      <c r="A6065">
        <v>6064</v>
      </c>
      <c r="B6065">
        <v>44316200</v>
      </c>
      <c r="C6065" t="s">
        <v>6038</v>
      </c>
      <c r="E6065" s="15">
        <v>6065</v>
      </c>
      <c r="F6065" s="16">
        <v>44316300</v>
      </c>
      <c r="G6065" s="17" t="s">
        <v>6039</v>
      </c>
      <c r="Q6065" t="str">
        <f t="shared" si="94"/>
        <v>44316300-Rešetke</v>
      </c>
    </row>
    <row r="6066" spans="1:17" x14ac:dyDescent="0.25">
      <c r="A6066">
        <v>6065</v>
      </c>
      <c r="B6066">
        <v>44316300</v>
      </c>
      <c r="C6066" t="s">
        <v>6039</v>
      </c>
      <c r="E6066" s="12">
        <v>6066</v>
      </c>
      <c r="F6066" s="13">
        <v>44316400</v>
      </c>
      <c r="G6066" s="14" t="s">
        <v>6040</v>
      </c>
      <c r="Q6066" t="str">
        <f t="shared" si="94"/>
        <v>44316400-Metalni proizvodi</v>
      </c>
    </row>
    <row r="6067" spans="1:17" x14ac:dyDescent="0.25">
      <c r="A6067">
        <v>6066</v>
      </c>
      <c r="B6067">
        <v>44316400</v>
      </c>
      <c r="C6067" t="s">
        <v>6040</v>
      </c>
      <c r="E6067" s="15">
        <v>6067</v>
      </c>
      <c r="F6067" s="16">
        <v>44316500</v>
      </c>
      <c r="G6067" s="17" t="s">
        <v>6041</v>
      </c>
      <c r="Q6067" t="str">
        <f t="shared" si="94"/>
        <v>44316500-Limarski proizvodi</v>
      </c>
    </row>
    <row r="6068" spans="1:17" x14ac:dyDescent="0.25">
      <c r="A6068">
        <v>6067</v>
      </c>
      <c r="B6068">
        <v>44316500</v>
      </c>
      <c r="C6068" t="s">
        <v>6041</v>
      </c>
      <c r="E6068" s="12">
        <v>6068</v>
      </c>
      <c r="F6068" s="13">
        <v>44316510</v>
      </c>
      <c r="G6068" s="14" t="s">
        <v>6042</v>
      </c>
      <c r="Q6068" t="str">
        <f t="shared" si="94"/>
        <v>44316510-Kovački proizvodi</v>
      </c>
    </row>
    <row r="6069" spans="1:17" x14ac:dyDescent="0.25">
      <c r="A6069">
        <v>6068</v>
      </c>
      <c r="B6069">
        <v>44316510</v>
      </c>
      <c r="C6069" t="s">
        <v>6042</v>
      </c>
      <c r="E6069" s="15">
        <v>6069</v>
      </c>
      <c r="F6069" s="16">
        <v>44317000</v>
      </c>
      <c r="G6069" s="17" t="s">
        <v>6043</v>
      </c>
      <c r="Q6069" t="str">
        <f t="shared" si="94"/>
        <v>44317000-Omče od gvožđa ili čelika</v>
      </c>
    </row>
    <row r="6070" spans="1:17" x14ac:dyDescent="0.25">
      <c r="A6070">
        <v>6069</v>
      </c>
      <c r="B6070">
        <v>44317000</v>
      </c>
      <c r="C6070" t="s">
        <v>6043</v>
      </c>
      <c r="E6070" s="12">
        <v>6070</v>
      </c>
      <c r="F6070" s="13">
        <v>44318000</v>
      </c>
      <c r="G6070" s="14" t="s">
        <v>6044</v>
      </c>
      <c r="Q6070" t="str">
        <f t="shared" si="94"/>
        <v>44318000-Provodnici</v>
      </c>
    </row>
    <row r="6071" spans="1:17" x14ac:dyDescent="0.25">
      <c r="A6071">
        <v>6070</v>
      </c>
      <c r="B6071">
        <v>44318000</v>
      </c>
      <c r="C6071" t="s">
        <v>6044</v>
      </c>
      <c r="E6071" s="15">
        <v>6071</v>
      </c>
      <c r="F6071" s="16">
        <v>44320000</v>
      </c>
      <c r="G6071" s="17" t="s">
        <v>6045</v>
      </c>
      <c r="Q6071" t="str">
        <f t="shared" si="94"/>
        <v>44320000-Kablovi i srodni proizvodi</v>
      </c>
    </row>
    <row r="6072" spans="1:17" x14ac:dyDescent="0.25">
      <c r="A6072">
        <v>6071</v>
      </c>
      <c r="B6072">
        <v>44320000</v>
      </c>
      <c r="C6072" t="s">
        <v>6045</v>
      </c>
      <c r="E6072" s="12">
        <v>6072</v>
      </c>
      <c r="F6072" s="13">
        <v>44321000</v>
      </c>
      <c r="G6072" s="14" t="s">
        <v>6046</v>
      </c>
      <c r="Q6072" t="str">
        <f t="shared" si="94"/>
        <v>44321000-Kablovi</v>
      </c>
    </row>
    <row r="6073" spans="1:17" x14ac:dyDescent="0.25">
      <c r="A6073">
        <v>6072</v>
      </c>
      <c r="B6073">
        <v>44321000</v>
      </c>
      <c r="C6073" t="s">
        <v>6046</v>
      </c>
      <c r="E6073" s="15">
        <v>6073</v>
      </c>
      <c r="F6073" s="16">
        <v>44322000</v>
      </c>
      <c r="G6073" s="17" t="s">
        <v>6047</v>
      </c>
      <c r="Q6073" t="str">
        <f t="shared" si="94"/>
        <v>44322000-Pribor za kablove</v>
      </c>
    </row>
    <row r="6074" spans="1:17" x14ac:dyDescent="0.25">
      <c r="A6074">
        <v>6073</v>
      </c>
      <c r="B6074">
        <v>44322000</v>
      </c>
      <c r="C6074" t="s">
        <v>6047</v>
      </c>
      <c r="E6074" s="12">
        <v>6074</v>
      </c>
      <c r="F6074" s="13">
        <v>44322100</v>
      </c>
      <c r="G6074" s="14" t="s">
        <v>6048</v>
      </c>
      <c r="Q6074" t="str">
        <f t="shared" si="94"/>
        <v>44322100-Kablovski vodovi</v>
      </c>
    </row>
    <row r="6075" spans="1:17" x14ac:dyDescent="0.25">
      <c r="A6075">
        <v>6074</v>
      </c>
      <c r="B6075">
        <v>44322100</v>
      </c>
      <c r="C6075" t="s">
        <v>6048</v>
      </c>
      <c r="E6075" s="15">
        <v>6075</v>
      </c>
      <c r="F6075" s="16">
        <v>44322200</v>
      </c>
      <c r="G6075" s="17" t="s">
        <v>2224</v>
      </c>
      <c r="Q6075" t="str">
        <f t="shared" si="94"/>
        <v>44322200-Kablovske spojnice</v>
      </c>
    </row>
    <row r="6076" spans="1:17" x14ac:dyDescent="0.25">
      <c r="A6076">
        <v>6075</v>
      </c>
      <c r="B6076">
        <v>44322200</v>
      </c>
      <c r="C6076" t="s">
        <v>2224</v>
      </c>
      <c r="E6076" s="12">
        <v>6076</v>
      </c>
      <c r="F6076" s="13">
        <v>44322300</v>
      </c>
      <c r="G6076" s="14" t="s">
        <v>6049</v>
      </c>
      <c r="Q6076" t="str">
        <f t="shared" si="94"/>
        <v>44322300-Kablovski kanali</v>
      </c>
    </row>
    <row r="6077" spans="1:17" x14ac:dyDescent="0.25">
      <c r="A6077">
        <v>6076</v>
      </c>
      <c r="B6077">
        <v>44322300</v>
      </c>
      <c r="C6077" t="s">
        <v>6049</v>
      </c>
      <c r="E6077" s="15">
        <v>6077</v>
      </c>
      <c r="F6077" s="16">
        <v>44322400</v>
      </c>
      <c r="G6077" s="17" t="s">
        <v>6050</v>
      </c>
      <c r="Q6077" t="str">
        <f t="shared" si="94"/>
        <v>44322400-Sredstva za pričvršćivanje kablova</v>
      </c>
    </row>
    <row r="6078" spans="1:17" x14ac:dyDescent="0.25">
      <c r="A6078">
        <v>6077</v>
      </c>
      <c r="B6078">
        <v>44322400</v>
      </c>
      <c r="C6078" t="s">
        <v>6050</v>
      </c>
      <c r="E6078" s="12">
        <v>6078</v>
      </c>
      <c r="F6078" s="13">
        <v>44330000</v>
      </c>
      <c r="G6078" s="14" t="s">
        <v>6051</v>
      </c>
      <c r="Q6078" t="str">
        <f t="shared" si="94"/>
        <v>44330000-Šipke, štapovi, žica i profili koji se koriste u građevinarstvu</v>
      </c>
    </row>
    <row r="6079" spans="1:17" x14ac:dyDescent="0.25">
      <c r="A6079">
        <v>6078</v>
      </c>
      <c r="B6079">
        <v>44330000</v>
      </c>
      <c r="C6079" t="s">
        <v>6051</v>
      </c>
      <c r="E6079" s="15">
        <v>6079</v>
      </c>
      <c r="F6079" s="16">
        <v>44331000</v>
      </c>
      <c r="G6079" s="17" t="s">
        <v>6052</v>
      </c>
      <c r="Q6079" t="str">
        <f t="shared" si="94"/>
        <v>44331000-Šipke</v>
      </c>
    </row>
    <row r="6080" spans="1:17" x14ac:dyDescent="0.25">
      <c r="A6080">
        <v>6079</v>
      </c>
      <c r="B6080">
        <v>44331000</v>
      </c>
      <c r="C6080" t="s">
        <v>6052</v>
      </c>
      <c r="E6080" s="12">
        <v>6080</v>
      </c>
      <c r="F6080" s="13">
        <v>44332000</v>
      </c>
      <c r="G6080" s="14" t="s">
        <v>6053</v>
      </c>
      <c r="Q6080" t="str">
        <f t="shared" si="94"/>
        <v>44332000-Štapovi (konstrukcije)</v>
      </c>
    </row>
    <row r="6081" spans="1:17" x14ac:dyDescent="0.25">
      <c r="A6081">
        <v>6080</v>
      </c>
      <c r="B6081">
        <v>44332000</v>
      </c>
      <c r="C6081" t="s">
        <v>6053</v>
      </c>
      <c r="E6081" s="15">
        <v>6081</v>
      </c>
      <c r="F6081" s="16">
        <v>44333000</v>
      </c>
      <c r="G6081" s="17" t="s">
        <v>6054</v>
      </c>
      <c r="Q6081" t="str">
        <f t="shared" si="94"/>
        <v>44333000-Žica</v>
      </c>
    </row>
    <row r="6082" spans="1:17" x14ac:dyDescent="0.25">
      <c r="A6082">
        <v>6081</v>
      </c>
      <c r="B6082">
        <v>44333000</v>
      </c>
      <c r="C6082" t="s">
        <v>6054</v>
      </c>
      <c r="E6082" s="12">
        <v>6082</v>
      </c>
      <c r="F6082" s="13">
        <v>44334000</v>
      </c>
      <c r="G6082" s="14" t="s">
        <v>5999</v>
      </c>
      <c r="Q6082" t="str">
        <f t="shared" ref="Q6082:Q6145" si="95">F6082&amp; "-" &amp;G6082</f>
        <v>44334000-Profili</v>
      </c>
    </row>
    <row r="6083" spans="1:17" x14ac:dyDescent="0.25">
      <c r="A6083">
        <v>6082</v>
      </c>
      <c r="B6083">
        <v>44334000</v>
      </c>
      <c r="C6083" t="s">
        <v>5999</v>
      </c>
      <c r="E6083" s="15">
        <v>6083</v>
      </c>
      <c r="F6083" s="16">
        <v>44400000</v>
      </c>
      <c r="G6083" s="17" t="s">
        <v>6055</v>
      </c>
      <c r="Q6083" t="str">
        <f t="shared" si="95"/>
        <v>44400000-Razni gotovi proizvodi i srodni artikli</v>
      </c>
    </row>
    <row r="6084" spans="1:17" x14ac:dyDescent="0.25">
      <c r="A6084">
        <v>6083</v>
      </c>
      <c r="B6084">
        <v>44400000</v>
      </c>
      <c r="C6084" t="s">
        <v>6055</v>
      </c>
      <c r="E6084" s="12">
        <v>6084</v>
      </c>
      <c r="F6084" s="13">
        <v>44410000</v>
      </c>
      <c r="G6084" s="14" t="s">
        <v>6056</v>
      </c>
      <c r="Q6084" t="str">
        <f t="shared" si="95"/>
        <v>44410000-Proizvodi za kupatila i kuhinje</v>
      </c>
    </row>
    <row r="6085" spans="1:17" x14ac:dyDescent="0.25">
      <c r="A6085">
        <v>6084</v>
      </c>
      <c r="B6085">
        <v>44410000</v>
      </c>
      <c r="C6085" t="s">
        <v>6056</v>
      </c>
      <c r="E6085" s="15">
        <v>6085</v>
      </c>
      <c r="F6085" s="16">
        <v>44411000</v>
      </c>
      <c r="G6085" s="17" t="s">
        <v>6057</v>
      </c>
      <c r="Q6085" t="str">
        <f t="shared" si="95"/>
        <v>44411000-Sanitarni proizvodi</v>
      </c>
    </row>
    <row r="6086" spans="1:17" x14ac:dyDescent="0.25">
      <c r="A6086">
        <v>6085</v>
      </c>
      <c r="B6086">
        <v>44411000</v>
      </c>
      <c r="C6086" t="s">
        <v>6057</v>
      </c>
      <c r="E6086" s="12">
        <v>6086</v>
      </c>
      <c r="F6086" s="13">
        <v>44411100</v>
      </c>
      <c r="G6086" s="14" t="s">
        <v>6058</v>
      </c>
      <c r="Q6086" t="str">
        <f t="shared" si="95"/>
        <v>44411100-Slavine</v>
      </c>
    </row>
    <row r="6087" spans="1:17" x14ac:dyDescent="0.25">
      <c r="A6087">
        <v>6086</v>
      </c>
      <c r="B6087">
        <v>44411100</v>
      </c>
      <c r="C6087" t="s">
        <v>6058</v>
      </c>
      <c r="E6087" s="15">
        <v>6087</v>
      </c>
      <c r="F6087" s="16">
        <v>44411200</v>
      </c>
      <c r="G6087" s="17" t="s">
        <v>6059</v>
      </c>
      <c r="Q6087" t="str">
        <f t="shared" si="95"/>
        <v>44411200-Kade</v>
      </c>
    </row>
    <row r="6088" spans="1:17" x14ac:dyDescent="0.25">
      <c r="A6088">
        <v>6087</v>
      </c>
      <c r="B6088">
        <v>44411200</v>
      </c>
      <c r="C6088" t="s">
        <v>6059</v>
      </c>
      <c r="E6088" s="12">
        <v>6088</v>
      </c>
      <c r="F6088" s="13">
        <v>44411300</v>
      </c>
      <c r="G6088" s="14" t="s">
        <v>6060</v>
      </c>
      <c r="Q6088" t="str">
        <f t="shared" si="95"/>
        <v>44411300-Lavaboi</v>
      </c>
    </row>
    <row r="6089" spans="1:17" x14ac:dyDescent="0.25">
      <c r="A6089">
        <v>6088</v>
      </c>
      <c r="B6089">
        <v>44411300</v>
      </c>
      <c r="C6089" t="s">
        <v>6060</v>
      </c>
      <c r="E6089" s="15">
        <v>6089</v>
      </c>
      <c r="F6089" s="16">
        <v>44411400</v>
      </c>
      <c r="G6089" s="17" t="s">
        <v>6061</v>
      </c>
      <c r="Q6089" t="str">
        <f t="shared" si="95"/>
        <v>44411400-Tuš kabine</v>
      </c>
    </row>
    <row r="6090" spans="1:17" x14ac:dyDescent="0.25">
      <c r="A6090">
        <v>6089</v>
      </c>
      <c r="B6090">
        <v>44411400</v>
      </c>
      <c r="C6090" t="s">
        <v>6061</v>
      </c>
      <c r="E6090" s="12">
        <v>6090</v>
      </c>
      <c r="F6090" s="13">
        <v>44411600</v>
      </c>
      <c r="G6090" s="14" t="s">
        <v>6062</v>
      </c>
      <c r="Q6090" t="str">
        <f t="shared" si="95"/>
        <v>44411600-Bidei</v>
      </c>
    </row>
    <row r="6091" spans="1:17" x14ac:dyDescent="0.25">
      <c r="A6091">
        <v>6090</v>
      </c>
      <c r="B6091">
        <v>44411600</v>
      </c>
      <c r="C6091" t="s">
        <v>6062</v>
      </c>
      <c r="E6091" s="15">
        <v>6091</v>
      </c>
      <c r="F6091" s="16">
        <v>44411700</v>
      </c>
      <c r="G6091" s="17" t="s">
        <v>6063</v>
      </c>
      <c r="Q6091" t="str">
        <f t="shared" si="95"/>
        <v>44411700-Klozetska sedišta, poklopci, šolje i vodokotlići</v>
      </c>
    </row>
    <row r="6092" spans="1:17" x14ac:dyDescent="0.25">
      <c r="A6092">
        <v>6091</v>
      </c>
      <c r="B6092">
        <v>44411700</v>
      </c>
      <c r="C6092" t="s">
        <v>6063</v>
      </c>
      <c r="E6092" s="12">
        <v>6092</v>
      </c>
      <c r="F6092" s="13">
        <v>44411710</v>
      </c>
      <c r="G6092" s="14" t="s">
        <v>6064</v>
      </c>
      <c r="Q6092" t="str">
        <f t="shared" si="95"/>
        <v>44411710-Klozetska sedišta</v>
      </c>
    </row>
    <row r="6093" spans="1:17" x14ac:dyDescent="0.25">
      <c r="A6093">
        <v>6092</v>
      </c>
      <c r="B6093">
        <v>44411710</v>
      </c>
      <c r="C6093" t="s">
        <v>6064</v>
      </c>
      <c r="E6093" s="15">
        <v>6093</v>
      </c>
      <c r="F6093" s="16">
        <v>44411720</v>
      </c>
      <c r="G6093" s="17" t="s">
        <v>6065</v>
      </c>
      <c r="Q6093" t="str">
        <f t="shared" si="95"/>
        <v>44411720-Poklopci za klozetske  šolje</v>
      </c>
    </row>
    <row r="6094" spans="1:17" x14ac:dyDescent="0.25">
      <c r="A6094">
        <v>6093</v>
      </c>
      <c r="B6094">
        <v>44411720</v>
      </c>
      <c r="C6094" t="s">
        <v>6065</v>
      </c>
      <c r="E6094" s="12">
        <v>6094</v>
      </c>
      <c r="F6094" s="13">
        <v>44411740</v>
      </c>
      <c r="G6094" s="14" t="s">
        <v>6066</v>
      </c>
      <c r="Q6094" t="str">
        <f t="shared" si="95"/>
        <v>44411740-Klozetske šolje</v>
      </c>
    </row>
    <row r="6095" spans="1:17" x14ac:dyDescent="0.25">
      <c r="A6095">
        <v>6094</v>
      </c>
      <c r="B6095">
        <v>44411740</v>
      </c>
      <c r="C6095" t="s">
        <v>6066</v>
      </c>
      <c r="E6095" s="15">
        <v>6095</v>
      </c>
      <c r="F6095" s="16">
        <v>44411750</v>
      </c>
      <c r="G6095" s="17" t="s">
        <v>6067</v>
      </c>
      <c r="Q6095" t="str">
        <f t="shared" si="95"/>
        <v>44411750-Vodokotlići</v>
      </c>
    </row>
    <row r="6096" spans="1:17" x14ac:dyDescent="0.25">
      <c r="A6096">
        <v>6095</v>
      </c>
      <c r="B6096">
        <v>44411750</v>
      </c>
      <c r="C6096" t="s">
        <v>6067</v>
      </c>
      <c r="E6096" s="12">
        <v>6096</v>
      </c>
      <c r="F6096" s="13">
        <v>44411800</v>
      </c>
      <c r="G6096" s="14" t="s">
        <v>6068</v>
      </c>
      <c r="Q6096" t="str">
        <f t="shared" si="95"/>
        <v>44411800-Pisoari</v>
      </c>
    </row>
    <row r="6097" spans="1:17" x14ac:dyDescent="0.25">
      <c r="A6097">
        <v>6096</v>
      </c>
      <c r="B6097">
        <v>44411800</v>
      </c>
      <c r="C6097" t="s">
        <v>6068</v>
      </c>
      <c r="E6097" s="15">
        <v>6097</v>
      </c>
      <c r="F6097" s="16">
        <v>44420000</v>
      </c>
      <c r="G6097" s="17" t="s">
        <v>6069</v>
      </c>
      <c r="Q6097" t="str">
        <f t="shared" si="95"/>
        <v>44420000-Proizvodi koji se koriste u građevinarstvu</v>
      </c>
    </row>
    <row r="6098" spans="1:17" x14ac:dyDescent="0.25">
      <c r="A6098">
        <v>6097</v>
      </c>
      <c r="B6098">
        <v>44420000</v>
      </c>
      <c r="C6098" t="s">
        <v>6069</v>
      </c>
      <c r="E6098" s="12">
        <v>6098</v>
      </c>
      <c r="F6098" s="13">
        <v>44421000</v>
      </c>
      <c r="G6098" s="14" t="s">
        <v>6070</v>
      </c>
      <c r="Q6098" t="str">
        <f t="shared" si="95"/>
        <v>44421000-Blindirani ili armirani sefovi, gvozdene blagajne i vrata</v>
      </c>
    </row>
    <row r="6099" spans="1:17" x14ac:dyDescent="0.25">
      <c r="A6099">
        <v>6098</v>
      </c>
      <c r="B6099">
        <v>44421000</v>
      </c>
      <c r="C6099" t="s">
        <v>6070</v>
      </c>
      <c r="E6099" s="15">
        <v>6099</v>
      </c>
      <c r="F6099" s="16">
        <v>44421300</v>
      </c>
      <c r="G6099" s="17" t="s">
        <v>6071</v>
      </c>
      <c r="Q6099" t="str">
        <f t="shared" si="95"/>
        <v>44421300-Sefovi</v>
      </c>
    </row>
    <row r="6100" spans="1:17" x14ac:dyDescent="0.25">
      <c r="A6100">
        <v>6099</v>
      </c>
      <c r="B6100">
        <v>44421300</v>
      </c>
      <c r="C6100" t="s">
        <v>6071</v>
      </c>
      <c r="E6100" s="12">
        <v>6100</v>
      </c>
      <c r="F6100" s="13">
        <v>44421500</v>
      </c>
      <c r="G6100" s="14" t="s">
        <v>6072</v>
      </c>
      <c r="Q6100" t="str">
        <f t="shared" si="95"/>
        <v>44421500-Blindirana ili armirana vrata</v>
      </c>
    </row>
    <row r="6101" spans="1:17" x14ac:dyDescent="0.25">
      <c r="A6101">
        <v>6100</v>
      </c>
      <c r="B6101">
        <v>44421500</v>
      </c>
      <c r="C6101" t="s">
        <v>6072</v>
      </c>
      <c r="E6101" s="15">
        <v>6101</v>
      </c>
      <c r="F6101" s="16">
        <v>44421600</v>
      </c>
      <c r="G6101" s="17" t="s">
        <v>6073</v>
      </c>
      <c r="Q6101" t="str">
        <f t="shared" si="95"/>
        <v>44421600-Pregradci za trezore</v>
      </c>
    </row>
    <row r="6102" spans="1:17" x14ac:dyDescent="0.25">
      <c r="A6102">
        <v>6101</v>
      </c>
      <c r="B6102">
        <v>44421600</v>
      </c>
      <c r="C6102" t="s">
        <v>6073</v>
      </c>
      <c r="E6102" s="12">
        <v>6102</v>
      </c>
      <c r="F6102" s="13">
        <v>44421700</v>
      </c>
      <c r="G6102" s="14" t="s">
        <v>6074</v>
      </c>
      <c r="Q6102" t="str">
        <f t="shared" si="95"/>
        <v>44421700-Kutije i ormarići</v>
      </c>
    </row>
    <row r="6103" spans="1:17" x14ac:dyDescent="0.25">
      <c r="A6103">
        <v>6102</v>
      </c>
      <c r="B6103">
        <v>44421700</v>
      </c>
      <c r="C6103" t="s">
        <v>6074</v>
      </c>
      <c r="E6103" s="15">
        <v>6103</v>
      </c>
      <c r="F6103" s="16">
        <v>44421710</v>
      </c>
      <c r="G6103" s="17" t="s">
        <v>6075</v>
      </c>
      <c r="Q6103" t="str">
        <f t="shared" si="95"/>
        <v>44421710-Ormarići za čuvanje prtljaga</v>
      </c>
    </row>
    <row r="6104" spans="1:17" x14ac:dyDescent="0.25">
      <c r="A6104">
        <v>6103</v>
      </c>
      <c r="B6104">
        <v>44421710</v>
      </c>
      <c r="C6104" t="s">
        <v>6075</v>
      </c>
      <c r="E6104" s="12">
        <v>6104</v>
      </c>
      <c r="F6104" s="13">
        <v>44421720</v>
      </c>
      <c r="G6104" s="14" t="s">
        <v>6076</v>
      </c>
      <c r="Q6104" t="str">
        <f t="shared" si="95"/>
        <v>44421720-Ormarići sa bravom</v>
      </c>
    </row>
    <row r="6105" spans="1:17" x14ac:dyDescent="0.25">
      <c r="A6105">
        <v>6104</v>
      </c>
      <c r="B6105">
        <v>44421720</v>
      </c>
      <c r="C6105" t="s">
        <v>6076</v>
      </c>
      <c r="E6105" s="15">
        <v>6105</v>
      </c>
      <c r="F6105" s="16">
        <v>44421721</v>
      </c>
      <c r="G6105" s="17" t="s">
        <v>6077</v>
      </c>
      <c r="Q6105" t="str">
        <f t="shared" si="95"/>
        <v>44421721-Trezorski sefovi</v>
      </c>
    </row>
    <row r="6106" spans="1:17" x14ac:dyDescent="0.25">
      <c r="A6106">
        <v>6105</v>
      </c>
      <c r="B6106">
        <v>44421721</v>
      </c>
      <c r="C6106" t="s">
        <v>6077</v>
      </c>
      <c r="E6106" s="12">
        <v>6106</v>
      </c>
      <c r="F6106" s="13">
        <v>44421722</v>
      </c>
      <c r="G6106" s="14" t="s">
        <v>3824</v>
      </c>
      <c r="Q6106" t="str">
        <f t="shared" si="95"/>
        <v>44421722-Sigurnosne torbe</v>
      </c>
    </row>
    <row r="6107" spans="1:17" x14ac:dyDescent="0.25">
      <c r="A6107">
        <v>6106</v>
      </c>
      <c r="B6107">
        <v>44421722</v>
      </c>
      <c r="C6107" t="s">
        <v>3824</v>
      </c>
      <c r="E6107" s="15">
        <v>6107</v>
      </c>
      <c r="F6107" s="16">
        <v>44421780</v>
      </c>
      <c r="G6107" s="17" t="s">
        <v>6078</v>
      </c>
      <c r="Q6107" t="str">
        <f t="shared" si="95"/>
        <v>44421780-Prenosive sigurnosne kasete za dokumenta</v>
      </c>
    </row>
    <row r="6108" spans="1:17" x14ac:dyDescent="0.25">
      <c r="A6108">
        <v>6107</v>
      </c>
      <c r="B6108">
        <v>44421780</v>
      </c>
      <c r="C6108" t="s">
        <v>6078</v>
      </c>
      <c r="E6108" s="12">
        <v>6108</v>
      </c>
      <c r="F6108" s="13">
        <v>44421790</v>
      </c>
      <c r="G6108" s="14" t="s">
        <v>6079</v>
      </c>
      <c r="Q6108" t="str">
        <f t="shared" si="95"/>
        <v>44421790-Prenosive sigurnosne kasete za novac</v>
      </c>
    </row>
    <row r="6109" spans="1:17" x14ac:dyDescent="0.25">
      <c r="A6109">
        <v>6108</v>
      </c>
      <c r="B6109">
        <v>44421790</v>
      </c>
      <c r="C6109" t="s">
        <v>6079</v>
      </c>
      <c r="E6109" s="15">
        <v>6109</v>
      </c>
      <c r="F6109" s="16">
        <v>44422000</v>
      </c>
      <c r="G6109" s="17" t="s">
        <v>6080</v>
      </c>
      <c r="Q6109" t="str">
        <f t="shared" si="95"/>
        <v>44422000-Poštanski sandučići</v>
      </c>
    </row>
    <row r="6110" spans="1:17" x14ac:dyDescent="0.25">
      <c r="A6110">
        <v>6109</v>
      </c>
      <c r="B6110">
        <v>44422000</v>
      </c>
      <c r="C6110" t="s">
        <v>6080</v>
      </c>
      <c r="E6110" s="12">
        <v>6110</v>
      </c>
      <c r="F6110" s="13">
        <v>44423000</v>
      </c>
      <c r="G6110" s="14" t="s">
        <v>6081</v>
      </c>
      <c r="Q6110" t="str">
        <f t="shared" si="95"/>
        <v>44423000-Razni proizvodi</v>
      </c>
    </row>
    <row r="6111" spans="1:17" x14ac:dyDescent="0.25">
      <c r="A6111">
        <v>6110</v>
      </c>
      <c r="B6111">
        <v>44423000</v>
      </c>
      <c r="C6111" t="s">
        <v>6081</v>
      </c>
      <c r="E6111" s="15">
        <v>6111</v>
      </c>
      <c r="F6111" s="16">
        <v>44423100</v>
      </c>
      <c r="G6111" s="17" t="s">
        <v>6082</v>
      </c>
      <c r="Q6111" t="str">
        <f t="shared" si="95"/>
        <v>44423100-Zvona</v>
      </c>
    </row>
    <row r="6112" spans="1:17" x14ac:dyDescent="0.25">
      <c r="A6112">
        <v>6111</v>
      </c>
      <c r="B6112">
        <v>44423100</v>
      </c>
      <c r="C6112" t="s">
        <v>6082</v>
      </c>
      <c r="E6112" s="12">
        <v>6112</v>
      </c>
      <c r="F6112" s="13">
        <v>44423200</v>
      </c>
      <c r="G6112" s="14" t="s">
        <v>6083</v>
      </c>
      <c r="Q6112" t="str">
        <f t="shared" si="95"/>
        <v>44423200-Lestve</v>
      </c>
    </row>
    <row r="6113" spans="1:17" x14ac:dyDescent="0.25">
      <c r="A6113">
        <v>6112</v>
      </c>
      <c r="B6113">
        <v>44423200</v>
      </c>
      <c r="C6113" t="s">
        <v>6083</v>
      </c>
      <c r="E6113" s="15">
        <v>6113</v>
      </c>
      <c r="F6113" s="16">
        <v>44423220</v>
      </c>
      <c r="G6113" s="17" t="s">
        <v>6084</v>
      </c>
      <c r="Q6113" t="str">
        <f t="shared" si="95"/>
        <v>44423220-Merdevine na rasklapanje</v>
      </c>
    </row>
    <row r="6114" spans="1:17" x14ac:dyDescent="0.25">
      <c r="A6114">
        <v>6113</v>
      </c>
      <c r="B6114">
        <v>44423220</v>
      </c>
      <c r="C6114" t="s">
        <v>6084</v>
      </c>
      <c r="E6114" s="12">
        <v>6114</v>
      </c>
      <c r="F6114" s="13">
        <v>44423230</v>
      </c>
      <c r="G6114" s="14" t="s">
        <v>6085</v>
      </c>
      <c r="Q6114" t="str">
        <f t="shared" si="95"/>
        <v>44423230-Niske kućne merdevine</v>
      </c>
    </row>
    <row r="6115" spans="1:17" x14ac:dyDescent="0.25">
      <c r="A6115">
        <v>6114</v>
      </c>
      <c r="B6115">
        <v>44423230</v>
      </c>
      <c r="C6115" t="s">
        <v>6085</v>
      </c>
      <c r="E6115" s="15">
        <v>6115</v>
      </c>
      <c r="F6115" s="16">
        <v>44423300</v>
      </c>
      <c r="G6115" s="17" t="s">
        <v>6086</v>
      </c>
      <c r="Q6115" t="str">
        <f t="shared" si="95"/>
        <v>44423300-Oprema za rukovanje robom</v>
      </c>
    </row>
    <row r="6116" spans="1:17" x14ac:dyDescent="0.25">
      <c r="A6116">
        <v>6115</v>
      </c>
      <c r="B6116">
        <v>44423300</v>
      </c>
      <c r="C6116" t="s">
        <v>6086</v>
      </c>
      <c r="E6116" s="12">
        <v>6116</v>
      </c>
      <c r="F6116" s="13">
        <v>44423330</v>
      </c>
      <c r="G6116" s="14" t="s">
        <v>6087</v>
      </c>
      <c r="Q6116" t="str">
        <f t="shared" si="95"/>
        <v>44423330-Platforme za rukovanje robom</v>
      </c>
    </row>
    <row r="6117" spans="1:17" x14ac:dyDescent="0.25">
      <c r="A6117">
        <v>6116</v>
      </c>
      <c r="B6117">
        <v>44423330</v>
      </c>
      <c r="C6117" t="s">
        <v>6087</v>
      </c>
      <c r="E6117" s="15">
        <v>6117</v>
      </c>
      <c r="F6117" s="16">
        <v>44423340</v>
      </c>
      <c r="G6117" s="17" t="s">
        <v>6088</v>
      </c>
      <c r="Q6117" t="str">
        <f t="shared" si="95"/>
        <v>44423340-Pribor od žičane užadi za rukovanje robom</v>
      </c>
    </row>
    <row r="6118" spans="1:17" x14ac:dyDescent="0.25">
      <c r="A6118">
        <v>6117</v>
      </c>
      <c r="B6118">
        <v>44423340</v>
      </c>
      <c r="C6118" t="s">
        <v>6088</v>
      </c>
      <c r="E6118" s="12">
        <v>6118</v>
      </c>
      <c r="F6118" s="13">
        <v>44423400</v>
      </c>
      <c r="G6118" s="14" t="s">
        <v>6089</v>
      </c>
      <c r="Q6118" t="str">
        <f t="shared" si="95"/>
        <v>44423400-Znaci i srodni artikli</v>
      </c>
    </row>
    <row r="6119" spans="1:17" x14ac:dyDescent="0.25">
      <c r="A6119">
        <v>6118</v>
      </c>
      <c r="B6119">
        <v>44423400</v>
      </c>
      <c r="C6119" t="s">
        <v>6089</v>
      </c>
      <c r="E6119" s="15">
        <v>6119</v>
      </c>
      <c r="F6119" s="16">
        <v>44423450</v>
      </c>
      <c r="G6119" s="17" t="s">
        <v>6090</v>
      </c>
      <c r="Q6119" t="str">
        <f t="shared" si="95"/>
        <v>44423450-Pločice sa imenom</v>
      </c>
    </row>
    <row r="6120" spans="1:17" x14ac:dyDescent="0.25">
      <c r="A6120">
        <v>6119</v>
      </c>
      <c r="B6120">
        <v>44423450</v>
      </c>
      <c r="C6120" t="s">
        <v>6090</v>
      </c>
      <c r="E6120" s="12">
        <v>6120</v>
      </c>
      <c r="F6120" s="13">
        <v>44423460</v>
      </c>
      <c r="G6120" s="14" t="s">
        <v>6091</v>
      </c>
      <c r="Q6120" t="str">
        <f t="shared" si="95"/>
        <v>44423460-Pločice sa adresom</v>
      </c>
    </row>
    <row r="6121" spans="1:17" x14ac:dyDescent="0.25">
      <c r="A6121">
        <v>6120</v>
      </c>
      <c r="B6121">
        <v>44423460</v>
      </c>
      <c r="C6121" t="s">
        <v>6091</v>
      </c>
      <c r="E6121" s="15">
        <v>6121</v>
      </c>
      <c r="F6121" s="16">
        <v>44423700</v>
      </c>
      <c r="G6121" s="17" t="s">
        <v>6092</v>
      </c>
      <c r="Q6121" t="str">
        <f t="shared" si="95"/>
        <v>44423700-Elementi za šahte</v>
      </c>
    </row>
    <row r="6122" spans="1:17" x14ac:dyDescent="0.25">
      <c r="A6122">
        <v>6121</v>
      </c>
      <c r="B6122">
        <v>44423700</v>
      </c>
      <c r="C6122" t="s">
        <v>6092</v>
      </c>
      <c r="E6122" s="12">
        <v>6122</v>
      </c>
      <c r="F6122" s="13">
        <v>44423710</v>
      </c>
      <c r="G6122" s="14" t="s">
        <v>6093</v>
      </c>
      <c r="Q6122" t="str">
        <f t="shared" si="95"/>
        <v>44423710-Ulični poklopci</v>
      </c>
    </row>
    <row r="6123" spans="1:17" x14ac:dyDescent="0.25">
      <c r="A6123">
        <v>6122</v>
      </c>
      <c r="B6123">
        <v>44423710</v>
      </c>
      <c r="C6123" t="s">
        <v>6093</v>
      </c>
      <c r="E6123" s="15">
        <v>6123</v>
      </c>
      <c r="F6123" s="16">
        <v>44423720</v>
      </c>
      <c r="G6123" s="17" t="s">
        <v>6094</v>
      </c>
      <c r="Q6123" t="str">
        <f t="shared" si="95"/>
        <v>44423720-Završne kutije</v>
      </c>
    </row>
    <row r="6124" spans="1:17" x14ac:dyDescent="0.25">
      <c r="A6124">
        <v>6123</v>
      </c>
      <c r="B6124">
        <v>44423720</v>
      </c>
      <c r="C6124" t="s">
        <v>6094</v>
      </c>
      <c r="E6124" s="12">
        <v>6124</v>
      </c>
      <c r="F6124" s="13">
        <v>44423730</v>
      </c>
      <c r="G6124" s="14" t="s">
        <v>6095</v>
      </c>
      <c r="Q6124" t="str">
        <f t="shared" si="95"/>
        <v>44423730-Okviri za šahte</v>
      </c>
    </row>
    <row r="6125" spans="1:17" x14ac:dyDescent="0.25">
      <c r="A6125">
        <v>6124</v>
      </c>
      <c r="B6125">
        <v>44423730</v>
      </c>
      <c r="C6125" t="s">
        <v>6095</v>
      </c>
      <c r="E6125" s="15">
        <v>6125</v>
      </c>
      <c r="F6125" s="16">
        <v>44423740</v>
      </c>
      <c r="G6125" s="17" t="s">
        <v>6096</v>
      </c>
      <c r="Q6125" t="str">
        <f t="shared" si="95"/>
        <v>44423740-Poklopci za šahte</v>
      </c>
    </row>
    <row r="6126" spans="1:17" x14ac:dyDescent="0.25">
      <c r="A6126">
        <v>6125</v>
      </c>
      <c r="B6126">
        <v>44423740</v>
      </c>
      <c r="C6126" t="s">
        <v>6096</v>
      </c>
      <c r="E6126" s="12">
        <v>6126</v>
      </c>
      <c r="F6126" s="13">
        <v>44423750</v>
      </c>
      <c r="G6126" s="14" t="s">
        <v>6097</v>
      </c>
      <c r="Q6126" t="str">
        <f t="shared" si="95"/>
        <v>44423750-Poklopci za kanalizacione otvore</v>
      </c>
    </row>
    <row r="6127" spans="1:17" x14ac:dyDescent="0.25">
      <c r="A6127">
        <v>6126</v>
      </c>
      <c r="B6127">
        <v>44423750</v>
      </c>
      <c r="C6127" t="s">
        <v>6097</v>
      </c>
      <c r="E6127" s="15">
        <v>6127</v>
      </c>
      <c r="F6127" s="16">
        <v>44423760</v>
      </c>
      <c r="G6127" s="17" t="s">
        <v>6098</v>
      </c>
      <c r="Q6127" t="str">
        <f t="shared" si="95"/>
        <v>44423760-Poklopci otvora</v>
      </c>
    </row>
    <row r="6128" spans="1:17" x14ac:dyDescent="0.25">
      <c r="A6128">
        <v>6127</v>
      </c>
      <c r="B6128">
        <v>44423760</v>
      </c>
      <c r="C6128" t="s">
        <v>6098</v>
      </c>
      <c r="E6128" s="12">
        <v>6128</v>
      </c>
      <c r="F6128" s="13">
        <v>44423790</v>
      </c>
      <c r="G6128" s="14" t="s">
        <v>6099</v>
      </c>
      <c r="Q6128" t="str">
        <f t="shared" si="95"/>
        <v>44423790-Metalni nogostupi za šahte</v>
      </c>
    </row>
    <row r="6129" spans="1:17" x14ac:dyDescent="0.25">
      <c r="A6129">
        <v>6128</v>
      </c>
      <c r="B6129">
        <v>44423790</v>
      </c>
      <c r="C6129" t="s">
        <v>6099</v>
      </c>
      <c r="E6129" s="15">
        <v>6129</v>
      </c>
      <c r="F6129" s="16">
        <v>44423800</v>
      </c>
      <c r="G6129" s="17" t="s">
        <v>6100</v>
      </c>
      <c r="Q6129" t="str">
        <f t="shared" si="95"/>
        <v>44423800-Metalni žigovi</v>
      </c>
    </row>
    <row r="6130" spans="1:17" x14ac:dyDescent="0.25">
      <c r="A6130">
        <v>6129</v>
      </c>
      <c r="B6130">
        <v>44423800</v>
      </c>
      <c r="C6130" t="s">
        <v>6100</v>
      </c>
      <c r="E6130" s="12">
        <v>6130</v>
      </c>
      <c r="F6130" s="13">
        <v>44423810</v>
      </c>
      <c r="G6130" s="14" t="s">
        <v>6101</v>
      </c>
      <c r="Q6130" t="str">
        <f t="shared" si="95"/>
        <v>44423810-Gumeni žigovi</v>
      </c>
    </row>
    <row r="6131" spans="1:17" x14ac:dyDescent="0.25">
      <c r="A6131">
        <v>6130</v>
      </c>
      <c r="B6131">
        <v>44423810</v>
      </c>
      <c r="C6131" t="s">
        <v>6101</v>
      </c>
      <c r="E6131" s="15">
        <v>6131</v>
      </c>
      <c r="F6131" s="16">
        <v>44423850</v>
      </c>
      <c r="G6131" s="17" t="s">
        <v>6102</v>
      </c>
      <c r="Q6131" t="str">
        <f t="shared" si="95"/>
        <v>44423850-Oblikovani elementi</v>
      </c>
    </row>
    <row r="6132" spans="1:17" x14ac:dyDescent="0.25">
      <c r="A6132">
        <v>6131</v>
      </c>
      <c r="B6132">
        <v>44423850</v>
      </c>
      <c r="C6132" t="s">
        <v>6102</v>
      </c>
      <c r="E6132" s="12">
        <v>6132</v>
      </c>
      <c r="F6132" s="13">
        <v>44423900</v>
      </c>
      <c r="G6132" s="14" t="s">
        <v>6103</v>
      </c>
      <c r="Q6132" t="str">
        <f t="shared" si="95"/>
        <v>44423900-Potrošne anode</v>
      </c>
    </row>
    <row r="6133" spans="1:17" x14ac:dyDescent="0.25">
      <c r="A6133">
        <v>6132</v>
      </c>
      <c r="B6133">
        <v>44423900</v>
      </c>
      <c r="C6133" t="s">
        <v>6103</v>
      </c>
      <c r="E6133" s="15">
        <v>6133</v>
      </c>
      <c r="F6133" s="16">
        <v>44424000</v>
      </c>
      <c r="G6133" s="17" t="s">
        <v>6104</v>
      </c>
      <c r="Q6133" t="str">
        <f t="shared" si="95"/>
        <v>44424000-Kutije i trake za kućišta za brojila</v>
      </c>
    </row>
    <row r="6134" spans="1:17" x14ac:dyDescent="0.25">
      <c r="A6134">
        <v>6133</v>
      </c>
      <c r="B6134">
        <v>44424000</v>
      </c>
      <c r="C6134" t="s">
        <v>6104</v>
      </c>
      <c r="E6134" s="12">
        <v>6134</v>
      </c>
      <c r="F6134" s="13">
        <v>44424100</v>
      </c>
      <c r="G6134" s="14" t="s">
        <v>6105</v>
      </c>
      <c r="Q6134" t="str">
        <f t="shared" si="95"/>
        <v>44424100-Kutije za kućišta za brojila</v>
      </c>
    </row>
    <row r="6135" spans="1:17" x14ac:dyDescent="0.25">
      <c r="A6135">
        <v>6134</v>
      </c>
      <c r="B6135">
        <v>44424100</v>
      </c>
      <c r="C6135" t="s">
        <v>6105</v>
      </c>
      <c r="E6135" s="15">
        <v>6135</v>
      </c>
      <c r="F6135" s="16">
        <v>44424200</v>
      </c>
      <c r="G6135" s="17" t="s">
        <v>6106</v>
      </c>
      <c r="Q6135" t="str">
        <f t="shared" si="95"/>
        <v>44424200-Lepljiva traka</v>
      </c>
    </row>
    <row r="6136" spans="1:17" x14ac:dyDescent="0.25">
      <c r="A6136">
        <v>6135</v>
      </c>
      <c r="B6136">
        <v>44424200</v>
      </c>
      <c r="C6136" t="s">
        <v>6106</v>
      </c>
      <c r="E6136" s="12">
        <v>6136</v>
      </c>
      <c r="F6136" s="13">
        <v>44424300</v>
      </c>
      <c r="G6136" s="14" t="s">
        <v>6107</v>
      </c>
      <c r="Q6136" t="str">
        <f t="shared" si="95"/>
        <v>44424300-Fluorescentna traka</v>
      </c>
    </row>
    <row r="6137" spans="1:17" x14ac:dyDescent="0.25">
      <c r="A6137">
        <v>6136</v>
      </c>
      <c r="B6137">
        <v>44424300</v>
      </c>
      <c r="C6137" t="s">
        <v>6107</v>
      </c>
      <c r="E6137" s="15">
        <v>6137</v>
      </c>
      <c r="F6137" s="16">
        <v>44425000</v>
      </c>
      <c r="G6137" s="17" t="s">
        <v>6108</v>
      </c>
      <c r="Q6137" t="str">
        <f t="shared" si="95"/>
        <v>44425000-Prstenovi, zaptivači, trake, lepljivi materijali i ubrizgavajući zaptivači</v>
      </c>
    </row>
    <row r="6138" spans="1:17" x14ac:dyDescent="0.25">
      <c r="A6138">
        <v>6137</v>
      </c>
      <c r="B6138">
        <v>44425000</v>
      </c>
      <c r="C6138" t="s">
        <v>6108</v>
      </c>
      <c r="E6138" s="12">
        <v>6138</v>
      </c>
      <c r="F6138" s="13">
        <v>44425100</v>
      </c>
      <c r="G6138" s="14" t="s">
        <v>6109</v>
      </c>
      <c r="Q6138" t="str">
        <f t="shared" si="95"/>
        <v>44425100-Elastični prstenovi</v>
      </c>
    </row>
    <row r="6139" spans="1:17" x14ac:dyDescent="0.25">
      <c r="A6139">
        <v>6138</v>
      </c>
      <c r="B6139">
        <v>44425100</v>
      </c>
      <c r="C6139" t="s">
        <v>6109</v>
      </c>
      <c r="E6139" s="15">
        <v>6139</v>
      </c>
      <c r="F6139" s="16">
        <v>44425110</v>
      </c>
      <c r="G6139" s="17" t="s">
        <v>6110</v>
      </c>
      <c r="Q6139" t="str">
        <f t="shared" si="95"/>
        <v>44425110-Samolepljivi ojačani prstenovi</v>
      </c>
    </row>
    <row r="6140" spans="1:17" x14ac:dyDescent="0.25">
      <c r="A6140">
        <v>6139</v>
      </c>
      <c r="B6140">
        <v>44425110</v>
      </c>
      <c r="C6140" t="s">
        <v>6110</v>
      </c>
      <c r="E6140" s="12">
        <v>6140</v>
      </c>
      <c r="F6140" s="13">
        <v>44425200</v>
      </c>
      <c r="G6140" s="14" t="s">
        <v>6111</v>
      </c>
      <c r="Q6140" t="str">
        <f t="shared" si="95"/>
        <v>44425200-Gumeni zaptivači</v>
      </c>
    </row>
    <row r="6141" spans="1:17" x14ac:dyDescent="0.25">
      <c r="A6141">
        <v>6140</v>
      </c>
      <c r="B6141">
        <v>44425200</v>
      </c>
      <c r="C6141" t="s">
        <v>6111</v>
      </c>
      <c r="E6141" s="15">
        <v>6141</v>
      </c>
      <c r="F6141" s="16">
        <v>44425300</v>
      </c>
      <c r="G6141" s="17" t="s">
        <v>6112</v>
      </c>
      <c r="Q6141" t="str">
        <f t="shared" si="95"/>
        <v>44425300-Gumene trake</v>
      </c>
    </row>
    <row r="6142" spans="1:17" x14ac:dyDescent="0.25">
      <c r="A6142">
        <v>6141</v>
      </c>
      <c r="B6142">
        <v>44425300</v>
      </c>
      <c r="C6142" t="s">
        <v>6112</v>
      </c>
      <c r="E6142" s="12">
        <v>6142</v>
      </c>
      <c r="F6142" s="13">
        <v>44425400</v>
      </c>
      <c r="G6142" s="14" t="s">
        <v>6113</v>
      </c>
      <c r="Q6142" t="str">
        <f t="shared" si="95"/>
        <v>44425400-Ubrizgavajući zaptivači</v>
      </c>
    </row>
    <row r="6143" spans="1:17" x14ac:dyDescent="0.25">
      <c r="A6143">
        <v>6142</v>
      </c>
      <c r="B6143">
        <v>44425400</v>
      </c>
      <c r="C6143" t="s">
        <v>6113</v>
      </c>
      <c r="E6143" s="15">
        <v>6143</v>
      </c>
      <c r="F6143" s="16">
        <v>44425500</v>
      </c>
      <c r="G6143" s="17" t="s">
        <v>6114</v>
      </c>
      <c r="Q6143" t="str">
        <f t="shared" si="95"/>
        <v>44425500-Plastični lepljivi materijali</v>
      </c>
    </row>
    <row r="6144" spans="1:17" x14ac:dyDescent="0.25">
      <c r="A6144">
        <v>6143</v>
      </c>
      <c r="B6144">
        <v>44425500</v>
      </c>
      <c r="C6144" t="s">
        <v>6114</v>
      </c>
      <c r="E6144" s="12">
        <v>6144</v>
      </c>
      <c r="F6144" s="13">
        <v>44430000</v>
      </c>
      <c r="G6144" s="14" t="s">
        <v>6115</v>
      </c>
      <c r="Q6144" t="str">
        <f t="shared" si="95"/>
        <v>44430000-Blindirane ploče</v>
      </c>
    </row>
    <row r="6145" spans="1:17" x14ac:dyDescent="0.25">
      <c r="A6145">
        <v>6144</v>
      </c>
      <c r="B6145">
        <v>44430000</v>
      </c>
      <c r="C6145" t="s">
        <v>6115</v>
      </c>
      <c r="E6145" s="15">
        <v>6145</v>
      </c>
      <c r="F6145" s="16">
        <v>44431000</v>
      </c>
      <c r="G6145" s="17" t="s">
        <v>6116</v>
      </c>
      <c r="Q6145" t="str">
        <f t="shared" si="95"/>
        <v>44431000-Pokrivne ploče</v>
      </c>
    </row>
    <row r="6146" spans="1:17" x14ac:dyDescent="0.25">
      <c r="A6146">
        <v>6145</v>
      </c>
      <c r="B6146">
        <v>44431000</v>
      </c>
      <c r="C6146" t="s">
        <v>6116</v>
      </c>
      <c r="E6146" s="12">
        <v>6146</v>
      </c>
      <c r="F6146" s="13">
        <v>44440000</v>
      </c>
      <c r="G6146" s="14" t="s">
        <v>6117</v>
      </c>
      <c r="Q6146" t="str">
        <f t="shared" ref="Q6146:Q6209" si="96">F6146&amp; "-" &amp;G6146</f>
        <v>44440000-Ležajevi</v>
      </c>
    </row>
    <row r="6147" spans="1:17" x14ac:dyDescent="0.25">
      <c r="A6147">
        <v>6146</v>
      </c>
      <c r="B6147">
        <v>44440000</v>
      </c>
      <c r="C6147" t="s">
        <v>6117</v>
      </c>
      <c r="E6147" s="15">
        <v>6147</v>
      </c>
      <c r="F6147" s="16">
        <v>44441000</v>
      </c>
      <c r="G6147" s="17" t="s">
        <v>6118</v>
      </c>
      <c r="Q6147" t="str">
        <f t="shared" si="96"/>
        <v>44441000-Mikro-kuglice</v>
      </c>
    </row>
    <row r="6148" spans="1:17" x14ac:dyDescent="0.25">
      <c r="A6148">
        <v>6147</v>
      </c>
      <c r="B6148">
        <v>44441000</v>
      </c>
      <c r="C6148" t="s">
        <v>6118</v>
      </c>
      <c r="E6148" s="12">
        <v>6148</v>
      </c>
      <c r="F6148" s="13">
        <v>44442000</v>
      </c>
      <c r="G6148" s="14" t="s">
        <v>6119</v>
      </c>
      <c r="Q6148" t="str">
        <f t="shared" si="96"/>
        <v>44442000-Valjkasti ležajevi</v>
      </c>
    </row>
    <row r="6149" spans="1:17" x14ac:dyDescent="0.25">
      <c r="A6149">
        <v>6148</v>
      </c>
      <c r="B6149">
        <v>44442000</v>
      </c>
      <c r="C6149" t="s">
        <v>6119</v>
      </c>
      <c r="E6149" s="15">
        <v>6149</v>
      </c>
      <c r="F6149" s="16">
        <v>44450000</v>
      </c>
      <c r="G6149" s="17" t="s">
        <v>6120</v>
      </c>
      <c r="Q6149" t="str">
        <f t="shared" si="96"/>
        <v>44450000-Meki čelik</v>
      </c>
    </row>
    <row r="6150" spans="1:17" x14ac:dyDescent="0.25">
      <c r="A6150">
        <v>6149</v>
      </c>
      <c r="B6150">
        <v>44450000</v>
      </c>
      <c r="C6150" t="s">
        <v>6120</v>
      </c>
      <c r="E6150" s="12">
        <v>6150</v>
      </c>
      <c r="F6150" s="13">
        <v>44451000</v>
      </c>
      <c r="G6150" s="14" t="s">
        <v>6121</v>
      </c>
      <c r="Q6150" t="str">
        <f t="shared" si="96"/>
        <v>44451000-Blanko metalni novac</v>
      </c>
    </row>
    <row r="6151" spans="1:17" x14ac:dyDescent="0.25">
      <c r="A6151">
        <v>6150</v>
      </c>
      <c r="B6151">
        <v>44451000</v>
      </c>
      <c r="C6151" t="s">
        <v>6121</v>
      </c>
      <c r="E6151" s="15">
        <v>6151</v>
      </c>
      <c r="F6151" s="16">
        <v>44452000</v>
      </c>
      <c r="G6151" s="17" t="s">
        <v>6122</v>
      </c>
      <c r="Q6151" t="str">
        <f t="shared" si="96"/>
        <v>44452000-Kutije za metalni novac</v>
      </c>
    </row>
    <row r="6152" spans="1:17" x14ac:dyDescent="0.25">
      <c r="A6152">
        <v>6151</v>
      </c>
      <c r="B6152">
        <v>44452000</v>
      </c>
      <c r="C6152" t="s">
        <v>6122</v>
      </c>
      <c r="E6152" s="12">
        <v>6152</v>
      </c>
      <c r="F6152" s="13">
        <v>44460000</v>
      </c>
      <c r="G6152" s="14" t="s">
        <v>6123</v>
      </c>
      <c r="Q6152" t="str">
        <f t="shared" si="96"/>
        <v>44460000-Podupirači i potporna ojačanja  u rudniku</v>
      </c>
    </row>
    <row r="6153" spans="1:17" x14ac:dyDescent="0.25">
      <c r="A6153">
        <v>6152</v>
      </c>
      <c r="B6153">
        <v>44460000</v>
      </c>
      <c r="C6153" t="s">
        <v>6123</v>
      </c>
      <c r="E6153" s="15">
        <v>6153</v>
      </c>
      <c r="F6153" s="16">
        <v>44461000</v>
      </c>
      <c r="G6153" s="17" t="s">
        <v>6124</v>
      </c>
      <c r="Q6153" t="str">
        <f t="shared" si="96"/>
        <v>44461000-Podupirači</v>
      </c>
    </row>
    <row r="6154" spans="1:17" x14ac:dyDescent="0.25">
      <c r="A6154">
        <v>6153</v>
      </c>
      <c r="B6154">
        <v>44461000</v>
      </c>
      <c r="C6154" t="s">
        <v>6124</v>
      </c>
      <c r="E6154" s="12">
        <v>6154</v>
      </c>
      <c r="F6154" s="13">
        <v>44461100</v>
      </c>
      <c r="G6154" s="14" t="s">
        <v>6125</v>
      </c>
      <c r="Q6154" t="str">
        <f t="shared" si="96"/>
        <v>44461100-Kosi podupirači (kosnice) u rudniku</v>
      </c>
    </row>
    <row r="6155" spans="1:17" x14ac:dyDescent="0.25">
      <c r="A6155">
        <v>6154</v>
      </c>
      <c r="B6155">
        <v>44461100</v>
      </c>
      <c r="C6155" t="s">
        <v>6125</v>
      </c>
      <c r="E6155" s="15">
        <v>6155</v>
      </c>
      <c r="F6155" s="16">
        <v>44462000</v>
      </c>
      <c r="G6155" s="17" t="s">
        <v>6126</v>
      </c>
      <c r="Q6155" t="str">
        <f t="shared" si="96"/>
        <v>44462000-Potporna ojačanja u rudniku</v>
      </c>
    </row>
    <row r="6156" spans="1:17" x14ac:dyDescent="0.25">
      <c r="A6156">
        <v>6155</v>
      </c>
      <c r="B6156">
        <v>44462000</v>
      </c>
      <c r="C6156" t="s">
        <v>6126</v>
      </c>
      <c r="E6156" s="12">
        <v>6156</v>
      </c>
      <c r="F6156" s="13">
        <v>44464000</v>
      </c>
      <c r="G6156" s="14" t="s">
        <v>6127</v>
      </c>
      <c r="Q6156" t="str">
        <f t="shared" si="96"/>
        <v>44464000-Gusenice za guseničare</v>
      </c>
    </row>
    <row r="6157" spans="1:17" x14ac:dyDescent="0.25">
      <c r="A6157">
        <v>6156</v>
      </c>
      <c r="B6157">
        <v>44464000</v>
      </c>
      <c r="C6157" t="s">
        <v>6127</v>
      </c>
      <c r="E6157" s="15">
        <v>6157</v>
      </c>
      <c r="F6157" s="16">
        <v>44470000</v>
      </c>
      <c r="G6157" s="17" t="s">
        <v>6128</v>
      </c>
      <c r="Q6157" t="str">
        <f t="shared" si="96"/>
        <v>44470000-Proizvodi od livenog gvožđa</v>
      </c>
    </row>
    <row r="6158" spans="1:17" x14ac:dyDescent="0.25">
      <c r="A6158">
        <v>6157</v>
      </c>
      <c r="B6158">
        <v>44470000</v>
      </c>
      <c r="C6158" t="s">
        <v>6128</v>
      </c>
      <c r="E6158" s="12">
        <v>6158</v>
      </c>
      <c r="F6158" s="13">
        <v>44480000</v>
      </c>
      <c r="G6158" s="14" t="s">
        <v>6129</v>
      </c>
      <c r="Q6158" t="str">
        <f t="shared" si="96"/>
        <v>44480000-Razna oprema za protivpožarnu zaštitu</v>
      </c>
    </row>
    <row r="6159" spans="1:17" x14ac:dyDescent="0.25">
      <c r="A6159">
        <v>6158</v>
      </c>
      <c r="B6159">
        <v>44480000</v>
      </c>
      <c r="C6159" t="s">
        <v>6129</v>
      </c>
      <c r="E6159" s="15">
        <v>6159</v>
      </c>
      <c r="F6159" s="16">
        <v>44481000</v>
      </c>
      <c r="G6159" s="17" t="s">
        <v>6130</v>
      </c>
      <c r="Q6159" t="str">
        <f t="shared" si="96"/>
        <v>44481000-Lestve sa platformama</v>
      </c>
    </row>
    <row r="6160" spans="1:17" x14ac:dyDescent="0.25">
      <c r="A6160">
        <v>6159</v>
      </c>
      <c r="B6160">
        <v>44481000</v>
      </c>
      <c r="C6160" t="s">
        <v>6130</v>
      </c>
      <c r="E6160" s="12">
        <v>6160</v>
      </c>
      <c r="F6160" s="13">
        <v>44481100</v>
      </c>
      <c r="G6160" s="14" t="s">
        <v>6131</v>
      </c>
      <c r="Q6160" t="str">
        <f t="shared" si="96"/>
        <v>44481100-Vatrogasne lestve</v>
      </c>
    </row>
    <row r="6161" spans="1:17" x14ac:dyDescent="0.25">
      <c r="A6161">
        <v>6160</v>
      </c>
      <c r="B6161">
        <v>44481100</v>
      </c>
      <c r="C6161" t="s">
        <v>6131</v>
      </c>
      <c r="E6161" s="15">
        <v>6161</v>
      </c>
      <c r="F6161" s="16">
        <v>44482000</v>
      </c>
      <c r="G6161" s="17" t="s">
        <v>6132</v>
      </c>
      <c r="Q6161" t="str">
        <f t="shared" si="96"/>
        <v>44482000-Naprave za protivpožarnu zaštitu</v>
      </c>
    </row>
    <row r="6162" spans="1:17" x14ac:dyDescent="0.25">
      <c r="A6162">
        <v>6161</v>
      </c>
      <c r="B6162">
        <v>44482000</v>
      </c>
      <c r="C6162" t="s">
        <v>6132</v>
      </c>
      <c r="E6162" s="12">
        <v>6162</v>
      </c>
      <c r="F6162" s="13">
        <v>44482100</v>
      </c>
      <c r="G6162" s="14" t="s">
        <v>6133</v>
      </c>
      <c r="Q6162" t="str">
        <f t="shared" si="96"/>
        <v>44482100-Vatrogasna creva</v>
      </c>
    </row>
    <row r="6163" spans="1:17" x14ac:dyDescent="0.25">
      <c r="A6163">
        <v>6162</v>
      </c>
      <c r="B6163">
        <v>44482100</v>
      </c>
      <c r="C6163" t="s">
        <v>6133</v>
      </c>
      <c r="E6163" s="15">
        <v>6163</v>
      </c>
      <c r="F6163" s="16">
        <v>44482200</v>
      </c>
      <c r="G6163" s="17" t="s">
        <v>6134</v>
      </c>
      <c r="Q6163" t="str">
        <f t="shared" si="96"/>
        <v>44482200-Vatrogasni hidranti</v>
      </c>
    </row>
    <row r="6164" spans="1:17" x14ac:dyDescent="0.25">
      <c r="A6164">
        <v>6163</v>
      </c>
      <c r="B6164">
        <v>44482200</v>
      </c>
      <c r="C6164" t="s">
        <v>6134</v>
      </c>
      <c r="E6164" s="12">
        <v>6164</v>
      </c>
      <c r="F6164" s="13">
        <v>44500000</v>
      </c>
      <c r="G6164" s="14" t="s">
        <v>6135</v>
      </c>
      <c r="Q6164" t="str">
        <f t="shared" si="96"/>
        <v>44500000-Alati, brave, ključevi, šarke, spojni elementi, lanci i opruge</v>
      </c>
    </row>
    <row r="6165" spans="1:17" x14ac:dyDescent="0.25">
      <c r="A6165">
        <v>6164</v>
      </c>
      <c r="B6165">
        <v>44500000</v>
      </c>
      <c r="C6165" t="s">
        <v>6135</v>
      </c>
      <c r="E6165" s="15">
        <v>6165</v>
      </c>
      <c r="F6165" s="16">
        <v>44510000</v>
      </c>
      <c r="G6165" s="17" t="s">
        <v>6136</v>
      </c>
      <c r="Q6165" t="str">
        <f t="shared" si="96"/>
        <v>44510000-Alati</v>
      </c>
    </row>
    <row r="6166" spans="1:17" x14ac:dyDescent="0.25">
      <c r="A6166">
        <v>6165</v>
      </c>
      <c r="B6166">
        <v>44510000</v>
      </c>
      <c r="C6166" t="s">
        <v>6136</v>
      </c>
      <c r="E6166" s="12">
        <v>6166</v>
      </c>
      <c r="F6166" s="13">
        <v>44511000</v>
      </c>
      <c r="G6166" s="14" t="s">
        <v>6137</v>
      </c>
      <c r="Q6166" t="str">
        <f t="shared" si="96"/>
        <v>44511000-Ručni alati</v>
      </c>
    </row>
    <row r="6167" spans="1:17" x14ac:dyDescent="0.25">
      <c r="A6167">
        <v>6166</v>
      </c>
      <c r="B6167">
        <v>44511000</v>
      </c>
      <c r="C6167" t="s">
        <v>6137</v>
      </c>
      <c r="E6167" s="15">
        <v>6167</v>
      </c>
      <c r="F6167" s="16">
        <v>44511100</v>
      </c>
      <c r="G6167" s="17" t="s">
        <v>6138</v>
      </c>
      <c r="Q6167" t="str">
        <f t="shared" si="96"/>
        <v>44511100-Ašovi i lopate</v>
      </c>
    </row>
    <row r="6168" spans="1:17" x14ac:dyDescent="0.25">
      <c r="A6168">
        <v>6167</v>
      </c>
      <c r="B6168">
        <v>44511100</v>
      </c>
      <c r="C6168" t="s">
        <v>6138</v>
      </c>
      <c r="E6168" s="12">
        <v>6168</v>
      </c>
      <c r="F6168" s="13">
        <v>44511110</v>
      </c>
      <c r="G6168" s="14" t="s">
        <v>6139</v>
      </c>
      <c r="Q6168" t="str">
        <f t="shared" si="96"/>
        <v>44511110-Ašovi</v>
      </c>
    </row>
    <row r="6169" spans="1:17" x14ac:dyDescent="0.25">
      <c r="A6169">
        <v>6168</v>
      </c>
      <c r="B6169">
        <v>44511110</v>
      </c>
      <c r="C6169" t="s">
        <v>6139</v>
      </c>
      <c r="E6169" s="15">
        <v>6169</v>
      </c>
      <c r="F6169" s="16">
        <v>44511120</v>
      </c>
      <c r="G6169" s="17" t="s">
        <v>6140</v>
      </c>
      <c r="Q6169" t="str">
        <f t="shared" si="96"/>
        <v>44511120-Lopate</v>
      </c>
    </row>
    <row r="6170" spans="1:17" x14ac:dyDescent="0.25">
      <c r="A6170">
        <v>6169</v>
      </c>
      <c r="B6170">
        <v>44511120</v>
      </c>
      <c r="C6170" t="s">
        <v>6140</v>
      </c>
      <c r="E6170" s="12">
        <v>6170</v>
      </c>
      <c r="F6170" s="13">
        <v>44511200</v>
      </c>
      <c r="G6170" s="14" t="s">
        <v>6141</v>
      </c>
      <c r="Q6170" t="str">
        <f t="shared" si="96"/>
        <v>44511200-Vile</v>
      </c>
    </row>
    <row r="6171" spans="1:17" x14ac:dyDescent="0.25">
      <c r="A6171">
        <v>6170</v>
      </c>
      <c r="B6171">
        <v>44511200</v>
      </c>
      <c r="C6171" t="s">
        <v>6141</v>
      </c>
      <c r="E6171" s="15">
        <v>6171</v>
      </c>
      <c r="F6171" s="16">
        <v>44511300</v>
      </c>
      <c r="G6171" s="17" t="s">
        <v>6142</v>
      </c>
      <c r="Q6171" t="str">
        <f t="shared" si="96"/>
        <v>44511300-Krampovi, pijuci, motike, grabulje i grabulje za čišćenje plaža</v>
      </c>
    </row>
    <row r="6172" spans="1:17" x14ac:dyDescent="0.25">
      <c r="A6172">
        <v>6171</v>
      </c>
      <c r="B6172">
        <v>44511300</v>
      </c>
      <c r="C6172" t="s">
        <v>6142</v>
      </c>
      <c r="E6172" s="12">
        <v>6172</v>
      </c>
      <c r="F6172" s="13">
        <v>44511310</v>
      </c>
      <c r="G6172" s="14" t="s">
        <v>6143</v>
      </c>
      <c r="Q6172" t="str">
        <f t="shared" si="96"/>
        <v>44511310-Krampovi</v>
      </c>
    </row>
    <row r="6173" spans="1:17" x14ac:dyDescent="0.25">
      <c r="A6173">
        <v>6172</v>
      </c>
      <c r="B6173">
        <v>44511310</v>
      </c>
      <c r="C6173" t="s">
        <v>6143</v>
      </c>
      <c r="E6173" s="15">
        <v>6173</v>
      </c>
      <c r="F6173" s="16">
        <v>44511320</v>
      </c>
      <c r="G6173" s="17" t="s">
        <v>6144</v>
      </c>
      <c r="Q6173" t="str">
        <f t="shared" si="96"/>
        <v>44511320-Pijuci</v>
      </c>
    </row>
    <row r="6174" spans="1:17" x14ac:dyDescent="0.25">
      <c r="A6174">
        <v>6173</v>
      </c>
      <c r="B6174">
        <v>44511320</v>
      </c>
      <c r="C6174" t="s">
        <v>6144</v>
      </c>
      <c r="E6174" s="12">
        <v>6174</v>
      </c>
      <c r="F6174" s="13">
        <v>44511330</v>
      </c>
      <c r="G6174" s="14" t="s">
        <v>6145</v>
      </c>
      <c r="Q6174" t="str">
        <f t="shared" si="96"/>
        <v>44511330-Motike</v>
      </c>
    </row>
    <row r="6175" spans="1:17" x14ac:dyDescent="0.25">
      <c r="A6175">
        <v>6174</v>
      </c>
      <c r="B6175">
        <v>44511330</v>
      </c>
      <c r="C6175" t="s">
        <v>6145</v>
      </c>
      <c r="E6175" s="15">
        <v>6175</v>
      </c>
      <c r="F6175" s="16">
        <v>44511340</v>
      </c>
      <c r="G6175" s="17" t="s">
        <v>6146</v>
      </c>
      <c r="Q6175" t="str">
        <f t="shared" si="96"/>
        <v>44511340-Grabulje</v>
      </c>
    </row>
    <row r="6176" spans="1:17" x14ac:dyDescent="0.25">
      <c r="A6176">
        <v>6175</v>
      </c>
      <c r="B6176">
        <v>44511340</v>
      </c>
      <c r="C6176" t="s">
        <v>6146</v>
      </c>
      <c r="E6176" s="12">
        <v>6176</v>
      </c>
      <c r="F6176" s="13">
        <v>44511341</v>
      </c>
      <c r="G6176" s="14" t="s">
        <v>6147</v>
      </c>
      <c r="Q6176" t="str">
        <f t="shared" si="96"/>
        <v>44511341-Grabulje za čišćenje plaža</v>
      </c>
    </row>
    <row r="6177" spans="1:17" x14ac:dyDescent="0.25">
      <c r="A6177">
        <v>6176</v>
      </c>
      <c r="B6177">
        <v>44511341</v>
      </c>
      <c r="C6177" t="s">
        <v>6147</v>
      </c>
      <c r="E6177" s="15">
        <v>6177</v>
      </c>
      <c r="F6177" s="16">
        <v>44511400</v>
      </c>
      <c r="G6177" s="17" t="s">
        <v>6148</v>
      </c>
      <c r="Q6177" t="str">
        <f t="shared" si="96"/>
        <v>44511400-Sekire</v>
      </c>
    </row>
    <row r="6178" spans="1:17" x14ac:dyDescent="0.25">
      <c r="A6178">
        <v>6177</v>
      </c>
      <c r="B6178">
        <v>44511400</v>
      </c>
      <c r="C6178" t="s">
        <v>6148</v>
      </c>
      <c r="E6178" s="12">
        <v>6178</v>
      </c>
      <c r="F6178" s="13">
        <v>44511500</v>
      </c>
      <c r="G6178" s="14" t="s">
        <v>6149</v>
      </c>
      <c r="Q6178" t="str">
        <f t="shared" si="96"/>
        <v>44511500-Ručne testere</v>
      </c>
    </row>
    <row r="6179" spans="1:17" x14ac:dyDescent="0.25">
      <c r="A6179">
        <v>6178</v>
      </c>
      <c r="B6179">
        <v>44511500</v>
      </c>
      <c r="C6179" t="s">
        <v>6149</v>
      </c>
      <c r="E6179" s="15">
        <v>6179</v>
      </c>
      <c r="F6179" s="16">
        <v>44511510</v>
      </c>
      <c r="G6179" s="17" t="s">
        <v>6150</v>
      </c>
      <c r="Q6179" t="str">
        <f t="shared" si="96"/>
        <v>44511510-Listovi za ručne testere</v>
      </c>
    </row>
    <row r="6180" spans="1:17" x14ac:dyDescent="0.25">
      <c r="A6180">
        <v>6179</v>
      </c>
      <c r="B6180">
        <v>44511510</v>
      </c>
      <c r="C6180" t="s">
        <v>6150</v>
      </c>
      <c r="E6180" s="12">
        <v>6180</v>
      </c>
      <c r="F6180" s="13">
        <v>44512000</v>
      </c>
      <c r="G6180" s="14" t="s">
        <v>6151</v>
      </c>
      <c r="Q6180" t="str">
        <f t="shared" si="96"/>
        <v>44512000-Razni ručni alati</v>
      </c>
    </row>
    <row r="6181" spans="1:17" x14ac:dyDescent="0.25">
      <c r="A6181">
        <v>6180</v>
      </c>
      <c r="B6181">
        <v>44512000</v>
      </c>
      <c r="C6181" t="s">
        <v>6151</v>
      </c>
      <c r="E6181" s="15">
        <v>6181</v>
      </c>
      <c r="F6181" s="16">
        <v>44512100</v>
      </c>
      <c r="G6181" s="17" t="s">
        <v>6152</v>
      </c>
      <c r="Q6181" t="str">
        <f t="shared" si="96"/>
        <v>44512100-Dleta</v>
      </c>
    </row>
    <row r="6182" spans="1:17" x14ac:dyDescent="0.25">
      <c r="A6182">
        <v>6181</v>
      </c>
      <c r="B6182">
        <v>44512100</v>
      </c>
      <c r="C6182" t="s">
        <v>6152</v>
      </c>
      <c r="E6182" s="12">
        <v>6182</v>
      </c>
      <c r="F6182" s="13">
        <v>44512200</v>
      </c>
      <c r="G6182" s="14" t="s">
        <v>6153</v>
      </c>
      <c r="Q6182" t="str">
        <f t="shared" si="96"/>
        <v>44512200-Klešta</v>
      </c>
    </row>
    <row r="6183" spans="1:17" x14ac:dyDescent="0.25">
      <c r="A6183">
        <v>6182</v>
      </c>
      <c r="B6183">
        <v>44512200</v>
      </c>
      <c r="C6183" t="s">
        <v>6153</v>
      </c>
      <c r="E6183" s="15">
        <v>6183</v>
      </c>
      <c r="F6183" s="16">
        <v>44512210</v>
      </c>
      <c r="G6183" s="17" t="s">
        <v>6154</v>
      </c>
      <c r="Q6183" t="str">
        <f t="shared" si="96"/>
        <v>44512210-Klešta za krimpovanje</v>
      </c>
    </row>
    <row r="6184" spans="1:17" x14ac:dyDescent="0.25">
      <c r="A6184">
        <v>6183</v>
      </c>
      <c r="B6184">
        <v>44512210</v>
      </c>
      <c r="C6184" t="s">
        <v>6154</v>
      </c>
      <c r="E6184" s="12">
        <v>6184</v>
      </c>
      <c r="F6184" s="13">
        <v>44512300</v>
      </c>
      <c r="G6184" s="14" t="s">
        <v>6155</v>
      </c>
      <c r="Q6184" t="str">
        <f t="shared" si="96"/>
        <v>44512300-Čekići</v>
      </c>
    </row>
    <row r="6185" spans="1:17" x14ac:dyDescent="0.25">
      <c r="A6185">
        <v>6184</v>
      </c>
      <c r="B6185">
        <v>44512300</v>
      </c>
      <c r="C6185" t="s">
        <v>6155</v>
      </c>
      <c r="E6185" s="15">
        <v>6185</v>
      </c>
      <c r="F6185" s="16">
        <v>44512400</v>
      </c>
      <c r="G6185" s="17" t="s">
        <v>6156</v>
      </c>
      <c r="Q6185" t="str">
        <f t="shared" si="96"/>
        <v>44512400-Stezaljke za žicu</v>
      </c>
    </row>
    <row r="6186" spans="1:17" x14ac:dyDescent="0.25">
      <c r="A6186">
        <v>6185</v>
      </c>
      <c r="B6186">
        <v>44512400</v>
      </c>
      <c r="C6186" t="s">
        <v>6156</v>
      </c>
      <c r="E6186" s="12">
        <v>6186</v>
      </c>
      <c r="F6186" s="13">
        <v>44512500</v>
      </c>
      <c r="G6186" s="14" t="s">
        <v>6157</v>
      </c>
      <c r="Q6186" t="str">
        <f t="shared" si="96"/>
        <v>44512500-Obični i francuski ključevi</v>
      </c>
    </row>
    <row r="6187" spans="1:17" x14ac:dyDescent="0.25">
      <c r="A6187">
        <v>6186</v>
      </c>
      <c r="B6187">
        <v>44512500</v>
      </c>
      <c r="C6187" t="s">
        <v>6157</v>
      </c>
      <c r="E6187" s="15">
        <v>6187</v>
      </c>
      <c r="F6187" s="16">
        <v>44512600</v>
      </c>
      <c r="G6187" s="17" t="s">
        <v>6158</v>
      </c>
      <c r="Q6187" t="str">
        <f t="shared" si="96"/>
        <v>44512600-Alati za drumske radove</v>
      </c>
    </row>
    <row r="6188" spans="1:17" x14ac:dyDescent="0.25">
      <c r="A6188">
        <v>6187</v>
      </c>
      <c r="B6188">
        <v>44512600</v>
      </c>
      <c r="C6188" t="s">
        <v>6158</v>
      </c>
      <c r="E6188" s="12">
        <v>6188</v>
      </c>
      <c r="F6188" s="13">
        <v>44512610</v>
      </c>
      <c r="G6188" s="14" t="s">
        <v>6159</v>
      </c>
      <c r="Q6188" t="str">
        <f t="shared" si="96"/>
        <v>44512610-Šiljci za razbijanje površinskih slojeva</v>
      </c>
    </row>
    <row r="6189" spans="1:17" x14ac:dyDescent="0.25">
      <c r="A6189">
        <v>6188</v>
      </c>
      <c r="B6189">
        <v>44512610</v>
      </c>
      <c r="C6189" t="s">
        <v>6159</v>
      </c>
      <c r="E6189" s="15">
        <v>6189</v>
      </c>
      <c r="F6189" s="16">
        <v>44512700</v>
      </c>
      <c r="G6189" s="17" t="s">
        <v>6160</v>
      </c>
      <c r="Q6189" t="str">
        <f t="shared" si="96"/>
        <v>44512700-Fine ili grube turpije</v>
      </c>
    </row>
    <row r="6190" spans="1:17" x14ac:dyDescent="0.25">
      <c r="A6190">
        <v>6189</v>
      </c>
      <c r="B6190">
        <v>44512700</v>
      </c>
      <c r="C6190" t="s">
        <v>6160</v>
      </c>
      <c r="E6190" s="12">
        <v>6190</v>
      </c>
      <c r="F6190" s="13">
        <v>44512800</v>
      </c>
      <c r="G6190" s="14" t="s">
        <v>6161</v>
      </c>
      <c r="Q6190" t="str">
        <f t="shared" si="96"/>
        <v>44512800-Odvijači</v>
      </c>
    </row>
    <row r="6191" spans="1:17" x14ac:dyDescent="0.25">
      <c r="A6191">
        <v>6190</v>
      </c>
      <c r="B6191">
        <v>44512800</v>
      </c>
      <c r="C6191" t="s">
        <v>6161</v>
      </c>
      <c r="E6191" s="15">
        <v>6191</v>
      </c>
      <c r="F6191" s="16">
        <v>44512900</v>
      </c>
      <c r="G6191" s="17" t="s">
        <v>6162</v>
      </c>
      <c r="Q6191" t="str">
        <f t="shared" si="96"/>
        <v>44512900-Svrdla, ulošci za odvijače i drugi dodaci</v>
      </c>
    </row>
    <row r="6192" spans="1:17" x14ac:dyDescent="0.25">
      <c r="A6192">
        <v>6191</v>
      </c>
      <c r="B6192">
        <v>44512900</v>
      </c>
      <c r="C6192" t="s">
        <v>6162</v>
      </c>
      <c r="E6192" s="12">
        <v>6192</v>
      </c>
      <c r="F6192" s="13">
        <v>44512910</v>
      </c>
      <c r="G6192" s="14" t="s">
        <v>6163</v>
      </c>
      <c r="Q6192" t="str">
        <f t="shared" si="96"/>
        <v>44512910-Svrdla</v>
      </c>
    </row>
    <row r="6193" spans="1:17" x14ac:dyDescent="0.25">
      <c r="A6193">
        <v>6192</v>
      </c>
      <c r="B6193">
        <v>44512910</v>
      </c>
      <c r="C6193" t="s">
        <v>6163</v>
      </c>
      <c r="E6193" s="15">
        <v>6193</v>
      </c>
      <c r="F6193" s="16">
        <v>44512920</v>
      </c>
      <c r="G6193" s="17" t="s">
        <v>6164</v>
      </c>
      <c r="Q6193" t="str">
        <f t="shared" si="96"/>
        <v>44512920-Ulošci za odvijače</v>
      </c>
    </row>
    <row r="6194" spans="1:17" x14ac:dyDescent="0.25">
      <c r="A6194">
        <v>6193</v>
      </c>
      <c r="B6194">
        <v>44512920</v>
      </c>
      <c r="C6194" t="s">
        <v>6164</v>
      </c>
      <c r="E6194" s="12">
        <v>6194</v>
      </c>
      <c r="F6194" s="13">
        <v>44512930</v>
      </c>
      <c r="G6194" s="14" t="s">
        <v>6165</v>
      </c>
      <c r="Q6194" t="str">
        <f t="shared" si="96"/>
        <v>44512930-Nosači za alat</v>
      </c>
    </row>
    <row r="6195" spans="1:17" x14ac:dyDescent="0.25">
      <c r="A6195">
        <v>6194</v>
      </c>
      <c r="B6195">
        <v>44512930</v>
      </c>
      <c r="C6195" t="s">
        <v>6165</v>
      </c>
      <c r="E6195" s="15">
        <v>6195</v>
      </c>
      <c r="F6195" s="16">
        <v>44512940</v>
      </c>
      <c r="G6195" s="17" t="s">
        <v>6166</v>
      </c>
      <c r="Q6195" t="str">
        <f t="shared" si="96"/>
        <v>44512940-Kompleti alata</v>
      </c>
    </row>
    <row r="6196" spans="1:17" x14ac:dyDescent="0.25">
      <c r="A6196">
        <v>6195</v>
      </c>
      <c r="B6196">
        <v>44512940</v>
      </c>
      <c r="C6196" t="s">
        <v>6166</v>
      </c>
      <c r="E6196" s="12">
        <v>6196</v>
      </c>
      <c r="F6196" s="13">
        <v>44513000</v>
      </c>
      <c r="G6196" s="14" t="s">
        <v>6167</v>
      </c>
      <c r="Q6196" t="str">
        <f t="shared" si="96"/>
        <v>44513000-Alati kojima se upravlja pedalom (papučicom)</v>
      </c>
    </row>
    <row r="6197" spans="1:17" x14ac:dyDescent="0.25">
      <c r="A6197">
        <v>6196</v>
      </c>
      <c r="B6197">
        <v>44513000</v>
      </c>
      <c r="C6197" t="s">
        <v>6167</v>
      </c>
      <c r="E6197" s="15">
        <v>6197</v>
      </c>
      <c r="F6197" s="16">
        <v>44514000</v>
      </c>
      <c r="G6197" s="17" t="s">
        <v>6168</v>
      </c>
      <c r="Q6197" t="str">
        <f t="shared" si="96"/>
        <v>44514000-Ručke alata i delovi alata</v>
      </c>
    </row>
    <row r="6198" spans="1:17" x14ac:dyDescent="0.25">
      <c r="A6198">
        <v>6197</v>
      </c>
      <c r="B6198">
        <v>44514000</v>
      </c>
      <c r="C6198" t="s">
        <v>6168</v>
      </c>
      <c r="E6198" s="12">
        <v>6198</v>
      </c>
      <c r="F6198" s="13">
        <v>44514100</v>
      </c>
      <c r="G6198" s="14" t="s">
        <v>6169</v>
      </c>
      <c r="Q6198" t="str">
        <f t="shared" si="96"/>
        <v>44514100-Ručke alata</v>
      </c>
    </row>
    <row r="6199" spans="1:17" x14ac:dyDescent="0.25">
      <c r="A6199">
        <v>6198</v>
      </c>
      <c r="B6199">
        <v>44514100</v>
      </c>
      <c r="C6199" t="s">
        <v>6169</v>
      </c>
      <c r="E6199" s="15">
        <v>6199</v>
      </c>
      <c r="F6199" s="16">
        <v>44514200</v>
      </c>
      <c r="G6199" s="17" t="s">
        <v>6170</v>
      </c>
      <c r="Q6199" t="str">
        <f t="shared" si="96"/>
        <v>44514200-Delovi alata</v>
      </c>
    </row>
    <row r="6200" spans="1:17" x14ac:dyDescent="0.25">
      <c r="A6200">
        <v>6199</v>
      </c>
      <c r="B6200">
        <v>44514200</v>
      </c>
      <c r="C6200" t="s">
        <v>6170</v>
      </c>
      <c r="E6200" s="12">
        <v>6200</v>
      </c>
      <c r="F6200" s="13">
        <v>44520000</v>
      </c>
      <c r="G6200" s="14" t="s">
        <v>6171</v>
      </c>
      <c r="Q6200" t="str">
        <f t="shared" si="96"/>
        <v>44520000-Brave, ključevi i šarke</v>
      </c>
    </row>
    <row r="6201" spans="1:17" x14ac:dyDescent="0.25">
      <c r="A6201">
        <v>6200</v>
      </c>
      <c r="B6201">
        <v>44520000</v>
      </c>
      <c r="C6201" t="s">
        <v>6171</v>
      </c>
      <c r="E6201" s="15">
        <v>6201</v>
      </c>
      <c r="F6201" s="16">
        <v>44521000</v>
      </c>
      <c r="G6201" s="17" t="s">
        <v>6172</v>
      </c>
      <c r="Q6201" t="str">
        <f t="shared" si="96"/>
        <v>44521000-Razni katanci i brave</v>
      </c>
    </row>
    <row r="6202" spans="1:17" x14ac:dyDescent="0.25">
      <c r="A6202">
        <v>6201</v>
      </c>
      <c r="B6202">
        <v>44521000</v>
      </c>
      <c r="C6202" t="s">
        <v>6172</v>
      </c>
      <c r="E6202" s="12">
        <v>6202</v>
      </c>
      <c r="F6202" s="13">
        <v>44521100</v>
      </c>
      <c r="G6202" s="14" t="s">
        <v>6173</v>
      </c>
      <c r="Q6202" t="str">
        <f t="shared" si="96"/>
        <v>44521100-Brave</v>
      </c>
    </row>
    <row r="6203" spans="1:17" x14ac:dyDescent="0.25">
      <c r="A6203">
        <v>6202</v>
      </c>
      <c r="B6203">
        <v>44521100</v>
      </c>
      <c r="C6203" t="s">
        <v>6173</v>
      </c>
      <c r="E6203" s="15">
        <v>6203</v>
      </c>
      <c r="F6203" s="16">
        <v>44521110</v>
      </c>
      <c r="G6203" s="17" t="s">
        <v>6174</v>
      </c>
      <c r="Q6203" t="str">
        <f t="shared" si="96"/>
        <v>44521110-Brave za vrata</v>
      </c>
    </row>
    <row r="6204" spans="1:17" x14ac:dyDescent="0.25">
      <c r="A6204">
        <v>6203</v>
      </c>
      <c r="B6204">
        <v>44521110</v>
      </c>
      <c r="C6204" t="s">
        <v>6174</v>
      </c>
      <c r="E6204" s="12">
        <v>6204</v>
      </c>
      <c r="F6204" s="13">
        <v>44521120</v>
      </c>
      <c r="G6204" s="14" t="s">
        <v>6175</v>
      </c>
      <c r="Q6204" t="str">
        <f t="shared" si="96"/>
        <v>44521120-Elektronska sigurnosna brava</v>
      </c>
    </row>
    <row r="6205" spans="1:17" x14ac:dyDescent="0.25">
      <c r="A6205">
        <v>6204</v>
      </c>
      <c r="B6205">
        <v>44521120</v>
      </c>
      <c r="C6205" t="s">
        <v>6175</v>
      </c>
      <c r="E6205" s="15">
        <v>6205</v>
      </c>
      <c r="F6205" s="16">
        <v>44521130</v>
      </c>
      <c r="G6205" s="17" t="s">
        <v>6176</v>
      </c>
      <c r="Q6205" t="str">
        <f t="shared" si="96"/>
        <v>44521130-Brava sa pojačanom zaštitom</v>
      </c>
    </row>
    <row r="6206" spans="1:17" x14ac:dyDescent="0.25">
      <c r="A6206">
        <v>6205</v>
      </c>
      <c r="B6206">
        <v>44521130</v>
      </c>
      <c r="C6206" t="s">
        <v>6176</v>
      </c>
      <c r="E6206" s="12">
        <v>6206</v>
      </c>
      <c r="F6206" s="13">
        <v>44521140</v>
      </c>
      <c r="G6206" s="14" t="s">
        <v>6177</v>
      </c>
      <c r="Q6206" t="str">
        <f t="shared" si="96"/>
        <v>44521140-Bravice za nameštaj</v>
      </c>
    </row>
    <row r="6207" spans="1:17" x14ac:dyDescent="0.25">
      <c r="A6207">
        <v>6206</v>
      </c>
      <c r="B6207">
        <v>44521140</v>
      </c>
      <c r="C6207" t="s">
        <v>6177</v>
      </c>
      <c r="E6207" s="15">
        <v>6207</v>
      </c>
      <c r="F6207" s="16">
        <v>44521200</v>
      </c>
      <c r="G6207" s="17" t="s">
        <v>6178</v>
      </c>
      <c r="Q6207" t="str">
        <f t="shared" si="96"/>
        <v>44521200-Katanci i lanci</v>
      </c>
    </row>
    <row r="6208" spans="1:17" x14ac:dyDescent="0.25">
      <c r="A6208">
        <v>6207</v>
      </c>
      <c r="B6208">
        <v>44521200</v>
      </c>
      <c r="C6208" t="s">
        <v>6178</v>
      </c>
      <c r="E6208" s="12">
        <v>6208</v>
      </c>
      <c r="F6208" s="13">
        <v>44521210</v>
      </c>
      <c r="G6208" s="14" t="s">
        <v>6179</v>
      </c>
      <c r="Q6208" t="str">
        <f t="shared" si="96"/>
        <v>44521210-Katanci</v>
      </c>
    </row>
    <row r="6209" spans="1:17" x14ac:dyDescent="0.25">
      <c r="A6209">
        <v>6208</v>
      </c>
      <c r="B6209">
        <v>44521210</v>
      </c>
      <c r="C6209" t="s">
        <v>6179</v>
      </c>
      <c r="E6209" s="15">
        <v>6209</v>
      </c>
      <c r="F6209" s="16">
        <v>44522000</v>
      </c>
      <c r="G6209" s="17" t="s">
        <v>6180</v>
      </c>
      <c r="Q6209" t="str">
        <f t="shared" si="96"/>
        <v>44522000-Zatvarači, delovi brava i ključevi</v>
      </c>
    </row>
    <row r="6210" spans="1:17" x14ac:dyDescent="0.25">
      <c r="A6210">
        <v>6209</v>
      </c>
      <c r="B6210">
        <v>44522000</v>
      </c>
      <c r="C6210" t="s">
        <v>6180</v>
      </c>
      <c r="E6210" s="12">
        <v>6210</v>
      </c>
      <c r="F6210" s="13">
        <v>44522100</v>
      </c>
      <c r="G6210" s="14" t="s">
        <v>3825</v>
      </c>
      <c r="Q6210" t="str">
        <f t="shared" ref="Q6210:Q6273" si="97">F6210&amp; "-" &amp;G6210</f>
        <v>44522100-Zatvarači</v>
      </c>
    </row>
    <row r="6211" spans="1:17" x14ac:dyDescent="0.25">
      <c r="A6211">
        <v>6210</v>
      </c>
      <c r="B6211">
        <v>44522100</v>
      </c>
      <c r="C6211" t="s">
        <v>3825</v>
      </c>
      <c r="E6211" s="15">
        <v>6211</v>
      </c>
      <c r="F6211" s="16">
        <v>44522200</v>
      </c>
      <c r="G6211" s="17" t="s">
        <v>6181</v>
      </c>
      <c r="Q6211" t="str">
        <f t="shared" si="97"/>
        <v>44522200-Ključevi</v>
      </c>
    </row>
    <row r="6212" spans="1:17" x14ac:dyDescent="0.25">
      <c r="A6212">
        <v>6211</v>
      </c>
      <c r="B6212">
        <v>44522200</v>
      </c>
      <c r="C6212" t="s">
        <v>6181</v>
      </c>
      <c r="E6212" s="12">
        <v>6212</v>
      </c>
      <c r="F6212" s="13">
        <v>44522300</v>
      </c>
      <c r="G6212" s="14" t="s">
        <v>6182</v>
      </c>
      <c r="Q6212" t="str">
        <f t="shared" si="97"/>
        <v>44522300-Delovi katanaca</v>
      </c>
    </row>
    <row r="6213" spans="1:17" x14ac:dyDescent="0.25">
      <c r="A6213">
        <v>6212</v>
      </c>
      <c r="B6213">
        <v>44522300</v>
      </c>
      <c r="C6213" t="s">
        <v>6182</v>
      </c>
      <c r="E6213" s="15">
        <v>6213</v>
      </c>
      <c r="F6213" s="16">
        <v>44522400</v>
      </c>
      <c r="G6213" s="17" t="s">
        <v>6183</v>
      </c>
      <c r="Q6213" t="str">
        <f t="shared" si="97"/>
        <v>44522400-Delovi brava</v>
      </c>
    </row>
    <row r="6214" spans="1:17" x14ac:dyDescent="0.25">
      <c r="A6214">
        <v>6213</v>
      </c>
      <c r="B6214">
        <v>44522400</v>
      </c>
      <c r="C6214" t="s">
        <v>6183</v>
      </c>
      <c r="E6214" s="12">
        <v>6214</v>
      </c>
      <c r="F6214" s="13">
        <v>44523000</v>
      </c>
      <c r="G6214" s="14" t="s">
        <v>6184</v>
      </c>
      <c r="Q6214" t="str">
        <f t="shared" si="97"/>
        <v>44523000-Šarke, okovi i pribor</v>
      </c>
    </row>
    <row r="6215" spans="1:17" x14ac:dyDescent="0.25">
      <c r="A6215">
        <v>6214</v>
      </c>
      <c r="B6215">
        <v>44523000</v>
      </c>
      <c r="C6215" t="s">
        <v>6184</v>
      </c>
      <c r="E6215" s="15">
        <v>6215</v>
      </c>
      <c r="F6215" s="16">
        <v>44523100</v>
      </c>
      <c r="G6215" s="17" t="s">
        <v>6185</v>
      </c>
      <c r="Q6215" t="str">
        <f t="shared" si="97"/>
        <v>44523100-Šarke</v>
      </c>
    </row>
    <row r="6216" spans="1:17" x14ac:dyDescent="0.25">
      <c r="A6216">
        <v>6215</v>
      </c>
      <c r="B6216">
        <v>44523100</v>
      </c>
      <c r="C6216" t="s">
        <v>6185</v>
      </c>
      <c r="E6216" s="12">
        <v>6216</v>
      </c>
      <c r="F6216" s="13">
        <v>44523200</v>
      </c>
      <c r="G6216" s="14" t="s">
        <v>6186</v>
      </c>
      <c r="Q6216" t="str">
        <f t="shared" si="97"/>
        <v>44523200-Okovi</v>
      </c>
    </row>
    <row r="6217" spans="1:17" x14ac:dyDescent="0.25">
      <c r="A6217">
        <v>6216</v>
      </c>
      <c r="B6217">
        <v>44523200</v>
      </c>
      <c r="C6217" t="s">
        <v>6186</v>
      </c>
      <c r="E6217" s="15">
        <v>6217</v>
      </c>
      <c r="F6217" s="16">
        <v>44523300</v>
      </c>
      <c r="G6217" s="17" t="s">
        <v>6187</v>
      </c>
      <c r="Q6217" t="str">
        <f t="shared" si="97"/>
        <v>44523300-Pribor</v>
      </c>
    </row>
    <row r="6218" spans="1:17" x14ac:dyDescent="0.25">
      <c r="A6218">
        <v>6217</v>
      </c>
      <c r="B6218">
        <v>44523300</v>
      </c>
      <c r="C6218" t="s">
        <v>6187</v>
      </c>
      <c r="E6218" s="12">
        <v>6218</v>
      </c>
      <c r="F6218" s="13">
        <v>44530000</v>
      </c>
      <c r="G6218" s="14" t="s">
        <v>6188</v>
      </c>
      <c r="Q6218" t="str">
        <f t="shared" si="97"/>
        <v>44530000-Vijci</v>
      </c>
    </row>
    <row r="6219" spans="1:17" x14ac:dyDescent="0.25">
      <c r="A6219">
        <v>6218</v>
      </c>
      <c r="B6219">
        <v>44530000</v>
      </c>
      <c r="C6219" t="s">
        <v>6188</v>
      </c>
      <c r="E6219" s="15">
        <v>6219</v>
      </c>
      <c r="F6219" s="16">
        <v>44531000</v>
      </c>
      <c r="G6219" s="17" t="s">
        <v>6189</v>
      </c>
      <c r="Q6219" t="str">
        <f t="shared" si="97"/>
        <v>44531000-Vijci sa navojem</v>
      </c>
    </row>
    <row r="6220" spans="1:17" x14ac:dyDescent="0.25">
      <c r="A6220">
        <v>6219</v>
      </c>
      <c r="B6220">
        <v>44531000</v>
      </c>
      <c r="C6220" t="s">
        <v>6189</v>
      </c>
      <c r="E6220" s="12">
        <v>6220</v>
      </c>
      <c r="F6220" s="13">
        <v>44531100</v>
      </c>
      <c r="G6220" s="14" t="s">
        <v>6190</v>
      </c>
      <c r="Q6220" t="str">
        <f t="shared" si="97"/>
        <v>44531100-Vijci za drvo</v>
      </c>
    </row>
    <row r="6221" spans="1:17" x14ac:dyDescent="0.25">
      <c r="A6221">
        <v>6220</v>
      </c>
      <c r="B6221">
        <v>44531100</v>
      </c>
      <c r="C6221" t="s">
        <v>6190</v>
      </c>
      <c r="E6221" s="15">
        <v>6221</v>
      </c>
      <c r="F6221" s="16">
        <v>44531200</v>
      </c>
      <c r="G6221" s="17" t="s">
        <v>6191</v>
      </c>
      <c r="Q6221" t="str">
        <f t="shared" si="97"/>
        <v>44531200-Vijci sa kukom ili vijci sa prstenom</v>
      </c>
    </row>
    <row r="6222" spans="1:17" x14ac:dyDescent="0.25">
      <c r="A6222">
        <v>6221</v>
      </c>
      <c r="B6222">
        <v>44531200</v>
      </c>
      <c r="C6222" t="s">
        <v>6191</v>
      </c>
      <c r="E6222" s="12">
        <v>6222</v>
      </c>
      <c r="F6222" s="13">
        <v>44531300</v>
      </c>
      <c r="G6222" s="14" t="s">
        <v>6192</v>
      </c>
      <c r="Q6222" t="str">
        <f t="shared" si="97"/>
        <v>44531300-Samonarezujući vijci</v>
      </c>
    </row>
    <row r="6223" spans="1:17" x14ac:dyDescent="0.25">
      <c r="A6223">
        <v>6222</v>
      </c>
      <c r="B6223">
        <v>44531300</v>
      </c>
      <c r="C6223" t="s">
        <v>6192</v>
      </c>
      <c r="E6223" s="15">
        <v>6223</v>
      </c>
      <c r="F6223" s="16">
        <v>44531400</v>
      </c>
      <c r="G6223" s="17" t="s">
        <v>6193</v>
      </c>
      <c r="Q6223" t="str">
        <f t="shared" si="97"/>
        <v>44531400-Matični vijci</v>
      </c>
    </row>
    <row r="6224" spans="1:17" x14ac:dyDescent="0.25">
      <c r="A6224">
        <v>6223</v>
      </c>
      <c r="B6224">
        <v>44531400</v>
      </c>
      <c r="C6224" t="s">
        <v>6193</v>
      </c>
      <c r="E6224" s="12">
        <v>6224</v>
      </c>
      <c r="F6224" s="13">
        <v>44531500</v>
      </c>
      <c r="G6224" s="14" t="s">
        <v>6194</v>
      </c>
      <c r="Q6224" t="str">
        <f t="shared" si="97"/>
        <v>44531500-Kompleti za spajanje prirubnicom</v>
      </c>
    </row>
    <row r="6225" spans="1:17" x14ac:dyDescent="0.25">
      <c r="A6225">
        <v>6224</v>
      </c>
      <c r="B6225">
        <v>44531500</v>
      </c>
      <c r="C6225" t="s">
        <v>6194</v>
      </c>
      <c r="E6225" s="15">
        <v>6225</v>
      </c>
      <c r="F6225" s="16">
        <v>44531510</v>
      </c>
      <c r="G6225" s="17" t="s">
        <v>6188</v>
      </c>
      <c r="Q6225" t="str">
        <f t="shared" si="97"/>
        <v>44531510-Vijci</v>
      </c>
    </row>
    <row r="6226" spans="1:17" x14ac:dyDescent="0.25">
      <c r="A6226">
        <v>6225</v>
      </c>
      <c r="B6226">
        <v>44531510</v>
      </c>
      <c r="C6226" t="s">
        <v>6188</v>
      </c>
      <c r="E6226" s="12">
        <v>6226</v>
      </c>
      <c r="F6226" s="13">
        <v>44531520</v>
      </c>
      <c r="G6226" s="14" t="s">
        <v>6195</v>
      </c>
      <c r="Q6226" t="str">
        <f t="shared" si="97"/>
        <v>44531520-Tirfoni</v>
      </c>
    </row>
    <row r="6227" spans="1:17" x14ac:dyDescent="0.25">
      <c r="A6227">
        <v>6226</v>
      </c>
      <c r="B6227">
        <v>44531520</v>
      </c>
      <c r="C6227" t="s">
        <v>6195</v>
      </c>
      <c r="E6227" s="15">
        <v>6227</v>
      </c>
      <c r="F6227" s="16">
        <v>44531600</v>
      </c>
      <c r="G6227" s="17" t="s">
        <v>6196</v>
      </c>
      <c r="Q6227" t="str">
        <f t="shared" si="97"/>
        <v>44531600-Navrtke</v>
      </c>
    </row>
    <row r="6228" spans="1:17" x14ac:dyDescent="0.25">
      <c r="A6228">
        <v>6227</v>
      </c>
      <c r="B6228">
        <v>44531600</v>
      </c>
      <c r="C6228" t="s">
        <v>6196</v>
      </c>
      <c r="E6228" s="12">
        <v>6228</v>
      </c>
      <c r="F6228" s="13">
        <v>44531700</v>
      </c>
      <c r="G6228" s="14" t="s">
        <v>6197</v>
      </c>
      <c r="Q6228" t="str">
        <f t="shared" si="97"/>
        <v>44531700-Gvozdeni ili čelični proizvodi sa navojem</v>
      </c>
    </row>
    <row r="6229" spans="1:17" x14ac:dyDescent="0.25">
      <c r="A6229">
        <v>6228</v>
      </c>
      <c r="B6229">
        <v>44531700</v>
      </c>
      <c r="C6229" t="s">
        <v>6197</v>
      </c>
      <c r="E6229" s="15">
        <v>6229</v>
      </c>
      <c r="F6229" s="16">
        <v>44532000</v>
      </c>
      <c r="G6229" s="17" t="s">
        <v>6198</v>
      </c>
      <c r="Q6229" t="str">
        <f t="shared" si="97"/>
        <v>44532000-Zavrtnji bez navoja</v>
      </c>
    </row>
    <row r="6230" spans="1:17" x14ac:dyDescent="0.25">
      <c r="A6230">
        <v>6229</v>
      </c>
      <c r="B6230">
        <v>44532000</v>
      </c>
      <c r="C6230" t="s">
        <v>6198</v>
      </c>
      <c r="E6230" s="12">
        <v>6230</v>
      </c>
      <c r="F6230" s="13">
        <v>44532100</v>
      </c>
      <c r="G6230" s="14" t="s">
        <v>6199</v>
      </c>
      <c r="Q6230" t="str">
        <f t="shared" si="97"/>
        <v>44532100-Zakivci</v>
      </c>
    </row>
    <row r="6231" spans="1:17" x14ac:dyDescent="0.25">
      <c r="A6231">
        <v>6230</v>
      </c>
      <c r="B6231">
        <v>44532100</v>
      </c>
      <c r="C6231" t="s">
        <v>6199</v>
      </c>
      <c r="E6231" s="15">
        <v>6231</v>
      </c>
      <c r="F6231" s="16">
        <v>44532200</v>
      </c>
      <c r="G6231" s="17" t="s">
        <v>6200</v>
      </c>
      <c r="Q6231" t="str">
        <f t="shared" si="97"/>
        <v>44532200-Podloške</v>
      </c>
    </row>
    <row r="6232" spans="1:17" x14ac:dyDescent="0.25">
      <c r="A6232">
        <v>6231</v>
      </c>
      <c r="B6232">
        <v>44532200</v>
      </c>
      <c r="C6232" t="s">
        <v>6200</v>
      </c>
      <c r="E6232" s="12">
        <v>6232</v>
      </c>
      <c r="F6232" s="13">
        <v>44532300</v>
      </c>
      <c r="G6232" s="14" t="s">
        <v>6201</v>
      </c>
      <c r="Q6232" t="str">
        <f t="shared" si="97"/>
        <v>44532300-Rascepke</v>
      </c>
    </row>
    <row r="6233" spans="1:17" x14ac:dyDescent="0.25">
      <c r="A6233">
        <v>6232</v>
      </c>
      <c r="B6233">
        <v>44532300</v>
      </c>
      <c r="C6233" t="s">
        <v>6201</v>
      </c>
      <c r="E6233" s="15">
        <v>6233</v>
      </c>
      <c r="F6233" s="16">
        <v>44532400</v>
      </c>
      <c r="G6233" s="17" t="s">
        <v>6202</v>
      </c>
      <c r="Q6233" t="str">
        <f t="shared" si="97"/>
        <v>44532400-Vezice od čelika</v>
      </c>
    </row>
    <row r="6234" spans="1:17" x14ac:dyDescent="0.25">
      <c r="A6234">
        <v>6233</v>
      </c>
      <c r="B6234">
        <v>44532400</v>
      </c>
      <c r="C6234" t="s">
        <v>6202</v>
      </c>
      <c r="E6234" s="12">
        <v>6234</v>
      </c>
      <c r="F6234" s="13">
        <v>44533000</v>
      </c>
      <c r="G6234" s="14" t="s">
        <v>6203</v>
      </c>
      <c r="Q6234" t="str">
        <f t="shared" si="97"/>
        <v>44533000-Spojnice od bakra</v>
      </c>
    </row>
    <row r="6235" spans="1:17" x14ac:dyDescent="0.25">
      <c r="A6235">
        <v>6234</v>
      </c>
      <c r="B6235">
        <v>44533000</v>
      </c>
      <c r="C6235" t="s">
        <v>6203</v>
      </c>
      <c r="E6235" s="15">
        <v>6235</v>
      </c>
      <c r="F6235" s="16">
        <v>44540000</v>
      </c>
      <c r="G6235" s="17" t="s">
        <v>6204</v>
      </c>
      <c r="Q6235" t="str">
        <f t="shared" si="97"/>
        <v>44540000-Lanac</v>
      </c>
    </row>
    <row r="6236" spans="1:17" x14ac:dyDescent="0.25">
      <c r="A6236">
        <v>6235</v>
      </c>
      <c r="B6236">
        <v>44540000</v>
      </c>
      <c r="C6236" t="s">
        <v>6204</v>
      </c>
      <c r="E6236" s="12">
        <v>6236</v>
      </c>
      <c r="F6236" s="13">
        <v>44541000</v>
      </c>
      <c r="G6236" s="14" t="s">
        <v>6205</v>
      </c>
      <c r="Q6236" t="str">
        <f t="shared" si="97"/>
        <v>44541000-Zglobno-člankasti lanac</v>
      </c>
    </row>
    <row r="6237" spans="1:17" x14ac:dyDescent="0.25">
      <c r="A6237">
        <v>6236</v>
      </c>
      <c r="B6237">
        <v>44541000</v>
      </c>
      <c r="C6237" t="s">
        <v>6205</v>
      </c>
      <c r="E6237" s="15">
        <v>6237</v>
      </c>
      <c r="F6237" s="16">
        <v>44542000</v>
      </c>
      <c r="G6237" s="17" t="s">
        <v>6206</v>
      </c>
      <c r="Q6237" t="str">
        <f t="shared" si="97"/>
        <v>44542000-Delovi lanca</v>
      </c>
    </row>
    <row r="6238" spans="1:17" x14ac:dyDescent="0.25">
      <c r="A6238">
        <v>6237</v>
      </c>
      <c r="B6238">
        <v>44542000</v>
      </c>
      <c r="C6238" t="s">
        <v>6206</v>
      </c>
      <c r="E6238" s="12">
        <v>6238</v>
      </c>
      <c r="F6238" s="13">
        <v>44550000</v>
      </c>
      <c r="G6238" s="14" t="s">
        <v>6207</v>
      </c>
      <c r="Q6238" t="str">
        <f t="shared" si="97"/>
        <v>44550000-Opruge</v>
      </c>
    </row>
    <row r="6239" spans="1:17" x14ac:dyDescent="0.25">
      <c r="A6239">
        <v>6238</v>
      </c>
      <c r="B6239">
        <v>44550000</v>
      </c>
      <c r="C6239" t="s">
        <v>6207</v>
      </c>
      <c r="E6239" s="15">
        <v>6239</v>
      </c>
      <c r="F6239" s="16">
        <v>44600000</v>
      </c>
      <c r="G6239" s="17" t="s">
        <v>6208</v>
      </c>
      <c r="Q6239" t="str">
        <f t="shared" si="97"/>
        <v>44600000-Cisterne, rezervoari i kontejneri; radijatori za centralno grejanje i kotlovi</v>
      </c>
    </row>
    <row r="6240" spans="1:17" x14ac:dyDescent="0.25">
      <c r="A6240">
        <v>6239</v>
      </c>
      <c r="B6240">
        <v>44600000</v>
      </c>
      <c r="C6240" t="s">
        <v>6208</v>
      </c>
      <c r="E6240" s="12">
        <v>6240</v>
      </c>
      <c r="F6240" s="13">
        <v>44610000</v>
      </c>
      <c r="G6240" s="14" t="s">
        <v>6209</v>
      </c>
      <c r="Q6240" t="str">
        <f t="shared" si="97"/>
        <v>44610000-Cisterne, rezervoari, kontejneri i posude pod pritiskom</v>
      </c>
    </row>
    <row r="6241" spans="1:17" x14ac:dyDescent="0.25">
      <c r="A6241">
        <v>6240</v>
      </c>
      <c r="B6241">
        <v>44610000</v>
      </c>
      <c r="C6241" t="s">
        <v>6209</v>
      </c>
      <c r="E6241" s="15">
        <v>6241</v>
      </c>
      <c r="F6241" s="16">
        <v>44611000</v>
      </c>
      <c r="G6241" s="17" t="s">
        <v>3357</v>
      </c>
      <c r="Q6241" t="str">
        <f t="shared" si="97"/>
        <v>44611000-Cisterne</v>
      </c>
    </row>
    <row r="6242" spans="1:17" x14ac:dyDescent="0.25">
      <c r="A6242">
        <v>6241</v>
      </c>
      <c r="B6242">
        <v>44611000</v>
      </c>
      <c r="C6242" t="s">
        <v>3357</v>
      </c>
      <c r="E6242" s="12">
        <v>6242</v>
      </c>
      <c r="F6242" s="13">
        <v>44611100</v>
      </c>
      <c r="G6242" s="14" t="s">
        <v>6210</v>
      </c>
      <c r="Q6242" t="str">
        <f t="shared" si="97"/>
        <v>44611100-Vazdušni (pneumatski) cilindri</v>
      </c>
    </row>
    <row r="6243" spans="1:17" x14ac:dyDescent="0.25">
      <c r="A6243">
        <v>6242</v>
      </c>
      <c r="B6243">
        <v>44611100</v>
      </c>
      <c r="C6243" t="s">
        <v>6210</v>
      </c>
      <c r="E6243" s="15">
        <v>6243</v>
      </c>
      <c r="F6243" s="16">
        <v>44611110</v>
      </c>
      <c r="G6243" s="17" t="s">
        <v>6211</v>
      </c>
      <c r="Q6243" t="str">
        <f t="shared" si="97"/>
        <v>44611110-Cilindri sa komprimovanim vazduhom</v>
      </c>
    </row>
    <row r="6244" spans="1:17" x14ac:dyDescent="0.25">
      <c r="A6244">
        <v>6243</v>
      </c>
      <c r="B6244">
        <v>44611110</v>
      </c>
      <c r="C6244" t="s">
        <v>6211</v>
      </c>
      <c r="E6244" s="12">
        <v>6244</v>
      </c>
      <c r="F6244" s="13">
        <v>44611200</v>
      </c>
      <c r="G6244" s="14" t="s">
        <v>6212</v>
      </c>
      <c r="Q6244" t="str">
        <f t="shared" si="97"/>
        <v>44611200-Aparati za disanje</v>
      </c>
    </row>
    <row r="6245" spans="1:17" x14ac:dyDescent="0.25">
      <c r="A6245">
        <v>6244</v>
      </c>
      <c r="B6245">
        <v>44611200</v>
      </c>
      <c r="C6245" t="s">
        <v>6212</v>
      </c>
      <c r="E6245" s="15">
        <v>6245</v>
      </c>
      <c r="F6245" s="16">
        <v>44611400</v>
      </c>
      <c r="G6245" s="17" t="s">
        <v>6213</v>
      </c>
      <c r="Q6245" t="str">
        <f t="shared" si="97"/>
        <v>44611400-Cisterne za skladištenje</v>
      </c>
    </row>
    <row r="6246" spans="1:17" x14ac:dyDescent="0.25">
      <c r="A6246">
        <v>6245</v>
      </c>
      <c r="B6246">
        <v>44611400</v>
      </c>
      <c r="C6246" t="s">
        <v>6213</v>
      </c>
      <c r="E6246" s="12">
        <v>6246</v>
      </c>
      <c r="F6246" s="13">
        <v>44611410</v>
      </c>
      <c r="G6246" s="14" t="s">
        <v>6214</v>
      </c>
      <c r="Q6246" t="str">
        <f t="shared" si="97"/>
        <v>44611410-Cisterne za skladištenje nafte</v>
      </c>
    </row>
    <row r="6247" spans="1:17" x14ac:dyDescent="0.25">
      <c r="A6247">
        <v>6246</v>
      </c>
      <c r="B6247">
        <v>44611410</v>
      </c>
      <c r="C6247" t="s">
        <v>6214</v>
      </c>
      <c r="E6247" s="15">
        <v>6247</v>
      </c>
      <c r="F6247" s="16">
        <v>44611420</v>
      </c>
      <c r="G6247" s="17" t="s">
        <v>6215</v>
      </c>
      <c r="Q6247" t="str">
        <f t="shared" si="97"/>
        <v>44611420-Cisterne za skladištenje mulja</v>
      </c>
    </row>
    <row r="6248" spans="1:17" x14ac:dyDescent="0.25">
      <c r="A6248">
        <v>6247</v>
      </c>
      <c r="B6248">
        <v>44611420</v>
      </c>
      <c r="C6248" t="s">
        <v>6215</v>
      </c>
      <c r="E6248" s="12">
        <v>6248</v>
      </c>
      <c r="F6248" s="13">
        <v>44611500</v>
      </c>
      <c r="G6248" s="14" t="s">
        <v>6216</v>
      </c>
      <c r="Q6248" t="str">
        <f t="shared" si="97"/>
        <v>44611500-Cisterne za vodu</v>
      </c>
    </row>
    <row r="6249" spans="1:17" x14ac:dyDescent="0.25">
      <c r="A6249">
        <v>6248</v>
      </c>
      <c r="B6249">
        <v>44611500</v>
      </c>
      <c r="C6249" t="s">
        <v>6216</v>
      </c>
      <c r="E6249" s="15">
        <v>6249</v>
      </c>
      <c r="F6249" s="16">
        <v>44611600</v>
      </c>
      <c r="G6249" s="17" t="s">
        <v>6217</v>
      </c>
      <c r="Q6249" t="str">
        <f t="shared" si="97"/>
        <v>44611600-Rezervoari</v>
      </c>
    </row>
    <row r="6250" spans="1:17" x14ac:dyDescent="0.25">
      <c r="A6250">
        <v>6249</v>
      </c>
      <c r="B6250">
        <v>44611600</v>
      </c>
      <c r="C6250" t="s">
        <v>6217</v>
      </c>
      <c r="E6250" s="12">
        <v>6250</v>
      </c>
      <c r="F6250" s="13">
        <v>44612000</v>
      </c>
      <c r="G6250" s="14" t="s">
        <v>6218</v>
      </c>
      <c r="Q6250" t="str">
        <f t="shared" si="97"/>
        <v>44612000-Posude za tečni gas</v>
      </c>
    </row>
    <row r="6251" spans="1:17" x14ac:dyDescent="0.25">
      <c r="A6251">
        <v>6250</v>
      </c>
      <c r="B6251">
        <v>44612000</v>
      </c>
      <c r="C6251" t="s">
        <v>6218</v>
      </c>
      <c r="E6251" s="15">
        <v>6251</v>
      </c>
      <c r="F6251" s="16">
        <v>44612100</v>
      </c>
      <c r="G6251" s="17" t="s">
        <v>6219</v>
      </c>
      <c r="Q6251" t="str">
        <f t="shared" si="97"/>
        <v>44612100-Plinske boce</v>
      </c>
    </row>
    <row r="6252" spans="1:17" x14ac:dyDescent="0.25">
      <c r="A6252">
        <v>6251</v>
      </c>
      <c r="B6252">
        <v>44612100</v>
      </c>
      <c r="C6252" t="s">
        <v>6219</v>
      </c>
      <c r="E6252" s="12">
        <v>6252</v>
      </c>
      <c r="F6252" s="13">
        <v>44612200</v>
      </c>
      <c r="G6252" s="14" t="s">
        <v>6220</v>
      </c>
      <c r="Q6252" t="str">
        <f t="shared" si="97"/>
        <v>44612200-Cisterne za gas</v>
      </c>
    </row>
    <row r="6253" spans="1:17" x14ac:dyDescent="0.25">
      <c r="A6253">
        <v>6252</v>
      </c>
      <c r="B6253">
        <v>44612200</v>
      </c>
      <c r="C6253" t="s">
        <v>6220</v>
      </c>
      <c r="E6253" s="15">
        <v>6253</v>
      </c>
      <c r="F6253" s="16">
        <v>44613000</v>
      </c>
      <c r="G6253" s="17" t="s">
        <v>6221</v>
      </c>
      <c r="Q6253" t="str">
        <f t="shared" si="97"/>
        <v>44613000-Veliki kontejneri</v>
      </c>
    </row>
    <row r="6254" spans="1:17" x14ac:dyDescent="0.25">
      <c r="A6254">
        <v>6253</v>
      </c>
      <c r="B6254">
        <v>44613000</v>
      </c>
      <c r="C6254" t="s">
        <v>6221</v>
      </c>
      <c r="E6254" s="12">
        <v>6254</v>
      </c>
      <c r="F6254" s="13">
        <v>44613110</v>
      </c>
      <c r="G6254" s="14" t="s">
        <v>6222</v>
      </c>
      <c r="Q6254" t="str">
        <f t="shared" si="97"/>
        <v>44613110-Silosi</v>
      </c>
    </row>
    <row r="6255" spans="1:17" x14ac:dyDescent="0.25">
      <c r="A6255">
        <v>6254</v>
      </c>
      <c r="B6255">
        <v>44613110</v>
      </c>
      <c r="C6255" t="s">
        <v>6222</v>
      </c>
      <c r="E6255" s="15">
        <v>6255</v>
      </c>
      <c r="F6255" s="16">
        <v>44613200</v>
      </c>
      <c r="G6255" s="17" t="s">
        <v>6223</v>
      </c>
      <c r="Q6255" t="str">
        <f t="shared" si="97"/>
        <v>44613200-Rashladni kontejneri</v>
      </c>
    </row>
    <row r="6256" spans="1:17" x14ac:dyDescent="0.25">
      <c r="A6256">
        <v>6255</v>
      </c>
      <c r="B6256">
        <v>44613200</v>
      </c>
      <c r="C6256" t="s">
        <v>6223</v>
      </c>
      <c r="E6256" s="12">
        <v>6256</v>
      </c>
      <c r="F6256" s="13">
        <v>44613210</v>
      </c>
      <c r="G6256" s="14" t="s">
        <v>6224</v>
      </c>
      <c r="Q6256" t="str">
        <f t="shared" si="97"/>
        <v>44613210-Vodene komore</v>
      </c>
    </row>
    <row r="6257" spans="1:17" x14ac:dyDescent="0.25">
      <c r="A6257">
        <v>6256</v>
      </c>
      <c r="B6257">
        <v>44613210</v>
      </c>
      <c r="C6257" t="s">
        <v>6224</v>
      </c>
      <c r="E6257" s="15">
        <v>6257</v>
      </c>
      <c r="F6257" s="16">
        <v>44613300</v>
      </c>
      <c r="G6257" s="17" t="s">
        <v>6225</v>
      </c>
      <c r="Q6257" t="str">
        <f t="shared" si="97"/>
        <v>44613300-Standardni kontejneri za prevoz tereta</v>
      </c>
    </row>
    <row r="6258" spans="1:17" x14ac:dyDescent="0.25">
      <c r="A6258">
        <v>6257</v>
      </c>
      <c r="B6258">
        <v>44613300</v>
      </c>
      <c r="C6258" t="s">
        <v>6225</v>
      </c>
      <c r="E6258" s="12">
        <v>6258</v>
      </c>
      <c r="F6258" s="13">
        <v>44613400</v>
      </c>
      <c r="G6258" s="14" t="s">
        <v>6226</v>
      </c>
      <c r="Q6258" t="str">
        <f t="shared" si="97"/>
        <v>44613400-Skladišni kontejneri</v>
      </c>
    </row>
    <row r="6259" spans="1:17" x14ac:dyDescent="0.25">
      <c r="A6259">
        <v>6258</v>
      </c>
      <c r="B6259">
        <v>44613400</v>
      </c>
      <c r="C6259" t="s">
        <v>6226</v>
      </c>
      <c r="E6259" s="15">
        <v>6259</v>
      </c>
      <c r="F6259" s="16">
        <v>44613500</v>
      </c>
      <c r="G6259" s="17" t="s">
        <v>6227</v>
      </c>
      <c r="Q6259" t="str">
        <f t="shared" si="97"/>
        <v>44613500-Kontejneri za vodu</v>
      </c>
    </row>
    <row r="6260" spans="1:17" x14ac:dyDescent="0.25">
      <c r="A6260">
        <v>6259</v>
      </c>
      <c r="B6260">
        <v>44613500</v>
      </c>
      <c r="C6260" t="s">
        <v>6227</v>
      </c>
      <c r="E6260" s="12">
        <v>6260</v>
      </c>
      <c r="F6260" s="13">
        <v>44613600</v>
      </c>
      <c r="G6260" s="14" t="s">
        <v>6228</v>
      </c>
      <c r="Q6260" t="str">
        <f t="shared" si="97"/>
        <v>44613600-Kontejneri na točkovima</v>
      </c>
    </row>
    <row r="6261" spans="1:17" x14ac:dyDescent="0.25">
      <c r="A6261">
        <v>6260</v>
      </c>
      <c r="B6261">
        <v>44613600</v>
      </c>
      <c r="C6261" t="s">
        <v>6228</v>
      </c>
      <c r="E6261" s="15">
        <v>6261</v>
      </c>
      <c r="F6261" s="16">
        <v>44613700</v>
      </c>
      <c r="G6261" s="17" t="s">
        <v>6229</v>
      </c>
      <c r="Q6261" t="str">
        <f t="shared" si="97"/>
        <v>44613700-Kontejneri za otpad</v>
      </c>
    </row>
    <row r="6262" spans="1:17" x14ac:dyDescent="0.25">
      <c r="A6262">
        <v>6261</v>
      </c>
      <c r="B6262">
        <v>44613700</v>
      </c>
      <c r="C6262" t="s">
        <v>6229</v>
      </c>
      <c r="E6262" s="12">
        <v>6262</v>
      </c>
      <c r="F6262" s="13">
        <v>44613800</v>
      </c>
      <c r="G6262" s="14" t="s">
        <v>6230</v>
      </c>
      <c r="Q6262" t="str">
        <f t="shared" si="97"/>
        <v>44613800-Kontejneri za otpadni materijal</v>
      </c>
    </row>
    <row r="6263" spans="1:17" x14ac:dyDescent="0.25">
      <c r="A6263">
        <v>6262</v>
      </c>
      <c r="B6263">
        <v>44613800</v>
      </c>
      <c r="C6263" t="s">
        <v>6230</v>
      </c>
      <c r="E6263" s="15">
        <v>6263</v>
      </c>
      <c r="F6263" s="16">
        <v>44614000</v>
      </c>
      <c r="G6263" s="17" t="s">
        <v>6231</v>
      </c>
      <c r="Q6263" t="str">
        <f t="shared" si="97"/>
        <v>44614000-Burad</v>
      </c>
    </row>
    <row r="6264" spans="1:17" x14ac:dyDescent="0.25">
      <c r="A6264">
        <v>6263</v>
      </c>
      <c r="B6264">
        <v>44614000</v>
      </c>
      <c r="C6264" t="s">
        <v>6231</v>
      </c>
      <c r="E6264" s="12">
        <v>6264</v>
      </c>
      <c r="F6264" s="13">
        <v>44614100</v>
      </c>
      <c r="G6264" s="14" t="s">
        <v>6232</v>
      </c>
      <c r="Q6264" t="str">
        <f t="shared" si="97"/>
        <v>44614100-Posude za skladištenje</v>
      </c>
    </row>
    <row r="6265" spans="1:17" x14ac:dyDescent="0.25">
      <c r="A6265">
        <v>6264</v>
      </c>
      <c r="B6265">
        <v>44614100</v>
      </c>
      <c r="C6265" t="s">
        <v>6232</v>
      </c>
      <c r="E6265" s="15">
        <v>6265</v>
      </c>
      <c r="F6265" s="16">
        <v>44614300</v>
      </c>
      <c r="G6265" s="17" t="s">
        <v>6233</v>
      </c>
      <c r="Q6265" t="str">
        <f t="shared" si="97"/>
        <v>44614300-Kontejnerski sistem za skladištenje</v>
      </c>
    </row>
    <row r="6266" spans="1:17" x14ac:dyDescent="0.25">
      <c r="A6266">
        <v>6265</v>
      </c>
      <c r="B6266">
        <v>44614300</v>
      </c>
      <c r="C6266" t="s">
        <v>6233</v>
      </c>
      <c r="E6266" s="12">
        <v>6266</v>
      </c>
      <c r="F6266" s="13">
        <v>44614310</v>
      </c>
      <c r="G6266" s="14" t="s">
        <v>6234</v>
      </c>
      <c r="Q6266" t="str">
        <f t="shared" si="97"/>
        <v>44614310-Mašine za slaganje</v>
      </c>
    </row>
    <row r="6267" spans="1:17" x14ac:dyDescent="0.25">
      <c r="A6267">
        <v>6266</v>
      </c>
      <c r="B6267">
        <v>44614310</v>
      </c>
      <c r="C6267" t="s">
        <v>6234</v>
      </c>
      <c r="E6267" s="15">
        <v>6267</v>
      </c>
      <c r="F6267" s="16">
        <v>44615000</v>
      </c>
      <c r="G6267" s="17" t="s">
        <v>6235</v>
      </c>
      <c r="Q6267" t="str">
        <f t="shared" si="97"/>
        <v>44615000-Posude pod pritiskom</v>
      </c>
    </row>
    <row r="6268" spans="1:17" x14ac:dyDescent="0.25">
      <c r="A6268">
        <v>6267</v>
      </c>
      <c r="B6268">
        <v>44615000</v>
      </c>
      <c r="C6268" t="s">
        <v>6235</v>
      </c>
      <c r="E6268" s="12">
        <v>6268</v>
      </c>
      <c r="F6268" s="13">
        <v>44615100</v>
      </c>
      <c r="G6268" s="14" t="s">
        <v>6236</v>
      </c>
      <c r="Q6268" t="str">
        <f t="shared" si="97"/>
        <v>44615100-Čelične posude pod pritiskom</v>
      </c>
    </row>
    <row r="6269" spans="1:17" x14ac:dyDescent="0.25">
      <c r="A6269">
        <v>6268</v>
      </c>
      <c r="B6269">
        <v>44615100</v>
      </c>
      <c r="C6269" t="s">
        <v>6236</v>
      </c>
      <c r="E6269" s="15">
        <v>6269</v>
      </c>
      <c r="F6269" s="16">
        <v>44616000</v>
      </c>
      <c r="G6269" s="17" t="s">
        <v>6237</v>
      </c>
      <c r="Q6269" t="str">
        <f t="shared" si="97"/>
        <v>44616000-Cilindrični rezervoari</v>
      </c>
    </row>
    <row r="6270" spans="1:17" x14ac:dyDescent="0.25">
      <c r="A6270">
        <v>6269</v>
      </c>
      <c r="B6270">
        <v>44616000</v>
      </c>
      <c r="C6270" t="s">
        <v>6237</v>
      </c>
      <c r="E6270" s="12">
        <v>6270</v>
      </c>
      <c r="F6270" s="13">
        <v>44616200</v>
      </c>
      <c r="G6270" s="14" t="s">
        <v>6238</v>
      </c>
      <c r="Q6270" t="str">
        <f t="shared" si="97"/>
        <v>44616200-Cilindrični rezervoari za otpad</v>
      </c>
    </row>
    <row r="6271" spans="1:17" x14ac:dyDescent="0.25">
      <c r="A6271">
        <v>6270</v>
      </c>
      <c r="B6271">
        <v>44616200</v>
      </c>
      <c r="C6271" t="s">
        <v>6238</v>
      </c>
      <c r="E6271" s="15">
        <v>6271</v>
      </c>
      <c r="F6271" s="16">
        <v>44617000</v>
      </c>
      <c r="G6271" s="17" t="s">
        <v>6239</v>
      </c>
      <c r="Q6271" t="str">
        <f t="shared" si="97"/>
        <v>44617000-Kutije</v>
      </c>
    </row>
    <row r="6272" spans="1:17" x14ac:dyDescent="0.25">
      <c r="A6272">
        <v>6271</v>
      </c>
      <c r="B6272">
        <v>44617000</v>
      </c>
      <c r="C6272" t="s">
        <v>6239</v>
      </c>
      <c r="E6272" s="12">
        <v>6272</v>
      </c>
      <c r="F6272" s="13">
        <v>44617100</v>
      </c>
      <c r="G6272" s="14" t="s">
        <v>6240</v>
      </c>
      <c r="Q6272" t="str">
        <f t="shared" si="97"/>
        <v>44617100-Kartonske kutije</v>
      </c>
    </row>
    <row r="6273" spans="1:17" x14ac:dyDescent="0.25">
      <c r="A6273">
        <v>6272</v>
      </c>
      <c r="B6273">
        <v>44617100</v>
      </c>
      <c r="C6273" t="s">
        <v>6240</v>
      </c>
      <c r="E6273" s="15">
        <v>6273</v>
      </c>
      <c r="F6273" s="16">
        <v>44617200</v>
      </c>
      <c r="G6273" s="17" t="s">
        <v>6241</v>
      </c>
      <c r="Q6273" t="str">
        <f t="shared" si="97"/>
        <v>44617200-Kućišta za brojila</v>
      </c>
    </row>
    <row r="6274" spans="1:17" x14ac:dyDescent="0.25">
      <c r="A6274">
        <v>6273</v>
      </c>
      <c r="B6274">
        <v>44617200</v>
      </c>
      <c r="C6274" t="s">
        <v>6241</v>
      </c>
      <c r="E6274" s="12">
        <v>6274</v>
      </c>
      <c r="F6274" s="13">
        <v>44617300</v>
      </c>
      <c r="G6274" s="14" t="s">
        <v>6242</v>
      </c>
      <c r="Q6274" t="str">
        <f t="shared" ref="Q6274:Q6337" si="98">F6274&amp; "-" &amp;G6274</f>
        <v>44617300-Montažne kutije</v>
      </c>
    </row>
    <row r="6275" spans="1:17" x14ac:dyDescent="0.25">
      <c r="A6275">
        <v>6274</v>
      </c>
      <c r="B6275">
        <v>44617300</v>
      </c>
      <c r="C6275" t="s">
        <v>6242</v>
      </c>
      <c r="E6275" s="15">
        <v>6275</v>
      </c>
      <c r="F6275" s="16">
        <v>44618000</v>
      </c>
      <c r="G6275" s="17" t="s">
        <v>6243</v>
      </c>
      <c r="Q6275" t="str">
        <f t="shared" si="98"/>
        <v>44618000-Laki kontejneri, čepovi od plute, zatvarači kontejnera, kace i poklopci</v>
      </c>
    </row>
    <row r="6276" spans="1:17" x14ac:dyDescent="0.25">
      <c r="A6276">
        <v>6275</v>
      </c>
      <c r="B6276">
        <v>44618000</v>
      </c>
      <c r="C6276" t="s">
        <v>6243</v>
      </c>
      <c r="E6276" s="12">
        <v>6276</v>
      </c>
      <c r="F6276" s="13">
        <v>44618100</v>
      </c>
      <c r="G6276" s="14" t="s">
        <v>6244</v>
      </c>
      <c r="Q6276" t="str">
        <f t="shared" si="98"/>
        <v>44618100-Laki kontejneri</v>
      </c>
    </row>
    <row r="6277" spans="1:17" x14ac:dyDescent="0.25">
      <c r="A6277">
        <v>6276</v>
      </c>
      <c r="B6277">
        <v>44618100</v>
      </c>
      <c r="C6277" t="s">
        <v>6244</v>
      </c>
      <c r="E6277" s="15">
        <v>6277</v>
      </c>
      <c r="F6277" s="16">
        <v>44618300</v>
      </c>
      <c r="G6277" s="17" t="s">
        <v>6245</v>
      </c>
      <c r="Q6277" t="str">
        <f t="shared" si="98"/>
        <v>44618300-Čepovi, zapušači, zatvarači kontejnera i poklopci</v>
      </c>
    </row>
    <row r="6278" spans="1:17" x14ac:dyDescent="0.25">
      <c r="A6278">
        <v>6277</v>
      </c>
      <c r="B6278">
        <v>44618300</v>
      </c>
      <c r="C6278" t="s">
        <v>6245</v>
      </c>
      <c r="E6278" s="12">
        <v>6278</v>
      </c>
      <c r="F6278" s="13">
        <v>44618310</v>
      </c>
      <c r="G6278" s="14" t="s">
        <v>6246</v>
      </c>
      <c r="Q6278" t="str">
        <f t="shared" si="98"/>
        <v>44618310-Čepovi</v>
      </c>
    </row>
    <row r="6279" spans="1:17" x14ac:dyDescent="0.25">
      <c r="A6279">
        <v>6278</v>
      </c>
      <c r="B6279">
        <v>44618310</v>
      </c>
      <c r="C6279" t="s">
        <v>6246</v>
      </c>
      <c r="E6279" s="15">
        <v>6279</v>
      </c>
      <c r="F6279" s="16">
        <v>44618320</v>
      </c>
      <c r="G6279" s="17" t="s">
        <v>6247</v>
      </c>
      <c r="Q6279" t="str">
        <f t="shared" si="98"/>
        <v>44618320-Zapušači</v>
      </c>
    </row>
    <row r="6280" spans="1:17" x14ac:dyDescent="0.25">
      <c r="A6280">
        <v>6279</v>
      </c>
      <c r="B6280">
        <v>44618320</v>
      </c>
      <c r="C6280" t="s">
        <v>6247</v>
      </c>
      <c r="E6280" s="12">
        <v>6280</v>
      </c>
      <c r="F6280" s="13">
        <v>44618330</v>
      </c>
      <c r="G6280" s="14" t="s">
        <v>6248</v>
      </c>
      <c r="Q6280" t="str">
        <f t="shared" si="98"/>
        <v>44618330-Zatvarači kontejnera</v>
      </c>
    </row>
    <row r="6281" spans="1:17" x14ac:dyDescent="0.25">
      <c r="A6281">
        <v>6280</v>
      </c>
      <c r="B6281">
        <v>44618330</v>
      </c>
      <c r="C6281" t="s">
        <v>6248</v>
      </c>
      <c r="E6281" s="15">
        <v>6281</v>
      </c>
      <c r="F6281" s="16">
        <v>44618340</v>
      </c>
      <c r="G6281" s="17" t="s">
        <v>6249</v>
      </c>
      <c r="Q6281" t="str">
        <f t="shared" si="98"/>
        <v>44618340-Poklopci</v>
      </c>
    </row>
    <row r="6282" spans="1:17" x14ac:dyDescent="0.25">
      <c r="A6282">
        <v>6281</v>
      </c>
      <c r="B6282">
        <v>44618340</v>
      </c>
      <c r="C6282" t="s">
        <v>6249</v>
      </c>
      <c r="E6282" s="12">
        <v>6282</v>
      </c>
      <c r="F6282" s="13">
        <v>44618350</v>
      </c>
      <c r="G6282" s="14" t="s">
        <v>6250</v>
      </c>
      <c r="Q6282" t="str">
        <f t="shared" si="98"/>
        <v>44618350-Plastični zatvarači</v>
      </c>
    </row>
    <row r="6283" spans="1:17" x14ac:dyDescent="0.25">
      <c r="A6283">
        <v>6282</v>
      </c>
      <c r="B6283">
        <v>44618350</v>
      </c>
      <c r="C6283" t="s">
        <v>6250</v>
      </c>
      <c r="E6283" s="15">
        <v>6283</v>
      </c>
      <c r="F6283" s="16">
        <v>44618400</v>
      </c>
      <c r="G6283" s="17" t="s">
        <v>6251</v>
      </c>
      <c r="Q6283" t="str">
        <f t="shared" si="98"/>
        <v>44618400-Konzerve</v>
      </c>
    </row>
    <row r="6284" spans="1:17" x14ac:dyDescent="0.25">
      <c r="A6284">
        <v>6283</v>
      </c>
      <c r="B6284">
        <v>44618400</v>
      </c>
      <c r="C6284" t="s">
        <v>6251</v>
      </c>
      <c r="E6284" s="12">
        <v>6284</v>
      </c>
      <c r="F6284" s="13">
        <v>44618420</v>
      </c>
      <c r="G6284" s="14" t="s">
        <v>6252</v>
      </c>
      <c r="Q6284" t="str">
        <f t="shared" si="98"/>
        <v>44618420-Konzerve za hranu</v>
      </c>
    </row>
    <row r="6285" spans="1:17" x14ac:dyDescent="0.25">
      <c r="A6285">
        <v>6284</v>
      </c>
      <c r="B6285">
        <v>44618420</v>
      </c>
      <c r="C6285" t="s">
        <v>6252</v>
      </c>
      <c r="E6285" s="15">
        <v>6285</v>
      </c>
      <c r="F6285" s="16">
        <v>44618500</v>
      </c>
      <c r="G6285" s="17" t="s">
        <v>6253</v>
      </c>
      <c r="Q6285" t="str">
        <f t="shared" si="98"/>
        <v>44618500-Kace</v>
      </c>
    </row>
    <row r="6286" spans="1:17" x14ac:dyDescent="0.25">
      <c r="A6286">
        <v>6285</v>
      </c>
      <c r="B6286">
        <v>44618500</v>
      </c>
      <c r="C6286" t="s">
        <v>6253</v>
      </c>
      <c r="E6286" s="12">
        <v>6286</v>
      </c>
      <c r="F6286" s="13">
        <v>44619000</v>
      </c>
      <c r="G6286" s="14" t="s">
        <v>6254</v>
      </c>
      <c r="Q6286" t="str">
        <f t="shared" si="98"/>
        <v>44619000-Druge posude</v>
      </c>
    </row>
    <row r="6287" spans="1:17" x14ac:dyDescent="0.25">
      <c r="A6287">
        <v>6286</v>
      </c>
      <c r="B6287">
        <v>44619000</v>
      </c>
      <c r="C6287" t="s">
        <v>6254</v>
      </c>
      <c r="E6287" s="15">
        <v>6287</v>
      </c>
      <c r="F6287" s="16">
        <v>44619100</v>
      </c>
      <c r="G6287" s="17" t="s">
        <v>6255</v>
      </c>
      <c r="Q6287" t="str">
        <f t="shared" si="98"/>
        <v>44619100-Sanduci</v>
      </c>
    </row>
    <row r="6288" spans="1:17" x14ac:dyDescent="0.25">
      <c r="A6288">
        <v>6287</v>
      </c>
      <c r="B6288">
        <v>44619100</v>
      </c>
      <c r="C6288" t="s">
        <v>6255</v>
      </c>
      <c r="E6288" s="12">
        <v>6288</v>
      </c>
      <c r="F6288" s="13">
        <v>44619200</v>
      </c>
      <c r="G6288" s="14" t="s">
        <v>6256</v>
      </c>
      <c r="Q6288" t="str">
        <f t="shared" si="98"/>
        <v>44619200-Kalemovi za kablove</v>
      </c>
    </row>
    <row r="6289" spans="1:17" x14ac:dyDescent="0.25">
      <c r="A6289">
        <v>6288</v>
      </c>
      <c r="B6289">
        <v>44619200</v>
      </c>
      <c r="C6289" t="s">
        <v>6256</v>
      </c>
      <c r="E6289" s="15">
        <v>6289</v>
      </c>
      <c r="F6289" s="16">
        <v>44619300</v>
      </c>
      <c r="G6289" s="17" t="s">
        <v>6257</v>
      </c>
      <c r="Q6289" t="str">
        <f t="shared" si="98"/>
        <v>44619300-Gajbe</v>
      </c>
    </row>
    <row r="6290" spans="1:17" x14ac:dyDescent="0.25">
      <c r="A6290">
        <v>6289</v>
      </c>
      <c r="B6290">
        <v>44619300</v>
      </c>
      <c r="C6290" t="s">
        <v>6257</v>
      </c>
      <c r="E6290" s="12">
        <v>6290</v>
      </c>
      <c r="F6290" s="13">
        <v>44619400</v>
      </c>
      <c r="G6290" s="14" t="s">
        <v>6258</v>
      </c>
      <c r="Q6290" t="str">
        <f t="shared" si="98"/>
        <v>44619400-Bačve</v>
      </c>
    </row>
    <row r="6291" spans="1:17" x14ac:dyDescent="0.25">
      <c r="A6291">
        <v>6290</v>
      </c>
      <c r="B6291">
        <v>44619400</v>
      </c>
      <c r="C6291" t="s">
        <v>6258</v>
      </c>
      <c r="E6291" s="15">
        <v>6291</v>
      </c>
      <c r="F6291" s="16">
        <v>44619500</v>
      </c>
      <c r="G6291" s="17" t="s">
        <v>6259</v>
      </c>
      <c r="Q6291" t="str">
        <f t="shared" si="98"/>
        <v>44619500-Sandučaste palete</v>
      </c>
    </row>
    <row r="6292" spans="1:17" x14ac:dyDescent="0.25">
      <c r="A6292">
        <v>6291</v>
      </c>
      <c r="B6292">
        <v>44619500</v>
      </c>
      <c r="C6292" t="s">
        <v>6259</v>
      </c>
      <c r="E6292" s="12">
        <v>6292</v>
      </c>
      <c r="F6292" s="13">
        <v>44620000</v>
      </c>
      <c r="G6292" s="14" t="s">
        <v>6260</v>
      </c>
      <c r="Q6292" t="str">
        <f t="shared" si="98"/>
        <v>44620000-Radijatori i kotlovi za centralno grejanje i delovi</v>
      </c>
    </row>
    <row r="6293" spans="1:17" x14ac:dyDescent="0.25">
      <c r="A6293">
        <v>6292</v>
      </c>
      <c r="B6293">
        <v>44620000</v>
      </c>
      <c r="C6293" t="s">
        <v>6260</v>
      </c>
      <c r="E6293" s="15">
        <v>6293</v>
      </c>
      <c r="F6293" s="16">
        <v>44621000</v>
      </c>
      <c r="G6293" s="17" t="s">
        <v>6261</v>
      </c>
      <c r="Q6293" t="str">
        <f t="shared" si="98"/>
        <v>44621000-Radijatori i kotlovi</v>
      </c>
    </row>
    <row r="6294" spans="1:17" x14ac:dyDescent="0.25">
      <c r="A6294">
        <v>6293</v>
      </c>
      <c r="B6294">
        <v>44621000</v>
      </c>
      <c r="C6294" t="s">
        <v>6261</v>
      </c>
      <c r="E6294" s="12">
        <v>6294</v>
      </c>
      <c r="F6294" s="13">
        <v>44621100</v>
      </c>
      <c r="G6294" s="14" t="s">
        <v>6262</v>
      </c>
      <c r="Q6294" t="str">
        <f t="shared" si="98"/>
        <v>44621100-Radijatori</v>
      </c>
    </row>
    <row r="6295" spans="1:17" x14ac:dyDescent="0.25">
      <c r="A6295">
        <v>6294</v>
      </c>
      <c r="B6295">
        <v>44621100</v>
      </c>
      <c r="C6295" t="s">
        <v>6262</v>
      </c>
      <c r="E6295" s="15">
        <v>6295</v>
      </c>
      <c r="F6295" s="16">
        <v>44621110</v>
      </c>
      <c r="G6295" s="17" t="s">
        <v>6263</v>
      </c>
      <c r="Q6295" t="str">
        <f t="shared" si="98"/>
        <v>44621110-Radijatori za centralno grejanje</v>
      </c>
    </row>
    <row r="6296" spans="1:17" x14ac:dyDescent="0.25">
      <c r="A6296">
        <v>6295</v>
      </c>
      <c r="B6296">
        <v>44621110</v>
      </c>
      <c r="C6296" t="s">
        <v>6263</v>
      </c>
      <c r="E6296" s="12">
        <v>6296</v>
      </c>
      <c r="F6296" s="13">
        <v>44621111</v>
      </c>
      <c r="G6296" s="14" t="s">
        <v>6264</v>
      </c>
      <c r="Q6296" t="str">
        <f t="shared" si="98"/>
        <v>44621111-Radijatori za centralno grejanje koji nisu električni</v>
      </c>
    </row>
    <row r="6297" spans="1:17" x14ac:dyDescent="0.25">
      <c r="A6297">
        <v>6296</v>
      </c>
      <c r="B6297">
        <v>44621111</v>
      </c>
      <c r="C6297" t="s">
        <v>6264</v>
      </c>
      <c r="E6297" s="15">
        <v>6297</v>
      </c>
      <c r="F6297" s="16">
        <v>44621112</v>
      </c>
      <c r="G6297" s="17" t="s">
        <v>6265</v>
      </c>
      <c r="Q6297" t="str">
        <f t="shared" si="98"/>
        <v>44621112-Delovi radijatora za centralno grejanje</v>
      </c>
    </row>
    <row r="6298" spans="1:17" x14ac:dyDescent="0.25">
      <c r="A6298">
        <v>6297</v>
      </c>
      <c r="B6298">
        <v>44621112</v>
      </c>
      <c r="C6298" t="s">
        <v>6265</v>
      </c>
      <c r="E6298" s="12">
        <v>6298</v>
      </c>
      <c r="F6298" s="13">
        <v>44621200</v>
      </c>
      <c r="G6298" s="14" t="s">
        <v>6266</v>
      </c>
      <c r="Q6298" t="str">
        <f t="shared" si="98"/>
        <v>44621200-Kotlovi</v>
      </c>
    </row>
    <row r="6299" spans="1:17" x14ac:dyDescent="0.25">
      <c r="A6299">
        <v>6298</v>
      </c>
      <c r="B6299">
        <v>44621200</v>
      </c>
      <c r="C6299" t="s">
        <v>6266</v>
      </c>
      <c r="E6299" s="15">
        <v>6299</v>
      </c>
      <c r="F6299" s="16">
        <v>44621210</v>
      </c>
      <c r="G6299" s="17" t="s">
        <v>6267</v>
      </c>
      <c r="Q6299" t="str">
        <f t="shared" si="98"/>
        <v>44621210-Kotlovi za vodu</v>
      </c>
    </row>
    <row r="6300" spans="1:17" x14ac:dyDescent="0.25">
      <c r="A6300">
        <v>6299</v>
      </c>
      <c r="B6300">
        <v>44621210</v>
      </c>
      <c r="C6300" t="s">
        <v>6267</v>
      </c>
      <c r="E6300" s="12">
        <v>6300</v>
      </c>
      <c r="F6300" s="13">
        <v>44621220</v>
      </c>
      <c r="G6300" s="14" t="s">
        <v>5413</v>
      </c>
      <c r="Q6300" t="str">
        <f t="shared" si="98"/>
        <v>44621220-Kotlovi za centralno grejanje</v>
      </c>
    </row>
    <row r="6301" spans="1:17" x14ac:dyDescent="0.25">
      <c r="A6301">
        <v>6300</v>
      </c>
      <c r="B6301">
        <v>44621220</v>
      </c>
      <c r="C6301" t="s">
        <v>5413</v>
      </c>
      <c r="E6301" s="15">
        <v>6301</v>
      </c>
      <c r="F6301" s="16">
        <v>44621221</v>
      </c>
      <c r="G6301" s="17" t="s">
        <v>6268</v>
      </c>
      <c r="Q6301" t="str">
        <f t="shared" si="98"/>
        <v>44621221-Delovi kotlova za centralno grejanje</v>
      </c>
    </row>
    <row r="6302" spans="1:17" x14ac:dyDescent="0.25">
      <c r="A6302">
        <v>6301</v>
      </c>
      <c r="B6302">
        <v>44621221</v>
      </c>
      <c r="C6302" t="s">
        <v>6268</v>
      </c>
      <c r="E6302" s="12">
        <v>6302</v>
      </c>
      <c r="F6302" s="13">
        <v>44622000</v>
      </c>
      <c r="G6302" s="14" t="s">
        <v>6269</v>
      </c>
      <c r="Q6302" t="str">
        <f t="shared" si="98"/>
        <v>44622000-Sistemi za iskorišćenje toplotne energije</v>
      </c>
    </row>
    <row r="6303" spans="1:17" x14ac:dyDescent="0.25">
      <c r="A6303">
        <v>6302</v>
      </c>
      <c r="B6303">
        <v>44622000</v>
      </c>
      <c r="C6303" t="s">
        <v>6269</v>
      </c>
      <c r="E6303" s="15">
        <v>6303</v>
      </c>
      <c r="F6303" s="16">
        <v>44622100</v>
      </c>
      <c r="G6303" s="17" t="s">
        <v>6270</v>
      </c>
      <c r="Q6303" t="str">
        <f t="shared" si="98"/>
        <v>44622100-Oprema za iskorišćenje toplotne energije</v>
      </c>
    </row>
    <row r="6304" spans="1:17" x14ac:dyDescent="0.25">
      <c r="A6304">
        <v>6303</v>
      </c>
      <c r="B6304">
        <v>44622100</v>
      </c>
      <c r="C6304" t="s">
        <v>6270</v>
      </c>
      <c r="E6304" s="12">
        <v>6304</v>
      </c>
      <c r="F6304" s="13">
        <v>44800000</v>
      </c>
      <c r="G6304" s="14" t="s">
        <v>6271</v>
      </c>
      <c r="Q6304" t="str">
        <f t="shared" si="98"/>
        <v>44800000-Boje, lakovi i smole</v>
      </c>
    </row>
    <row r="6305" spans="1:17" x14ac:dyDescent="0.25">
      <c r="A6305">
        <v>6304</v>
      </c>
      <c r="B6305">
        <v>44800000</v>
      </c>
      <c r="C6305" t="s">
        <v>6271</v>
      </c>
      <c r="E6305" s="15">
        <v>6305</v>
      </c>
      <c r="F6305" s="16">
        <v>44810000</v>
      </c>
      <c r="G6305" s="17" t="s">
        <v>6272</v>
      </c>
      <c r="Q6305" t="str">
        <f t="shared" si="98"/>
        <v>44810000-Boje</v>
      </c>
    </row>
    <row r="6306" spans="1:17" x14ac:dyDescent="0.25">
      <c r="A6306">
        <v>6305</v>
      </c>
      <c r="B6306">
        <v>44810000</v>
      </c>
      <c r="C6306" t="s">
        <v>6272</v>
      </c>
      <c r="E6306" s="12">
        <v>6306</v>
      </c>
      <c r="F6306" s="13">
        <v>44811000</v>
      </c>
      <c r="G6306" s="14" t="s">
        <v>6273</v>
      </c>
      <c r="Q6306" t="str">
        <f t="shared" si="98"/>
        <v>44811000-Boje za obeležavanje puteva</v>
      </c>
    </row>
    <row r="6307" spans="1:17" x14ac:dyDescent="0.25">
      <c r="A6307">
        <v>6306</v>
      </c>
      <c r="B6307">
        <v>44811000</v>
      </c>
      <c r="C6307" t="s">
        <v>6273</v>
      </c>
      <c r="E6307" s="15">
        <v>6307</v>
      </c>
      <c r="F6307" s="16">
        <v>44812000</v>
      </c>
      <c r="G6307" s="17" t="s">
        <v>6274</v>
      </c>
      <c r="Q6307" t="str">
        <f t="shared" si="98"/>
        <v>44812000-Slikarske boje</v>
      </c>
    </row>
    <row r="6308" spans="1:17" x14ac:dyDescent="0.25">
      <c r="A6308">
        <v>6307</v>
      </c>
      <c r="B6308">
        <v>44812000</v>
      </c>
      <c r="C6308" t="s">
        <v>6274</v>
      </c>
      <c r="E6308" s="12">
        <v>6308</v>
      </c>
      <c r="F6308" s="13">
        <v>44812100</v>
      </c>
      <c r="G6308" s="14" t="s">
        <v>6275</v>
      </c>
      <c r="Q6308" t="str">
        <f t="shared" si="98"/>
        <v>44812100-Emajl i glazure</v>
      </c>
    </row>
    <row r="6309" spans="1:17" x14ac:dyDescent="0.25">
      <c r="A6309">
        <v>6308</v>
      </c>
      <c r="B6309">
        <v>44812100</v>
      </c>
      <c r="C6309" t="s">
        <v>6275</v>
      </c>
      <c r="E6309" s="15">
        <v>6309</v>
      </c>
      <c r="F6309" s="16">
        <v>44812200</v>
      </c>
      <c r="G6309" s="17" t="s">
        <v>6276</v>
      </c>
      <c r="Q6309" t="str">
        <f t="shared" si="98"/>
        <v>44812200-Uljane i vodene boje</v>
      </c>
    </row>
    <row r="6310" spans="1:17" x14ac:dyDescent="0.25">
      <c r="A6310">
        <v>6309</v>
      </c>
      <c r="B6310">
        <v>44812200</v>
      </c>
      <c r="C6310" t="s">
        <v>6276</v>
      </c>
      <c r="E6310" s="12">
        <v>6310</v>
      </c>
      <c r="F6310" s="13">
        <v>44812210</v>
      </c>
      <c r="G6310" s="14" t="s">
        <v>6277</v>
      </c>
      <c r="Q6310" t="str">
        <f t="shared" si="98"/>
        <v>44812210-Uljane boje</v>
      </c>
    </row>
    <row r="6311" spans="1:17" x14ac:dyDescent="0.25">
      <c r="A6311">
        <v>6310</v>
      </c>
      <c r="B6311">
        <v>44812210</v>
      </c>
      <c r="C6311" t="s">
        <v>6277</v>
      </c>
      <c r="E6311" s="15">
        <v>6311</v>
      </c>
      <c r="F6311" s="16">
        <v>44812220</v>
      </c>
      <c r="G6311" s="17" t="s">
        <v>6278</v>
      </c>
      <c r="Q6311" t="str">
        <f t="shared" si="98"/>
        <v>44812220-Vodene boje</v>
      </c>
    </row>
    <row r="6312" spans="1:17" x14ac:dyDescent="0.25">
      <c r="A6312">
        <v>6311</v>
      </c>
      <c r="B6312">
        <v>44812220</v>
      </c>
      <c r="C6312" t="s">
        <v>6278</v>
      </c>
      <c r="E6312" s="12">
        <v>6312</v>
      </c>
      <c r="F6312" s="13">
        <v>44812300</v>
      </c>
      <c r="G6312" s="14" t="s">
        <v>6279</v>
      </c>
      <c r="Q6312" t="str">
        <f t="shared" si="98"/>
        <v>44812300-Školske boje</v>
      </c>
    </row>
    <row r="6313" spans="1:17" x14ac:dyDescent="0.25">
      <c r="A6313">
        <v>6312</v>
      </c>
      <c r="B6313">
        <v>44812300</v>
      </c>
      <c r="C6313" t="s">
        <v>6279</v>
      </c>
      <c r="E6313" s="15">
        <v>6313</v>
      </c>
      <c r="F6313" s="16">
        <v>44812310</v>
      </c>
      <c r="G6313" s="17" t="s">
        <v>6280</v>
      </c>
      <c r="Q6313" t="str">
        <f t="shared" si="98"/>
        <v>44812310-Boje u kompletu</v>
      </c>
    </row>
    <row r="6314" spans="1:17" x14ac:dyDescent="0.25">
      <c r="A6314">
        <v>6313</v>
      </c>
      <c r="B6314">
        <v>44812310</v>
      </c>
      <c r="C6314" t="s">
        <v>6280</v>
      </c>
      <c r="E6314" s="12">
        <v>6314</v>
      </c>
      <c r="F6314" s="13">
        <v>44812320</v>
      </c>
      <c r="G6314" s="14" t="s">
        <v>6281</v>
      </c>
      <c r="Q6314" t="str">
        <f t="shared" si="98"/>
        <v>44812320-Boje za signalizaciju</v>
      </c>
    </row>
    <row r="6315" spans="1:17" x14ac:dyDescent="0.25">
      <c r="A6315">
        <v>6314</v>
      </c>
      <c r="B6315">
        <v>44812320</v>
      </c>
      <c r="C6315" t="s">
        <v>6281</v>
      </c>
      <c r="E6315" s="15">
        <v>6315</v>
      </c>
      <c r="F6315" s="16">
        <v>44812400</v>
      </c>
      <c r="G6315" s="17" t="s">
        <v>6282</v>
      </c>
      <c r="Q6315" t="str">
        <f t="shared" si="98"/>
        <v>44812400-Potrepštine za ukrašavanje</v>
      </c>
    </row>
    <row r="6316" spans="1:17" x14ac:dyDescent="0.25">
      <c r="A6316">
        <v>6315</v>
      </c>
      <c r="B6316">
        <v>44812400</v>
      </c>
      <c r="C6316" t="s">
        <v>6282</v>
      </c>
      <c r="E6316" s="12">
        <v>6316</v>
      </c>
      <c r="F6316" s="13">
        <v>44820000</v>
      </c>
      <c r="G6316" s="14" t="s">
        <v>6283</v>
      </c>
      <c r="Q6316" t="str">
        <f t="shared" si="98"/>
        <v>44820000-Lakovi</v>
      </c>
    </row>
    <row r="6317" spans="1:17" x14ac:dyDescent="0.25">
      <c r="A6317">
        <v>6316</v>
      </c>
      <c r="B6317">
        <v>44820000</v>
      </c>
      <c r="C6317" t="s">
        <v>6283</v>
      </c>
      <c r="E6317" s="15">
        <v>6317</v>
      </c>
      <c r="F6317" s="16">
        <v>44830000</v>
      </c>
      <c r="G6317" s="17" t="s">
        <v>6284</v>
      </c>
      <c r="Q6317" t="str">
        <f t="shared" si="98"/>
        <v>44830000-Smole, punila, git i rastvarači</v>
      </c>
    </row>
    <row r="6318" spans="1:17" x14ac:dyDescent="0.25">
      <c r="A6318">
        <v>6317</v>
      </c>
      <c r="B6318">
        <v>44830000</v>
      </c>
      <c r="C6318" t="s">
        <v>6284</v>
      </c>
      <c r="E6318" s="12">
        <v>6318</v>
      </c>
      <c r="F6318" s="13">
        <v>44831000</v>
      </c>
      <c r="G6318" s="14" t="s">
        <v>6285</v>
      </c>
      <c r="Q6318" t="str">
        <f t="shared" si="98"/>
        <v>44831000-Smole, punila, git</v>
      </c>
    </row>
    <row r="6319" spans="1:17" x14ac:dyDescent="0.25">
      <c r="A6319">
        <v>6318</v>
      </c>
      <c r="B6319">
        <v>44831000</v>
      </c>
      <c r="C6319" t="s">
        <v>6285</v>
      </c>
      <c r="E6319" s="15">
        <v>6319</v>
      </c>
      <c r="F6319" s="16">
        <v>44831100</v>
      </c>
      <c r="G6319" s="17" t="s">
        <v>232</v>
      </c>
      <c r="Q6319" t="str">
        <f t="shared" si="98"/>
        <v>44831100-Smole</v>
      </c>
    </row>
    <row r="6320" spans="1:17" x14ac:dyDescent="0.25">
      <c r="A6320">
        <v>6319</v>
      </c>
      <c r="B6320">
        <v>44831100</v>
      </c>
      <c r="C6320" t="s">
        <v>232</v>
      </c>
      <c r="E6320" s="12">
        <v>6320</v>
      </c>
      <c r="F6320" s="13">
        <v>44831200</v>
      </c>
      <c r="G6320" s="14" t="s">
        <v>6286</v>
      </c>
      <c r="Q6320" t="str">
        <f t="shared" si="98"/>
        <v>44831200-Punila</v>
      </c>
    </row>
    <row r="6321" spans="1:17" x14ac:dyDescent="0.25">
      <c r="A6321">
        <v>6320</v>
      </c>
      <c r="B6321">
        <v>44831200</v>
      </c>
      <c r="C6321" t="s">
        <v>6286</v>
      </c>
      <c r="E6321" s="15">
        <v>6321</v>
      </c>
      <c r="F6321" s="16">
        <v>44831300</v>
      </c>
      <c r="G6321" s="17" t="s">
        <v>6287</v>
      </c>
      <c r="Q6321" t="str">
        <f t="shared" si="98"/>
        <v>44831300-Git</v>
      </c>
    </row>
    <row r="6322" spans="1:17" x14ac:dyDescent="0.25">
      <c r="A6322">
        <v>6321</v>
      </c>
      <c r="B6322">
        <v>44831300</v>
      </c>
      <c r="C6322" t="s">
        <v>6287</v>
      </c>
      <c r="E6322" s="12">
        <v>6322</v>
      </c>
      <c r="F6322" s="13">
        <v>44831400</v>
      </c>
      <c r="G6322" s="14" t="s">
        <v>6288</v>
      </c>
      <c r="Q6322" t="str">
        <f t="shared" si="98"/>
        <v>44831400-Mase za ubrizgavanje</v>
      </c>
    </row>
    <row r="6323" spans="1:17" x14ac:dyDescent="0.25">
      <c r="A6323">
        <v>6322</v>
      </c>
      <c r="B6323">
        <v>44831400</v>
      </c>
      <c r="C6323" t="s">
        <v>6288</v>
      </c>
      <c r="E6323" s="15">
        <v>6323</v>
      </c>
      <c r="F6323" s="16">
        <v>44832000</v>
      </c>
      <c r="G6323" s="17" t="s">
        <v>6289</v>
      </c>
      <c r="Q6323" t="str">
        <f t="shared" si="98"/>
        <v>44832000-Rastvarači</v>
      </c>
    </row>
    <row r="6324" spans="1:17" x14ac:dyDescent="0.25">
      <c r="A6324">
        <v>6323</v>
      </c>
      <c r="B6324">
        <v>44832000</v>
      </c>
      <c r="C6324" t="s">
        <v>6289</v>
      </c>
      <c r="E6324" s="12">
        <v>6324</v>
      </c>
      <c r="F6324" s="13">
        <v>44832100</v>
      </c>
      <c r="G6324" s="14" t="s">
        <v>6290</v>
      </c>
      <c r="Q6324" t="str">
        <f t="shared" si="98"/>
        <v>44832100-Odstranjivači boje</v>
      </c>
    </row>
    <row r="6325" spans="1:17" x14ac:dyDescent="0.25">
      <c r="A6325">
        <v>6324</v>
      </c>
      <c r="B6325">
        <v>44832100</v>
      </c>
      <c r="C6325" t="s">
        <v>6290</v>
      </c>
      <c r="E6325" s="15">
        <v>6325</v>
      </c>
      <c r="F6325" s="16">
        <v>44832200</v>
      </c>
      <c r="G6325" s="17" t="s">
        <v>6291</v>
      </c>
      <c r="Q6325" t="str">
        <f t="shared" si="98"/>
        <v>44832200-Razređivači</v>
      </c>
    </row>
    <row r="6326" spans="1:17" x14ac:dyDescent="0.25">
      <c r="A6326">
        <v>6325</v>
      </c>
      <c r="B6326">
        <v>44832200</v>
      </c>
      <c r="C6326" t="s">
        <v>6291</v>
      </c>
      <c r="E6326" s="12">
        <v>6326</v>
      </c>
      <c r="F6326" s="13">
        <v>44900000</v>
      </c>
      <c r="G6326" s="14" t="s">
        <v>6292</v>
      </c>
      <c r="Q6326" t="str">
        <f t="shared" si="98"/>
        <v>44900000-Građevinski kamen, krečnjak, gips i škriljac</v>
      </c>
    </row>
    <row r="6327" spans="1:17" x14ac:dyDescent="0.25">
      <c r="A6327">
        <v>6326</v>
      </c>
      <c r="B6327">
        <v>44900000</v>
      </c>
      <c r="C6327" t="s">
        <v>6292</v>
      </c>
      <c r="E6327" s="15">
        <v>6327</v>
      </c>
      <c r="F6327" s="16">
        <v>44910000</v>
      </c>
      <c r="G6327" s="17" t="s">
        <v>6293</v>
      </c>
      <c r="Q6327" t="str">
        <f t="shared" si="98"/>
        <v>44910000-Građevinski kamen</v>
      </c>
    </row>
    <row r="6328" spans="1:17" x14ac:dyDescent="0.25">
      <c r="A6328">
        <v>6327</v>
      </c>
      <c r="B6328">
        <v>44910000</v>
      </c>
      <c r="C6328" t="s">
        <v>6293</v>
      </c>
      <c r="E6328" s="12">
        <v>6328</v>
      </c>
      <c r="F6328" s="13">
        <v>44911000</v>
      </c>
      <c r="G6328" s="14" t="s">
        <v>6294</v>
      </c>
      <c r="Q6328" t="str">
        <f t="shared" si="98"/>
        <v>44911000-Mermer i krečnjački kamen za građevinarstvo</v>
      </c>
    </row>
    <row r="6329" spans="1:17" x14ac:dyDescent="0.25">
      <c r="A6329">
        <v>6328</v>
      </c>
      <c r="B6329">
        <v>44911000</v>
      </c>
      <c r="C6329" t="s">
        <v>6294</v>
      </c>
      <c r="E6329" s="15">
        <v>6329</v>
      </c>
      <c r="F6329" s="16">
        <v>44911100</v>
      </c>
      <c r="G6329" s="17" t="s">
        <v>6295</v>
      </c>
      <c r="Q6329" t="str">
        <f t="shared" si="98"/>
        <v>44911100-Mermer</v>
      </c>
    </row>
    <row r="6330" spans="1:17" x14ac:dyDescent="0.25">
      <c r="A6330">
        <v>6329</v>
      </c>
      <c r="B6330">
        <v>44911100</v>
      </c>
      <c r="C6330" t="s">
        <v>6295</v>
      </c>
      <c r="E6330" s="12">
        <v>6330</v>
      </c>
      <c r="F6330" s="13">
        <v>44911200</v>
      </c>
      <c r="G6330" s="14" t="s">
        <v>6296</v>
      </c>
      <c r="Q6330" t="str">
        <f t="shared" si="98"/>
        <v>44911200-Travertin</v>
      </c>
    </row>
    <row r="6331" spans="1:17" x14ac:dyDescent="0.25">
      <c r="A6331">
        <v>6330</v>
      </c>
      <c r="B6331">
        <v>44911200</v>
      </c>
      <c r="C6331" t="s">
        <v>6296</v>
      </c>
      <c r="E6331" s="15">
        <v>6331</v>
      </c>
      <c r="F6331" s="16">
        <v>44912000</v>
      </c>
      <c r="G6331" s="17" t="s">
        <v>6297</v>
      </c>
      <c r="Q6331" t="str">
        <f t="shared" si="98"/>
        <v>44912000-Razni građevinski kamen</v>
      </c>
    </row>
    <row r="6332" spans="1:17" x14ac:dyDescent="0.25">
      <c r="A6332">
        <v>6331</v>
      </c>
      <c r="B6332">
        <v>44912000</v>
      </c>
      <c r="C6332" t="s">
        <v>6297</v>
      </c>
      <c r="E6332" s="12">
        <v>6332</v>
      </c>
      <c r="F6332" s="13">
        <v>44912100</v>
      </c>
      <c r="G6332" s="14" t="s">
        <v>6298</v>
      </c>
      <c r="Q6332" t="str">
        <f t="shared" si="98"/>
        <v>44912100-Granit</v>
      </c>
    </row>
    <row r="6333" spans="1:17" x14ac:dyDescent="0.25">
      <c r="A6333">
        <v>6332</v>
      </c>
      <c r="B6333">
        <v>44912100</v>
      </c>
      <c r="C6333" t="s">
        <v>6298</v>
      </c>
      <c r="E6333" s="15">
        <v>6333</v>
      </c>
      <c r="F6333" s="16">
        <v>44912200</v>
      </c>
      <c r="G6333" s="17" t="s">
        <v>6299</v>
      </c>
      <c r="Q6333" t="str">
        <f t="shared" si="98"/>
        <v>44912200-Peščar</v>
      </c>
    </row>
    <row r="6334" spans="1:17" x14ac:dyDescent="0.25">
      <c r="A6334">
        <v>6333</v>
      </c>
      <c r="B6334">
        <v>44912200</v>
      </c>
      <c r="C6334" t="s">
        <v>6299</v>
      </c>
      <c r="E6334" s="12">
        <v>6334</v>
      </c>
      <c r="F6334" s="13">
        <v>44912300</v>
      </c>
      <c r="G6334" s="14" t="s">
        <v>6300</v>
      </c>
      <c r="Q6334" t="str">
        <f t="shared" si="98"/>
        <v>44912300-Bazalt</v>
      </c>
    </row>
    <row r="6335" spans="1:17" x14ac:dyDescent="0.25">
      <c r="A6335">
        <v>6334</v>
      </c>
      <c r="B6335">
        <v>44912300</v>
      </c>
      <c r="C6335" t="s">
        <v>6300</v>
      </c>
      <c r="E6335" s="15">
        <v>6335</v>
      </c>
      <c r="F6335" s="16">
        <v>44912400</v>
      </c>
      <c r="G6335" s="17" t="s">
        <v>6301</v>
      </c>
      <c r="Q6335" t="str">
        <f t="shared" si="98"/>
        <v>44912400-Kamenje za ivičnjake</v>
      </c>
    </row>
    <row r="6336" spans="1:17" x14ac:dyDescent="0.25">
      <c r="A6336">
        <v>6335</v>
      </c>
      <c r="B6336">
        <v>44912400</v>
      </c>
      <c r="C6336" t="s">
        <v>6301</v>
      </c>
      <c r="E6336" s="12">
        <v>6336</v>
      </c>
      <c r="F6336" s="13">
        <v>44920000</v>
      </c>
      <c r="G6336" s="14" t="s">
        <v>6302</v>
      </c>
      <c r="Q6336" t="str">
        <f t="shared" si="98"/>
        <v>44920000-Krečnjak, gips i kreda</v>
      </c>
    </row>
    <row r="6337" spans="1:17" x14ac:dyDescent="0.25">
      <c r="A6337">
        <v>6336</v>
      </c>
      <c r="B6337">
        <v>44920000</v>
      </c>
      <c r="C6337" t="s">
        <v>6302</v>
      </c>
      <c r="E6337" s="15">
        <v>6337</v>
      </c>
      <c r="F6337" s="16">
        <v>44921000</v>
      </c>
      <c r="G6337" s="17" t="s">
        <v>6303</v>
      </c>
      <c r="Q6337" t="str">
        <f t="shared" si="98"/>
        <v>44921000-Krečnjak i gips</v>
      </c>
    </row>
    <row r="6338" spans="1:17" x14ac:dyDescent="0.25">
      <c r="A6338">
        <v>6337</v>
      </c>
      <c r="B6338">
        <v>44921000</v>
      </c>
      <c r="C6338" t="s">
        <v>6303</v>
      </c>
      <c r="E6338" s="12">
        <v>6338</v>
      </c>
      <c r="F6338" s="13">
        <v>44921100</v>
      </c>
      <c r="G6338" s="14" t="s">
        <v>2797</v>
      </c>
      <c r="Q6338" t="str">
        <f t="shared" ref="Q6338:Q6401" si="99">F6338&amp; "-" &amp;G6338</f>
        <v>44921100-Gips</v>
      </c>
    </row>
    <row r="6339" spans="1:17" x14ac:dyDescent="0.25">
      <c r="A6339">
        <v>6338</v>
      </c>
      <c r="B6339">
        <v>44921100</v>
      </c>
      <c r="C6339" t="s">
        <v>2797</v>
      </c>
      <c r="E6339" s="15">
        <v>6339</v>
      </c>
      <c r="F6339" s="16">
        <v>44921200</v>
      </c>
      <c r="G6339" s="17" t="s">
        <v>6304</v>
      </c>
      <c r="Q6339" t="str">
        <f t="shared" si="99"/>
        <v>44921200-Kreč</v>
      </c>
    </row>
    <row r="6340" spans="1:17" x14ac:dyDescent="0.25">
      <c r="A6340">
        <v>6339</v>
      </c>
      <c r="B6340">
        <v>44921200</v>
      </c>
      <c r="C6340" t="s">
        <v>6304</v>
      </c>
      <c r="E6340" s="12">
        <v>6340</v>
      </c>
      <c r="F6340" s="13">
        <v>44921210</v>
      </c>
      <c r="G6340" s="14" t="s">
        <v>6305</v>
      </c>
      <c r="Q6340" t="str">
        <f t="shared" si="99"/>
        <v>44921210-Kreč u prahu</v>
      </c>
    </row>
    <row r="6341" spans="1:17" x14ac:dyDescent="0.25">
      <c r="A6341">
        <v>6340</v>
      </c>
      <c r="B6341">
        <v>44921210</v>
      </c>
      <c r="C6341" t="s">
        <v>6305</v>
      </c>
      <c r="E6341" s="15">
        <v>6341</v>
      </c>
      <c r="F6341" s="16">
        <v>44921300</v>
      </c>
      <c r="G6341" s="17" t="s">
        <v>6306</v>
      </c>
      <c r="Q6341" t="str">
        <f t="shared" si="99"/>
        <v>44921300-Krečnjak</v>
      </c>
    </row>
    <row r="6342" spans="1:17" x14ac:dyDescent="0.25">
      <c r="A6342">
        <v>6341</v>
      </c>
      <c r="B6342">
        <v>44921300</v>
      </c>
      <c r="C6342" t="s">
        <v>6306</v>
      </c>
      <c r="E6342" s="12">
        <v>6342</v>
      </c>
      <c r="F6342" s="13">
        <v>44922000</v>
      </c>
      <c r="G6342" s="14" t="s">
        <v>6307</v>
      </c>
      <c r="Q6342" t="str">
        <f t="shared" si="99"/>
        <v>44922000-Kreda i dolomit</v>
      </c>
    </row>
    <row r="6343" spans="1:17" x14ac:dyDescent="0.25">
      <c r="A6343">
        <v>6342</v>
      </c>
      <c r="B6343">
        <v>44922000</v>
      </c>
      <c r="C6343" t="s">
        <v>6307</v>
      </c>
      <c r="E6343" s="15">
        <v>6343</v>
      </c>
      <c r="F6343" s="16">
        <v>44922100</v>
      </c>
      <c r="G6343" s="17" t="s">
        <v>6308</v>
      </c>
      <c r="Q6343" t="str">
        <f t="shared" si="99"/>
        <v>44922100-Kreda</v>
      </c>
    </row>
    <row r="6344" spans="1:17" x14ac:dyDescent="0.25">
      <c r="A6344">
        <v>6343</v>
      </c>
      <c r="B6344">
        <v>44922100</v>
      </c>
      <c r="C6344" t="s">
        <v>6308</v>
      </c>
      <c r="E6344" s="12">
        <v>6344</v>
      </c>
      <c r="F6344" s="13">
        <v>44922200</v>
      </c>
      <c r="G6344" s="14" t="s">
        <v>6309</v>
      </c>
      <c r="Q6344" t="str">
        <f t="shared" si="99"/>
        <v>44922200-Dolomit</v>
      </c>
    </row>
    <row r="6345" spans="1:17" x14ac:dyDescent="0.25">
      <c r="A6345">
        <v>6344</v>
      </c>
      <c r="B6345">
        <v>44922200</v>
      </c>
      <c r="C6345" t="s">
        <v>6309</v>
      </c>
      <c r="E6345" s="15">
        <v>6345</v>
      </c>
      <c r="F6345" s="16">
        <v>44930000</v>
      </c>
      <c r="G6345" s="17" t="s">
        <v>6310</v>
      </c>
      <c r="Q6345" t="str">
        <f t="shared" si="99"/>
        <v>44930000-Škriljac</v>
      </c>
    </row>
    <row r="6346" spans="1:17" x14ac:dyDescent="0.25">
      <c r="A6346">
        <v>6345</v>
      </c>
      <c r="B6346">
        <v>44930000</v>
      </c>
      <c r="C6346" t="s">
        <v>6310</v>
      </c>
      <c r="E6346" s="12">
        <v>6346</v>
      </c>
      <c r="F6346" s="13">
        <v>45000000</v>
      </c>
      <c r="G6346" s="14" t="s">
        <v>6311</v>
      </c>
      <c r="Q6346" t="str">
        <f t="shared" si="99"/>
        <v>45000000-Građevinski radovi</v>
      </c>
    </row>
    <row r="6347" spans="1:17" x14ac:dyDescent="0.25">
      <c r="A6347">
        <v>6346</v>
      </c>
      <c r="B6347">
        <v>45000000</v>
      </c>
      <c r="C6347" t="s">
        <v>6311</v>
      </c>
      <c r="E6347" s="15">
        <v>6347</v>
      </c>
      <c r="F6347" s="16">
        <v>45100000</v>
      </c>
      <c r="G6347" s="17" t="s">
        <v>6312</v>
      </c>
      <c r="Q6347" t="str">
        <f t="shared" si="99"/>
        <v>45100000-Priprema gradilišta</v>
      </c>
    </row>
    <row r="6348" spans="1:17" x14ac:dyDescent="0.25">
      <c r="A6348">
        <v>6347</v>
      </c>
      <c r="B6348">
        <v>45100000</v>
      </c>
      <c r="C6348" t="s">
        <v>6312</v>
      </c>
      <c r="E6348" s="12">
        <v>6348</v>
      </c>
      <c r="F6348" s="13">
        <v>45110000</v>
      </c>
      <c r="G6348" s="14" t="s">
        <v>6313</v>
      </c>
      <c r="Q6348" t="str">
        <f t="shared" si="99"/>
        <v>45110000-Rušenje i razbijanje zgrada; zemljani radovi</v>
      </c>
    </row>
    <row r="6349" spans="1:17" x14ac:dyDescent="0.25">
      <c r="A6349">
        <v>6348</v>
      </c>
      <c r="B6349">
        <v>45110000</v>
      </c>
      <c r="C6349" t="s">
        <v>6313</v>
      </c>
      <c r="E6349" s="15">
        <v>6349</v>
      </c>
      <c r="F6349" s="16">
        <v>45111000</v>
      </c>
      <c r="G6349" s="17" t="s">
        <v>6314</v>
      </c>
      <c r="Q6349" t="str">
        <f t="shared" si="99"/>
        <v>45111000-Radovi na rušenju, pripremi i raščišćavanju gradilišta</v>
      </c>
    </row>
    <row r="6350" spans="1:17" x14ac:dyDescent="0.25">
      <c r="A6350">
        <v>6349</v>
      </c>
      <c r="B6350">
        <v>45111000</v>
      </c>
      <c r="C6350" t="s">
        <v>6314</v>
      </c>
      <c r="E6350" s="12">
        <v>6350</v>
      </c>
      <c r="F6350" s="13">
        <v>45111100</v>
      </c>
      <c r="G6350" s="14" t="s">
        <v>6315</v>
      </c>
      <c r="Q6350" t="str">
        <f t="shared" si="99"/>
        <v>45111100-Radovi na rušenju</v>
      </c>
    </row>
    <row r="6351" spans="1:17" x14ac:dyDescent="0.25">
      <c r="A6351">
        <v>6350</v>
      </c>
      <c r="B6351">
        <v>45111100</v>
      </c>
      <c r="C6351" t="s">
        <v>6315</v>
      </c>
      <c r="E6351" s="15">
        <v>6351</v>
      </c>
      <c r="F6351" s="16">
        <v>45111200</v>
      </c>
      <c r="G6351" s="17" t="s">
        <v>6316</v>
      </c>
      <c r="Q6351" t="str">
        <f t="shared" si="99"/>
        <v>45111200-Radovi na pripremi i raščišćavanju gradilišta</v>
      </c>
    </row>
    <row r="6352" spans="1:17" x14ac:dyDescent="0.25">
      <c r="A6352">
        <v>6351</v>
      </c>
      <c r="B6352">
        <v>45111200</v>
      </c>
      <c r="C6352" t="s">
        <v>6316</v>
      </c>
      <c r="E6352" s="12">
        <v>6352</v>
      </c>
      <c r="F6352" s="13">
        <v>45111210</v>
      </c>
      <c r="G6352" s="14" t="s">
        <v>6317</v>
      </c>
      <c r="Q6352" t="str">
        <f t="shared" si="99"/>
        <v>45111210-Radovi na miniranju i uklanjanju stena</v>
      </c>
    </row>
    <row r="6353" spans="1:17" x14ac:dyDescent="0.25">
      <c r="A6353">
        <v>6352</v>
      </c>
      <c r="B6353">
        <v>45111210</v>
      </c>
      <c r="C6353" t="s">
        <v>6317</v>
      </c>
      <c r="E6353" s="15">
        <v>6353</v>
      </c>
      <c r="F6353" s="16">
        <v>45111211</v>
      </c>
      <c r="G6353" s="17" t="s">
        <v>6318</v>
      </c>
      <c r="Q6353" t="str">
        <f t="shared" si="99"/>
        <v>45111211-Radovi na miniranju</v>
      </c>
    </row>
    <row r="6354" spans="1:17" x14ac:dyDescent="0.25">
      <c r="A6354">
        <v>6353</v>
      </c>
      <c r="B6354">
        <v>45111211</v>
      </c>
      <c r="C6354" t="s">
        <v>6318</v>
      </c>
      <c r="E6354" s="12">
        <v>6354</v>
      </c>
      <c r="F6354" s="13">
        <v>45111212</v>
      </c>
      <c r="G6354" s="14" t="s">
        <v>6319</v>
      </c>
      <c r="Q6354" t="str">
        <f t="shared" si="99"/>
        <v>45111212-Radovi na uklanjanju stena</v>
      </c>
    </row>
    <row r="6355" spans="1:17" x14ac:dyDescent="0.25">
      <c r="A6355">
        <v>6354</v>
      </c>
      <c r="B6355">
        <v>45111212</v>
      </c>
      <c r="C6355" t="s">
        <v>6319</v>
      </c>
      <c r="E6355" s="15">
        <v>6355</v>
      </c>
      <c r="F6355" s="16">
        <v>45111213</v>
      </c>
      <c r="G6355" s="17" t="s">
        <v>6320</v>
      </c>
      <c r="Q6355" t="str">
        <f t="shared" si="99"/>
        <v>45111213-Raščišćavanje gradilišta</v>
      </c>
    </row>
    <row r="6356" spans="1:17" x14ac:dyDescent="0.25">
      <c r="A6356">
        <v>6355</v>
      </c>
      <c r="B6356">
        <v>45111213</v>
      </c>
      <c r="C6356" t="s">
        <v>6320</v>
      </c>
      <c r="E6356" s="12">
        <v>6356</v>
      </c>
      <c r="F6356" s="13">
        <v>45111214</v>
      </c>
      <c r="G6356" s="14" t="s">
        <v>6321</v>
      </c>
      <c r="Q6356" t="str">
        <f t="shared" si="99"/>
        <v>45111214-Radovi na raščišćavanju gradilišta posle miniranja</v>
      </c>
    </row>
    <row r="6357" spans="1:17" x14ac:dyDescent="0.25">
      <c r="A6357">
        <v>6356</v>
      </c>
      <c r="B6357">
        <v>45111214</v>
      </c>
      <c r="C6357" t="s">
        <v>6321</v>
      </c>
      <c r="E6357" s="15">
        <v>6357</v>
      </c>
      <c r="F6357" s="16">
        <v>45111220</v>
      </c>
      <c r="G6357" s="17" t="s">
        <v>6322</v>
      </c>
      <c r="Q6357" t="str">
        <f t="shared" si="99"/>
        <v>45111220-Radovi na krčenju</v>
      </c>
    </row>
    <row r="6358" spans="1:17" x14ac:dyDescent="0.25">
      <c r="A6358">
        <v>6357</v>
      </c>
      <c r="B6358">
        <v>45111220</v>
      </c>
      <c r="C6358" t="s">
        <v>6322</v>
      </c>
      <c r="E6358" s="12">
        <v>6358</v>
      </c>
      <c r="F6358" s="13">
        <v>45111230</v>
      </c>
      <c r="G6358" s="14" t="s">
        <v>6323</v>
      </c>
      <c r="Q6358" t="str">
        <f t="shared" si="99"/>
        <v>45111230-Radovi na stabilizaciji terena</v>
      </c>
    </row>
    <row r="6359" spans="1:17" x14ac:dyDescent="0.25">
      <c r="A6359">
        <v>6358</v>
      </c>
      <c r="B6359">
        <v>45111230</v>
      </c>
      <c r="C6359" t="s">
        <v>6323</v>
      </c>
      <c r="E6359" s="15">
        <v>6359</v>
      </c>
      <c r="F6359" s="16">
        <v>45111240</v>
      </c>
      <c r="G6359" s="17" t="s">
        <v>6324</v>
      </c>
      <c r="Q6359" t="str">
        <f t="shared" si="99"/>
        <v>45111240-Radovi na drenaži terena</v>
      </c>
    </row>
    <row r="6360" spans="1:17" x14ac:dyDescent="0.25">
      <c r="A6360">
        <v>6359</v>
      </c>
      <c r="B6360">
        <v>45111240</v>
      </c>
      <c r="C6360" t="s">
        <v>6324</v>
      </c>
      <c r="E6360" s="12">
        <v>6360</v>
      </c>
      <c r="F6360" s="13">
        <v>45111250</v>
      </c>
      <c r="G6360" s="14" t="s">
        <v>6325</v>
      </c>
      <c r="Q6360" t="str">
        <f t="shared" si="99"/>
        <v>45111250-Radovi na istraživanju terena</v>
      </c>
    </row>
    <row r="6361" spans="1:17" x14ac:dyDescent="0.25">
      <c r="A6361">
        <v>6360</v>
      </c>
      <c r="B6361">
        <v>45111250</v>
      </c>
      <c r="C6361" t="s">
        <v>6325</v>
      </c>
      <c r="E6361" s="15">
        <v>6361</v>
      </c>
      <c r="F6361" s="16">
        <v>45111260</v>
      </c>
      <c r="G6361" s="17" t="s">
        <v>6326</v>
      </c>
      <c r="Q6361" t="str">
        <f t="shared" si="99"/>
        <v>45111260-Radovi na pripremi terena za miniranje</v>
      </c>
    </row>
    <row r="6362" spans="1:17" x14ac:dyDescent="0.25">
      <c r="A6362">
        <v>6361</v>
      </c>
      <c r="B6362">
        <v>45111260</v>
      </c>
      <c r="C6362" t="s">
        <v>6326</v>
      </c>
      <c r="E6362" s="12">
        <v>6362</v>
      </c>
      <c r="F6362" s="13">
        <v>45111290</v>
      </c>
      <c r="G6362" s="14" t="s">
        <v>6327</v>
      </c>
      <c r="Q6362" t="str">
        <f t="shared" si="99"/>
        <v>45111290-Osnovni radovi za priključke (vodovod, gas, itd.)</v>
      </c>
    </row>
    <row r="6363" spans="1:17" x14ac:dyDescent="0.25">
      <c r="A6363">
        <v>6362</v>
      </c>
      <c r="B6363">
        <v>45111290</v>
      </c>
      <c r="C6363" t="s">
        <v>6327</v>
      </c>
      <c r="E6363" s="15">
        <v>6363</v>
      </c>
      <c r="F6363" s="16">
        <v>45111291</v>
      </c>
      <c r="G6363" s="17" t="s">
        <v>6328</v>
      </c>
      <c r="Q6363" t="str">
        <f t="shared" si="99"/>
        <v>45111291-Radovi na uređenju gradilišta</v>
      </c>
    </row>
    <row r="6364" spans="1:17" x14ac:dyDescent="0.25">
      <c r="A6364">
        <v>6363</v>
      </c>
      <c r="B6364">
        <v>45111291</v>
      </c>
      <c r="C6364" t="s">
        <v>6328</v>
      </c>
      <c r="E6364" s="12">
        <v>6364</v>
      </c>
      <c r="F6364" s="13">
        <v>45111300</v>
      </c>
      <c r="G6364" s="14" t="s">
        <v>6329</v>
      </c>
      <c r="Q6364" t="str">
        <f t="shared" si="99"/>
        <v>45111300-Radovi na demontaži</v>
      </c>
    </row>
    <row r="6365" spans="1:17" x14ac:dyDescent="0.25">
      <c r="A6365">
        <v>6364</v>
      </c>
      <c r="B6365">
        <v>45111300</v>
      </c>
      <c r="C6365" t="s">
        <v>6329</v>
      </c>
      <c r="E6365" s="15">
        <v>6365</v>
      </c>
      <c r="F6365" s="16">
        <v>45111310</v>
      </c>
      <c r="G6365" s="17" t="s">
        <v>6330</v>
      </c>
      <c r="Q6365" t="str">
        <f t="shared" si="99"/>
        <v>45111310-Radovi na demontaži za vojne objekte</v>
      </c>
    </row>
    <row r="6366" spans="1:17" x14ac:dyDescent="0.25">
      <c r="A6366">
        <v>6365</v>
      </c>
      <c r="B6366">
        <v>45111310</v>
      </c>
      <c r="C6366" t="s">
        <v>6330</v>
      </c>
      <c r="E6366" s="12">
        <v>6366</v>
      </c>
      <c r="F6366" s="13">
        <v>45111320</v>
      </c>
      <c r="G6366" s="14" t="s">
        <v>6331</v>
      </c>
      <c r="Q6366" t="str">
        <f t="shared" si="99"/>
        <v>45111320-Radovi na demontaži za bezbednosne objekte</v>
      </c>
    </row>
    <row r="6367" spans="1:17" x14ac:dyDescent="0.25">
      <c r="A6367">
        <v>6366</v>
      </c>
      <c r="B6367">
        <v>45111320</v>
      </c>
      <c r="C6367" t="s">
        <v>6331</v>
      </c>
      <c r="E6367" s="15">
        <v>6367</v>
      </c>
      <c r="F6367" s="16">
        <v>45112000</v>
      </c>
      <c r="G6367" s="17" t="s">
        <v>6332</v>
      </c>
      <c r="Q6367" t="str">
        <f t="shared" si="99"/>
        <v>45112000-Radovi na iskopavanju i odnošenju zemlje</v>
      </c>
    </row>
    <row r="6368" spans="1:17" x14ac:dyDescent="0.25">
      <c r="A6368">
        <v>6367</v>
      </c>
      <c r="B6368">
        <v>45112000</v>
      </c>
      <c r="C6368" t="s">
        <v>6332</v>
      </c>
      <c r="E6368" s="12">
        <v>6368</v>
      </c>
      <c r="F6368" s="13">
        <v>45112100</v>
      </c>
      <c r="G6368" s="14" t="s">
        <v>6333</v>
      </c>
      <c r="Q6368" t="str">
        <f t="shared" si="99"/>
        <v>45112100-Radovi na iskopu jarkova</v>
      </c>
    </row>
    <row r="6369" spans="1:17" x14ac:dyDescent="0.25">
      <c r="A6369">
        <v>6368</v>
      </c>
      <c r="B6369">
        <v>45112100</v>
      </c>
      <c r="C6369" t="s">
        <v>6333</v>
      </c>
      <c r="E6369" s="15">
        <v>6369</v>
      </c>
      <c r="F6369" s="16">
        <v>45112200</v>
      </c>
      <c r="G6369" s="17" t="s">
        <v>6334</v>
      </c>
      <c r="Q6369" t="str">
        <f t="shared" si="99"/>
        <v>45112200-Radovi na uklanjanju sloja zemlje</v>
      </c>
    </row>
    <row r="6370" spans="1:17" x14ac:dyDescent="0.25">
      <c r="A6370">
        <v>6369</v>
      </c>
      <c r="B6370">
        <v>45112200</v>
      </c>
      <c r="C6370" t="s">
        <v>6334</v>
      </c>
      <c r="E6370" s="12">
        <v>6370</v>
      </c>
      <c r="F6370" s="13">
        <v>45112210</v>
      </c>
      <c r="G6370" s="14" t="s">
        <v>6335</v>
      </c>
      <c r="Q6370" t="str">
        <f t="shared" si="99"/>
        <v>45112210-Radovi na uklanjanju sloja humusa</v>
      </c>
    </row>
    <row r="6371" spans="1:17" x14ac:dyDescent="0.25">
      <c r="A6371">
        <v>6370</v>
      </c>
      <c r="B6371">
        <v>45112210</v>
      </c>
      <c r="C6371" t="s">
        <v>6335</v>
      </c>
      <c r="E6371" s="15">
        <v>6371</v>
      </c>
      <c r="F6371" s="16">
        <v>45112300</v>
      </c>
      <c r="G6371" s="17" t="s">
        <v>6336</v>
      </c>
      <c r="Q6371" t="str">
        <f t="shared" si="99"/>
        <v>45112300-Radovi na nasipanju i rekultivaciji zemljišta</v>
      </c>
    </row>
    <row r="6372" spans="1:17" x14ac:dyDescent="0.25">
      <c r="A6372">
        <v>6371</v>
      </c>
      <c r="B6372">
        <v>45112300</v>
      </c>
      <c r="C6372" t="s">
        <v>6336</v>
      </c>
      <c r="E6372" s="12">
        <v>6372</v>
      </c>
      <c r="F6372" s="13">
        <v>45112310</v>
      </c>
      <c r="G6372" s="14" t="s">
        <v>6337</v>
      </c>
      <c r="Q6372" t="str">
        <f t="shared" si="99"/>
        <v>45112310-Radovi na nasipanju</v>
      </c>
    </row>
    <row r="6373" spans="1:17" x14ac:dyDescent="0.25">
      <c r="A6373">
        <v>6372</v>
      </c>
      <c r="B6373">
        <v>45112310</v>
      </c>
      <c r="C6373" t="s">
        <v>6337</v>
      </c>
      <c r="E6373" s="15">
        <v>6373</v>
      </c>
      <c r="F6373" s="16">
        <v>45112320</v>
      </c>
      <c r="G6373" s="17" t="s">
        <v>6338</v>
      </c>
      <c r="Q6373" t="str">
        <f t="shared" si="99"/>
        <v>45112320-Radovi na rekultivaciji zemljišta</v>
      </c>
    </row>
    <row r="6374" spans="1:17" x14ac:dyDescent="0.25">
      <c r="A6374">
        <v>6373</v>
      </c>
      <c r="B6374">
        <v>45112320</v>
      </c>
      <c r="C6374" t="s">
        <v>6338</v>
      </c>
      <c r="E6374" s="12">
        <v>6374</v>
      </c>
      <c r="F6374" s="13">
        <v>45112330</v>
      </c>
      <c r="G6374" s="14" t="s">
        <v>6339</v>
      </c>
      <c r="Q6374" t="str">
        <f t="shared" si="99"/>
        <v>45112330-Radovi na rekultivaciji zemljišta na gradilištu</v>
      </c>
    </row>
    <row r="6375" spans="1:17" x14ac:dyDescent="0.25">
      <c r="A6375">
        <v>6374</v>
      </c>
      <c r="B6375">
        <v>45112330</v>
      </c>
      <c r="C6375" t="s">
        <v>6339</v>
      </c>
      <c r="E6375" s="15">
        <v>6375</v>
      </c>
      <c r="F6375" s="16">
        <v>45112340</v>
      </c>
      <c r="G6375" s="17" t="s">
        <v>6340</v>
      </c>
      <c r="Q6375" t="str">
        <f t="shared" si="99"/>
        <v>45112340-Radovi na dekontaminaciji tla</v>
      </c>
    </row>
    <row r="6376" spans="1:17" x14ac:dyDescent="0.25">
      <c r="A6376">
        <v>6375</v>
      </c>
      <c r="B6376">
        <v>45112340</v>
      </c>
      <c r="C6376" t="s">
        <v>6340</v>
      </c>
      <c r="E6376" s="12">
        <v>6376</v>
      </c>
      <c r="F6376" s="13">
        <v>45112350</v>
      </c>
      <c r="G6376" s="14" t="s">
        <v>6341</v>
      </c>
      <c r="Q6376" t="str">
        <f t="shared" si="99"/>
        <v>45112350-Rekultivacija ledine</v>
      </c>
    </row>
    <row r="6377" spans="1:17" x14ac:dyDescent="0.25">
      <c r="A6377">
        <v>6376</v>
      </c>
      <c r="B6377">
        <v>45112350</v>
      </c>
      <c r="C6377" t="s">
        <v>6341</v>
      </c>
      <c r="E6377" s="15">
        <v>6377</v>
      </c>
      <c r="F6377" s="16">
        <v>45112360</v>
      </c>
      <c r="G6377" s="17" t="s">
        <v>6342</v>
      </c>
      <c r="Q6377" t="str">
        <f t="shared" si="99"/>
        <v>45112360-Radovi na obnavljanju tla</v>
      </c>
    </row>
    <row r="6378" spans="1:17" x14ac:dyDescent="0.25">
      <c r="A6378">
        <v>6377</v>
      </c>
      <c r="B6378">
        <v>45112360</v>
      </c>
      <c r="C6378" t="s">
        <v>6342</v>
      </c>
      <c r="E6378" s="12">
        <v>6378</v>
      </c>
      <c r="F6378" s="13">
        <v>45112400</v>
      </c>
      <c r="G6378" s="14" t="s">
        <v>6343</v>
      </c>
      <c r="Q6378" t="str">
        <f t="shared" si="99"/>
        <v>45112400-Radovi na iskopavanju</v>
      </c>
    </row>
    <row r="6379" spans="1:17" x14ac:dyDescent="0.25">
      <c r="A6379">
        <v>6378</v>
      </c>
      <c r="B6379">
        <v>45112400</v>
      </c>
      <c r="C6379" t="s">
        <v>6343</v>
      </c>
      <c r="E6379" s="15">
        <v>6379</v>
      </c>
      <c r="F6379" s="16">
        <v>45112410</v>
      </c>
      <c r="G6379" s="17" t="s">
        <v>6344</v>
      </c>
      <c r="Q6379" t="str">
        <f t="shared" si="99"/>
        <v>45112410-Radovi na kopanju grobova</v>
      </c>
    </row>
    <row r="6380" spans="1:17" x14ac:dyDescent="0.25">
      <c r="A6380">
        <v>6379</v>
      </c>
      <c r="B6380">
        <v>45112410</v>
      </c>
      <c r="C6380" t="s">
        <v>6344</v>
      </c>
      <c r="E6380" s="12">
        <v>6380</v>
      </c>
      <c r="F6380" s="13">
        <v>45112420</v>
      </c>
      <c r="G6380" s="14" t="s">
        <v>6345</v>
      </c>
      <c r="Q6380" t="str">
        <f t="shared" si="99"/>
        <v>45112420-Radovi na kopanju podruma</v>
      </c>
    </row>
    <row r="6381" spans="1:17" x14ac:dyDescent="0.25">
      <c r="A6381">
        <v>6380</v>
      </c>
      <c r="B6381">
        <v>45112420</v>
      </c>
      <c r="C6381" t="s">
        <v>6345</v>
      </c>
      <c r="E6381" s="15">
        <v>6381</v>
      </c>
      <c r="F6381" s="16">
        <v>45112440</v>
      </c>
      <c r="G6381" s="17" t="s">
        <v>6346</v>
      </c>
      <c r="Q6381" t="str">
        <f t="shared" si="99"/>
        <v>45112440-Pravljenje zemljišnih terasa na padinama</v>
      </c>
    </row>
    <row r="6382" spans="1:17" x14ac:dyDescent="0.25">
      <c r="A6382">
        <v>6381</v>
      </c>
      <c r="B6382">
        <v>45112440</v>
      </c>
      <c r="C6382" t="s">
        <v>6346</v>
      </c>
      <c r="E6382" s="12">
        <v>6382</v>
      </c>
      <c r="F6382" s="13">
        <v>45112441</v>
      </c>
      <c r="G6382" s="14" t="s">
        <v>6347</v>
      </c>
      <c r="Q6382" t="str">
        <f t="shared" si="99"/>
        <v>45112441-Pravljenje zemljišnih terasa</v>
      </c>
    </row>
    <row r="6383" spans="1:17" x14ac:dyDescent="0.25">
      <c r="A6383">
        <v>6382</v>
      </c>
      <c r="B6383">
        <v>45112441</v>
      </c>
      <c r="C6383" t="s">
        <v>6347</v>
      </c>
      <c r="E6383" s="15">
        <v>6383</v>
      </c>
      <c r="F6383" s="16">
        <v>45112450</v>
      </c>
      <c r="G6383" s="17" t="s">
        <v>6348</v>
      </c>
      <c r="Q6383" t="str">
        <f t="shared" si="99"/>
        <v>45112450-Radovi na iskopu na arheološkim nalazištima</v>
      </c>
    </row>
    <row r="6384" spans="1:17" x14ac:dyDescent="0.25">
      <c r="A6384">
        <v>6383</v>
      </c>
      <c r="B6384">
        <v>45112450</v>
      </c>
      <c r="C6384" t="s">
        <v>6348</v>
      </c>
      <c r="E6384" s="12">
        <v>6384</v>
      </c>
      <c r="F6384" s="13">
        <v>45112500</v>
      </c>
      <c r="G6384" s="14" t="s">
        <v>6349</v>
      </c>
      <c r="Q6384" t="str">
        <f t="shared" si="99"/>
        <v>45112500-Odnošenje iskopane zemlje</v>
      </c>
    </row>
    <row r="6385" spans="1:17" x14ac:dyDescent="0.25">
      <c r="A6385">
        <v>6384</v>
      </c>
      <c r="B6385">
        <v>45112500</v>
      </c>
      <c r="C6385" t="s">
        <v>6349</v>
      </c>
      <c r="E6385" s="15">
        <v>6385</v>
      </c>
      <c r="F6385" s="16">
        <v>45112600</v>
      </c>
      <c r="G6385" s="17" t="s">
        <v>6350</v>
      </c>
      <c r="Q6385" t="str">
        <f t="shared" si="99"/>
        <v>45112600-Iskopavanje i zatrpavanje</v>
      </c>
    </row>
    <row r="6386" spans="1:17" x14ac:dyDescent="0.25">
      <c r="A6386">
        <v>6385</v>
      </c>
      <c r="B6386">
        <v>45112600</v>
      </c>
      <c r="C6386" t="s">
        <v>6350</v>
      </c>
      <c r="E6386" s="12">
        <v>6386</v>
      </c>
      <c r="F6386" s="13">
        <v>45112700</v>
      </c>
      <c r="G6386" s="14" t="s">
        <v>6351</v>
      </c>
      <c r="Q6386" t="str">
        <f t="shared" si="99"/>
        <v>45112700-Radovi na uređivanju pejzaža</v>
      </c>
    </row>
    <row r="6387" spans="1:17" x14ac:dyDescent="0.25">
      <c r="A6387">
        <v>6386</v>
      </c>
      <c r="B6387">
        <v>45112700</v>
      </c>
      <c r="C6387" t="s">
        <v>6351</v>
      </c>
      <c r="E6387" s="15">
        <v>6387</v>
      </c>
      <c r="F6387" s="16">
        <v>45112710</v>
      </c>
      <c r="G6387" s="17" t="s">
        <v>6352</v>
      </c>
      <c r="Q6387" t="str">
        <f t="shared" si="99"/>
        <v>45112710-Radovi na pejzažnom uređivanju zelenih površina</v>
      </c>
    </row>
    <row r="6388" spans="1:17" x14ac:dyDescent="0.25">
      <c r="A6388">
        <v>6387</v>
      </c>
      <c r="B6388">
        <v>45112710</v>
      </c>
      <c r="C6388" t="s">
        <v>6352</v>
      </c>
      <c r="E6388" s="12">
        <v>6388</v>
      </c>
      <c r="F6388" s="13">
        <v>45112711</v>
      </c>
      <c r="G6388" s="14" t="s">
        <v>6353</v>
      </c>
      <c r="Q6388" t="str">
        <f t="shared" si="99"/>
        <v>45112711-Radovi na pejzažnom uređivanju parkova</v>
      </c>
    </row>
    <row r="6389" spans="1:17" x14ac:dyDescent="0.25">
      <c r="A6389">
        <v>6388</v>
      </c>
      <c r="B6389">
        <v>45112711</v>
      </c>
      <c r="C6389" t="s">
        <v>6353</v>
      </c>
      <c r="E6389" s="15">
        <v>6389</v>
      </c>
      <c r="F6389" s="16">
        <v>45112712</v>
      </c>
      <c r="G6389" s="17" t="s">
        <v>6354</v>
      </c>
      <c r="Q6389" t="str">
        <f t="shared" si="99"/>
        <v>45112712-Radovi na pejzažnom uređivanju vrtova</v>
      </c>
    </row>
    <row r="6390" spans="1:17" x14ac:dyDescent="0.25">
      <c r="A6390">
        <v>6389</v>
      </c>
      <c r="B6390">
        <v>45112712</v>
      </c>
      <c r="C6390" t="s">
        <v>6354</v>
      </c>
      <c r="E6390" s="12">
        <v>6390</v>
      </c>
      <c r="F6390" s="13">
        <v>45112713</v>
      </c>
      <c r="G6390" s="14" t="s">
        <v>6355</v>
      </c>
      <c r="Q6390" t="str">
        <f t="shared" si="99"/>
        <v>45112713-Radovi na pejzažnom uređivanju krovnih vrtova</v>
      </c>
    </row>
    <row r="6391" spans="1:17" x14ac:dyDescent="0.25">
      <c r="A6391">
        <v>6390</v>
      </c>
      <c r="B6391">
        <v>45112713</v>
      </c>
      <c r="C6391" t="s">
        <v>6355</v>
      </c>
      <c r="E6391" s="15">
        <v>6391</v>
      </c>
      <c r="F6391" s="16">
        <v>45112714</v>
      </c>
      <c r="G6391" s="17" t="s">
        <v>6356</v>
      </c>
      <c r="Q6391" t="str">
        <f t="shared" si="99"/>
        <v>45112714-Radovi na pejzažnom uređivanju groblja</v>
      </c>
    </row>
    <row r="6392" spans="1:17" x14ac:dyDescent="0.25">
      <c r="A6392">
        <v>6391</v>
      </c>
      <c r="B6392">
        <v>45112714</v>
      </c>
      <c r="C6392" t="s">
        <v>6356</v>
      </c>
      <c r="E6392" s="12">
        <v>6392</v>
      </c>
      <c r="F6392" s="13">
        <v>45112720</v>
      </c>
      <c r="G6392" s="14" t="s">
        <v>6357</v>
      </c>
      <c r="Q6392" t="str">
        <f t="shared" si="99"/>
        <v>45112720-Radovi na pejzažnom uređivanju sportskih terena i prostora za rekreaciju</v>
      </c>
    </row>
    <row r="6393" spans="1:17" x14ac:dyDescent="0.25">
      <c r="A6393">
        <v>6392</v>
      </c>
      <c r="B6393">
        <v>45112720</v>
      </c>
      <c r="C6393" t="s">
        <v>6357</v>
      </c>
      <c r="E6393" s="15">
        <v>6393</v>
      </c>
      <c r="F6393" s="16">
        <v>45112721</v>
      </c>
      <c r="G6393" s="17" t="s">
        <v>6358</v>
      </c>
      <c r="Q6393" t="str">
        <f t="shared" si="99"/>
        <v>45112721-Radovi na pejzažnom uređivanju golf terena</v>
      </c>
    </row>
    <row r="6394" spans="1:17" x14ac:dyDescent="0.25">
      <c r="A6394">
        <v>6393</v>
      </c>
      <c r="B6394">
        <v>45112721</v>
      </c>
      <c r="C6394" t="s">
        <v>6358</v>
      </c>
      <c r="E6394" s="12">
        <v>6394</v>
      </c>
      <c r="F6394" s="13">
        <v>45112722</v>
      </c>
      <c r="G6394" s="14" t="s">
        <v>6359</v>
      </c>
      <c r="Q6394" t="str">
        <f t="shared" si="99"/>
        <v>45112722-Radovi na pejzažnom uređivanju prostora za jahanje</v>
      </c>
    </row>
    <row r="6395" spans="1:17" x14ac:dyDescent="0.25">
      <c r="A6395">
        <v>6394</v>
      </c>
      <c r="B6395">
        <v>45112722</v>
      </c>
      <c r="C6395" t="s">
        <v>6359</v>
      </c>
      <c r="E6395" s="15">
        <v>6395</v>
      </c>
      <c r="F6395" s="16">
        <v>45112723</v>
      </c>
      <c r="G6395" s="17" t="s">
        <v>6360</v>
      </c>
      <c r="Q6395" t="str">
        <f t="shared" si="99"/>
        <v>45112723-Radovi na pejzažnom uređivanju igrališta</v>
      </c>
    </row>
    <row r="6396" spans="1:17" x14ac:dyDescent="0.25">
      <c r="A6396">
        <v>6395</v>
      </c>
      <c r="B6396">
        <v>45112723</v>
      </c>
      <c r="C6396" t="s">
        <v>6360</v>
      </c>
      <c r="E6396" s="12">
        <v>6396</v>
      </c>
      <c r="F6396" s="13">
        <v>45112730</v>
      </c>
      <c r="G6396" s="14" t="s">
        <v>6361</v>
      </c>
      <c r="Q6396" t="str">
        <f t="shared" si="99"/>
        <v>45112730-Radovi na pejzažnom uređivanju puteva i autoputeva</v>
      </c>
    </row>
    <row r="6397" spans="1:17" x14ac:dyDescent="0.25">
      <c r="A6397">
        <v>6396</v>
      </c>
      <c r="B6397">
        <v>45112730</v>
      </c>
      <c r="C6397" t="s">
        <v>6361</v>
      </c>
      <c r="E6397" s="15">
        <v>6397</v>
      </c>
      <c r="F6397" s="16">
        <v>45112740</v>
      </c>
      <c r="G6397" s="17" t="s">
        <v>6362</v>
      </c>
      <c r="Q6397" t="str">
        <f t="shared" si="99"/>
        <v>45112740-Radovi na pejzažnom uređivanju aerodroma</v>
      </c>
    </row>
    <row r="6398" spans="1:17" x14ac:dyDescent="0.25">
      <c r="A6398">
        <v>6397</v>
      </c>
      <c r="B6398">
        <v>45112740</v>
      </c>
      <c r="C6398" t="s">
        <v>6362</v>
      </c>
      <c r="E6398" s="12">
        <v>6398</v>
      </c>
      <c r="F6398" s="13">
        <v>45113000</v>
      </c>
      <c r="G6398" s="14" t="s">
        <v>6363</v>
      </c>
      <c r="Q6398" t="str">
        <f t="shared" si="99"/>
        <v>45113000-Opremanje gradilišta</v>
      </c>
    </row>
    <row r="6399" spans="1:17" x14ac:dyDescent="0.25">
      <c r="A6399">
        <v>6398</v>
      </c>
      <c r="B6399">
        <v>45113000</v>
      </c>
      <c r="C6399" t="s">
        <v>6363</v>
      </c>
      <c r="E6399" s="15">
        <v>6399</v>
      </c>
      <c r="F6399" s="16">
        <v>45120000</v>
      </c>
      <c r="G6399" s="17" t="s">
        <v>6364</v>
      </c>
      <c r="Q6399" t="str">
        <f t="shared" si="99"/>
        <v>45120000-Radovi na probnom bušenju i sondiranju</v>
      </c>
    </row>
    <row r="6400" spans="1:17" x14ac:dyDescent="0.25">
      <c r="A6400">
        <v>6399</v>
      </c>
      <c r="B6400">
        <v>45120000</v>
      </c>
      <c r="C6400" t="s">
        <v>6364</v>
      </c>
      <c r="E6400" s="12">
        <v>6400</v>
      </c>
      <c r="F6400" s="13">
        <v>45121000</v>
      </c>
      <c r="G6400" s="14" t="s">
        <v>6365</v>
      </c>
      <c r="Q6400" t="str">
        <f t="shared" si="99"/>
        <v>45121000-Radovi na probnom bušenju</v>
      </c>
    </row>
    <row r="6401" spans="1:17" x14ac:dyDescent="0.25">
      <c r="A6401">
        <v>6400</v>
      </c>
      <c r="B6401">
        <v>45121000</v>
      </c>
      <c r="C6401" t="s">
        <v>6365</v>
      </c>
      <c r="E6401" s="15">
        <v>6401</v>
      </c>
      <c r="F6401" s="16">
        <v>45122000</v>
      </c>
      <c r="G6401" s="17" t="s">
        <v>6366</v>
      </c>
      <c r="Q6401" t="str">
        <f t="shared" si="99"/>
        <v>45122000-Radovi na sondiranju</v>
      </c>
    </row>
    <row r="6402" spans="1:17" x14ac:dyDescent="0.25">
      <c r="A6402">
        <v>6401</v>
      </c>
      <c r="B6402">
        <v>45122000</v>
      </c>
      <c r="C6402" t="s">
        <v>6366</v>
      </c>
      <c r="E6402" s="12">
        <v>6402</v>
      </c>
      <c r="F6402" s="13">
        <v>45200000</v>
      </c>
      <c r="G6402" s="14" t="s">
        <v>6367</v>
      </c>
      <c r="Q6402" t="str">
        <f t="shared" ref="Q6402:Q6465" si="100">F6402&amp; "-" &amp;G6402</f>
        <v>45200000-Radovi na objektima ili delovima objekata visokogradnje i niskogradnje</v>
      </c>
    </row>
    <row r="6403" spans="1:17" x14ac:dyDescent="0.25">
      <c r="A6403">
        <v>6402</v>
      </c>
      <c r="B6403">
        <v>45200000</v>
      </c>
      <c r="C6403" t="s">
        <v>6367</v>
      </c>
      <c r="E6403" s="15">
        <v>6403</v>
      </c>
      <c r="F6403" s="16">
        <v>45210000</v>
      </c>
      <c r="G6403" s="17" t="s">
        <v>6368</v>
      </c>
      <c r="Q6403" t="str">
        <f t="shared" si="100"/>
        <v>45210000-Radovi na visokogradnji</v>
      </c>
    </row>
    <row r="6404" spans="1:17" x14ac:dyDescent="0.25">
      <c r="A6404">
        <v>6403</v>
      </c>
      <c r="B6404">
        <v>45210000</v>
      </c>
      <c r="C6404" t="s">
        <v>6368</v>
      </c>
      <c r="E6404" s="12">
        <v>6404</v>
      </c>
      <c r="F6404" s="13">
        <v>45211000</v>
      </c>
      <c r="G6404" s="14" t="s">
        <v>6369</v>
      </c>
      <c r="Q6404" t="str">
        <f t="shared" si="100"/>
        <v>45211000-Radovi na podizanju stambenih zgrada i porodičnih kuća</v>
      </c>
    </row>
    <row r="6405" spans="1:17" x14ac:dyDescent="0.25">
      <c r="A6405">
        <v>6404</v>
      </c>
      <c r="B6405">
        <v>45211000</v>
      </c>
      <c r="C6405" t="s">
        <v>6369</v>
      </c>
      <c r="E6405" s="15">
        <v>6405</v>
      </c>
      <c r="F6405" s="16">
        <v>45211100</v>
      </c>
      <c r="G6405" s="17" t="s">
        <v>6370</v>
      </c>
      <c r="Q6405" t="str">
        <f t="shared" si="100"/>
        <v>45211100-Radovi na izgradnji zgrada</v>
      </c>
    </row>
    <row r="6406" spans="1:17" x14ac:dyDescent="0.25">
      <c r="A6406">
        <v>6405</v>
      </c>
      <c r="B6406">
        <v>45211100</v>
      </c>
      <c r="C6406" t="s">
        <v>6370</v>
      </c>
      <c r="E6406" s="12">
        <v>6406</v>
      </c>
      <c r="F6406" s="13">
        <v>45211200</v>
      </c>
      <c r="G6406" s="14" t="s">
        <v>6371</v>
      </c>
      <c r="Q6406" t="str">
        <f t="shared" si="100"/>
        <v>45211200-Radovi na izgradnji skloništa</v>
      </c>
    </row>
    <row r="6407" spans="1:17" x14ac:dyDescent="0.25">
      <c r="A6407">
        <v>6406</v>
      </c>
      <c r="B6407">
        <v>45211200</v>
      </c>
      <c r="C6407" t="s">
        <v>6371</v>
      </c>
      <c r="E6407" s="15">
        <v>6407</v>
      </c>
      <c r="F6407" s="16">
        <v>45211300</v>
      </c>
      <c r="G6407" s="17" t="s">
        <v>6372</v>
      </c>
      <c r="Q6407" t="str">
        <f t="shared" si="100"/>
        <v>45211300-Radovi na izgradnji kuća</v>
      </c>
    </row>
    <row r="6408" spans="1:17" x14ac:dyDescent="0.25">
      <c r="A6408">
        <v>6407</v>
      </c>
      <c r="B6408">
        <v>45211300</v>
      </c>
      <c r="C6408" t="s">
        <v>6372</v>
      </c>
      <c r="E6408" s="12">
        <v>6408</v>
      </c>
      <c r="F6408" s="13">
        <v>45211310</v>
      </c>
      <c r="G6408" s="14" t="s">
        <v>6373</v>
      </c>
      <c r="Q6408" t="str">
        <f t="shared" si="100"/>
        <v>45211310-Radovi na izgradnji kupatila</v>
      </c>
    </row>
    <row r="6409" spans="1:17" x14ac:dyDescent="0.25">
      <c r="A6409">
        <v>6408</v>
      </c>
      <c r="B6409">
        <v>45211310</v>
      </c>
      <c r="C6409" t="s">
        <v>6373</v>
      </c>
      <c r="E6409" s="15">
        <v>6409</v>
      </c>
      <c r="F6409" s="16">
        <v>45211320</v>
      </c>
      <c r="G6409" s="17" t="s">
        <v>6374</v>
      </c>
      <c r="Q6409" t="str">
        <f t="shared" si="100"/>
        <v>45211320-Radovi na izgradnji verandi</v>
      </c>
    </row>
    <row r="6410" spans="1:17" x14ac:dyDescent="0.25">
      <c r="A6410">
        <v>6409</v>
      </c>
      <c r="B6410">
        <v>45211320</v>
      </c>
      <c r="C6410" t="s">
        <v>6374</v>
      </c>
      <c r="E6410" s="12">
        <v>6410</v>
      </c>
      <c r="F6410" s="13">
        <v>45211340</v>
      </c>
      <c r="G6410" s="14" t="s">
        <v>6375</v>
      </c>
      <c r="Q6410" t="str">
        <f t="shared" si="100"/>
        <v>45211340-Radovi na izgradnji stambenih zgrada</v>
      </c>
    </row>
    <row r="6411" spans="1:17" x14ac:dyDescent="0.25">
      <c r="A6411">
        <v>6410</v>
      </c>
      <c r="B6411">
        <v>45211340</v>
      </c>
      <c r="C6411" t="s">
        <v>6375</v>
      </c>
      <c r="E6411" s="15">
        <v>6411</v>
      </c>
      <c r="F6411" s="16">
        <v>45211341</v>
      </c>
      <c r="G6411" s="17" t="s">
        <v>6376</v>
      </c>
      <c r="Q6411" t="str">
        <f t="shared" si="100"/>
        <v>45211341-Radovi na izgradnji stanova</v>
      </c>
    </row>
    <row r="6412" spans="1:17" x14ac:dyDescent="0.25">
      <c r="A6412">
        <v>6411</v>
      </c>
      <c r="B6412">
        <v>45211341</v>
      </c>
      <c r="C6412" t="s">
        <v>6376</v>
      </c>
      <c r="E6412" s="12">
        <v>6412</v>
      </c>
      <c r="F6412" s="13">
        <v>45211350</v>
      </c>
      <c r="G6412" s="14" t="s">
        <v>6377</v>
      </c>
      <c r="Q6412" t="str">
        <f t="shared" si="100"/>
        <v>45211350-Radovi na izgradnji višenamenskih zgrada</v>
      </c>
    </row>
    <row r="6413" spans="1:17" x14ac:dyDescent="0.25">
      <c r="A6413">
        <v>6412</v>
      </c>
      <c r="B6413">
        <v>45211350</v>
      </c>
      <c r="C6413" t="s">
        <v>6377</v>
      </c>
      <c r="E6413" s="15">
        <v>6413</v>
      </c>
      <c r="F6413" s="16">
        <v>45211360</v>
      </c>
      <c r="G6413" s="17" t="s">
        <v>6378</v>
      </c>
      <c r="Q6413" t="str">
        <f t="shared" si="100"/>
        <v>45211360-Građevinski radovi urbanističkog uređenja</v>
      </c>
    </row>
    <row r="6414" spans="1:17" x14ac:dyDescent="0.25">
      <c r="A6414">
        <v>6413</v>
      </c>
      <c r="B6414">
        <v>45211360</v>
      </c>
      <c r="C6414" t="s">
        <v>6378</v>
      </c>
      <c r="E6414" s="12">
        <v>6414</v>
      </c>
      <c r="F6414" s="13">
        <v>45211370</v>
      </c>
      <c r="G6414" s="14" t="s">
        <v>6379</v>
      </c>
      <c r="Q6414" t="str">
        <f t="shared" si="100"/>
        <v>45211370-Radovi na izgradnji sauna</v>
      </c>
    </row>
    <row r="6415" spans="1:17" x14ac:dyDescent="0.25">
      <c r="A6415">
        <v>6414</v>
      </c>
      <c r="B6415">
        <v>45211370</v>
      </c>
      <c r="C6415" t="s">
        <v>6379</v>
      </c>
      <c r="E6415" s="15">
        <v>6415</v>
      </c>
      <c r="F6415" s="16">
        <v>45212000</v>
      </c>
      <c r="G6415" s="17" t="s">
        <v>6380</v>
      </c>
      <c r="Q6415" t="str">
        <f t="shared" si="100"/>
        <v>45212000-Radovi na izgradnji zgrada za rekreativne aktivnosti, sport, kulturu, smeštaj i ugostiteljstvo</v>
      </c>
    </row>
    <row r="6416" spans="1:17" x14ac:dyDescent="0.25">
      <c r="A6416">
        <v>6415</v>
      </c>
      <c r="B6416">
        <v>45212000</v>
      </c>
      <c r="C6416" t="s">
        <v>6380</v>
      </c>
      <c r="E6416" s="12">
        <v>6416</v>
      </c>
      <c r="F6416" s="13">
        <v>45212100</v>
      </c>
      <c r="G6416" s="14" t="s">
        <v>6381</v>
      </c>
      <c r="Q6416" t="str">
        <f t="shared" si="100"/>
        <v>45212100-Radovi na izgradnji objekata za rekreaciju</v>
      </c>
    </row>
    <row r="6417" spans="1:17" x14ac:dyDescent="0.25">
      <c r="A6417">
        <v>6416</v>
      </c>
      <c r="B6417">
        <v>45212100</v>
      </c>
      <c r="C6417" t="s">
        <v>6381</v>
      </c>
      <c r="E6417" s="15">
        <v>6417</v>
      </c>
      <c r="F6417" s="16">
        <v>45212110</v>
      </c>
      <c r="G6417" s="17" t="s">
        <v>6382</v>
      </c>
      <c r="Q6417" t="str">
        <f t="shared" si="100"/>
        <v>45212110-Radovi na izgradnji centara za rekreaciju</v>
      </c>
    </row>
    <row r="6418" spans="1:17" x14ac:dyDescent="0.25">
      <c r="A6418">
        <v>6417</v>
      </c>
      <c r="B6418">
        <v>45212110</v>
      </c>
      <c r="C6418" t="s">
        <v>6382</v>
      </c>
      <c r="E6418" s="12">
        <v>6418</v>
      </c>
      <c r="F6418" s="13">
        <v>45212120</v>
      </c>
      <c r="G6418" s="14" t="s">
        <v>6383</v>
      </c>
      <c r="Q6418" t="str">
        <f t="shared" si="100"/>
        <v>45212120-Radovi na izgradnji tematskih parkova</v>
      </c>
    </row>
    <row r="6419" spans="1:17" x14ac:dyDescent="0.25">
      <c r="A6419">
        <v>6418</v>
      </c>
      <c r="B6419">
        <v>45212120</v>
      </c>
      <c r="C6419" t="s">
        <v>6383</v>
      </c>
      <c r="E6419" s="15">
        <v>6419</v>
      </c>
      <c r="F6419" s="16">
        <v>45212130</v>
      </c>
      <c r="G6419" s="17" t="s">
        <v>6384</v>
      </c>
      <c r="Q6419" t="str">
        <f t="shared" si="100"/>
        <v>45212130-Radovi na izgradnji zabavnih parkova</v>
      </c>
    </row>
    <row r="6420" spans="1:17" x14ac:dyDescent="0.25">
      <c r="A6420">
        <v>6419</v>
      </c>
      <c r="B6420">
        <v>45212130</v>
      </c>
      <c r="C6420" t="s">
        <v>6384</v>
      </c>
      <c r="E6420" s="12">
        <v>6420</v>
      </c>
      <c r="F6420" s="13">
        <v>45212140</v>
      </c>
      <c r="G6420" s="14" t="s">
        <v>6385</v>
      </c>
      <c r="Q6420" t="str">
        <f t="shared" si="100"/>
        <v>45212140-Objekti za rekreaciju</v>
      </c>
    </row>
    <row r="6421" spans="1:17" x14ac:dyDescent="0.25">
      <c r="A6421">
        <v>6420</v>
      </c>
      <c r="B6421">
        <v>45212140</v>
      </c>
      <c r="C6421" t="s">
        <v>6385</v>
      </c>
      <c r="E6421" s="15">
        <v>6421</v>
      </c>
      <c r="F6421" s="16">
        <v>45212150</v>
      </c>
      <c r="G6421" s="17" t="s">
        <v>6386</v>
      </c>
      <c r="Q6421" t="str">
        <f t="shared" si="100"/>
        <v>45212150-Radovi na izgradnji bioskopa</v>
      </c>
    </row>
    <row r="6422" spans="1:17" x14ac:dyDescent="0.25">
      <c r="A6422">
        <v>6421</v>
      </c>
      <c r="B6422">
        <v>45212150</v>
      </c>
      <c r="C6422" t="s">
        <v>6386</v>
      </c>
      <c r="E6422" s="12">
        <v>6422</v>
      </c>
      <c r="F6422" s="13">
        <v>45212160</v>
      </c>
      <c r="G6422" s="14" t="s">
        <v>6387</v>
      </c>
      <c r="Q6422" t="str">
        <f t="shared" si="100"/>
        <v>45212160-Radovi na izgradnji kazina</v>
      </c>
    </row>
    <row r="6423" spans="1:17" x14ac:dyDescent="0.25">
      <c r="A6423">
        <v>6422</v>
      </c>
      <c r="B6423">
        <v>45212160</v>
      </c>
      <c r="C6423" t="s">
        <v>6387</v>
      </c>
      <c r="E6423" s="15">
        <v>6423</v>
      </c>
      <c r="F6423" s="16">
        <v>45212170</v>
      </c>
      <c r="G6423" s="17" t="s">
        <v>6388</v>
      </c>
      <c r="Q6423" t="str">
        <f t="shared" si="100"/>
        <v>45212170-Radovi na izgradnji zgrada namenjenih zabavnim sadržajima</v>
      </c>
    </row>
    <row r="6424" spans="1:17" x14ac:dyDescent="0.25">
      <c r="A6424">
        <v>6423</v>
      </c>
      <c r="B6424">
        <v>45212170</v>
      </c>
      <c r="C6424" t="s">
        <v>6388</v>
      </c>
      <c r="E6424" s="12">
        <v>6424</v>
      </c>
      <c r="F6424" s="13">
        <v>45212171</v>
      </c>
      <c r="G6424" s="14" t="s">
        <v>6389</v>
      </c>
      <c r="Q6424" t="str">
        <f t="shared" si="100"/>
        <v>45212171-Radovi na izgradnji zabavnih centara</v>
      </c>
    </row>
    <row r="6425" spans="1:17" x14ac:dyDescent="0.25">
      <c r="A6425">
        <v>6424</v>
      </c>
      <c r="B6425">
        <v>45212171</v>
      </c>
      <c r="C6425" t="s">
        <v>6389</v>
      </c>
      <c r="E6425" s="15">
        <v>6425</v>
      </c>
      <c r="F6425" s="16">
        <v>45212172</v>
      </c>
      <c r="G6425" s="17" t="s">
        <v>6390</v>
      </c>
      <c r="Q6425" t="str">
        <f t="shared" si="100"/>
        <v>45212172-Radovi na izgradnji rekreacionih centara</v>
      </c>
    </row>
    <row r="6426" spans="1:17" x14ac:dyDescent="0.25">
      <c r="A6426">
        <v>6425</v>
      </c>
      <c r="B6426">
        <v>45212172</v>
      </c>
      <c r="C6426" t="s">
        <v>6390</v>
      </c>
      <c r="E6426" s="12">
        <v>6426</v>
      </c>
      <c r="F6426" s="13">
        <v>45212180</v>
      </c>
      <c r="G6426" s="14" t="s">
        <v>6391</v>
      </c>
      <c r="Q6426" t="str">
        <f t="shared" si="100"/>
        <v>45212180-Radovi na izgradnji kancelarija za prodaju karata</v>
      </c>
    </row>
    <row r="6427" spans="1:17" x14ac:dyDescent="0.25">
      <c r="A6427">
        <v>6426</v>
      </c>
      <c r="B6427">
        <v>45212180</v>
      </c>
      <c r="C6427" t="s">
        <v>6391</v>
      </c>
      <c r="E6427" s="15">
        <v>6427</v>
      </c>
      <c r="F6427" s="16">
        <v>45212190</v>
      </c>
      <c r="G6427" s="17" t="s">
        <v>6392</v>
      </c>
      <c r="Q6427" t="str">
        <f t="shared" si="100"/>
        <v>45212190-Radovi na zaštiti od sunca</v>
      </c>
    </row>
    <row r="6428" spans="1:17" x14ac:dyDescent="0.25">
      <c r="A6428">
        <v>6427</v>
      </c>
      <c r="B6428">
        <v>45212190</v>
      </c>
      <c r="C6428" t="s">
        <v>6392</v>
      </c>
      <c r="E6428" s="12">
        <v>6428</v>
      </c>
      <c r="F6428" s="13">
        <v>45212200</v>
      </c>
      <c r="G6428" s="14" t="s">
        <v>6393</v>
      </c>
      <c r="Q6428" t="str">
        <f t="shared" si="100"/>
        <v>45212200-Radovi na izgradnji sportskih objekata</v>
      </c>
    </row>
    <row r="6429" spans="1:17" x14ac:dyDescent="0.25">
      <c r="A6429">
        <v>6428</v>
      </c>
      <c r="B6429">
        <v>45212200</v>
      </c>
      <c r="C6429" t="s">
        <v>6393</v>
      </c>
      <c r="E6429" s="15">
        <v>6429</v>
      </c>
      <c r="F6429" s="16">
        <v>45212210</v>
      </c>
      <c r="G6429" s="17" t="s">
        <v>6394</v>
      </c>
      <c r="Q6429" t="str">
        <f t="shared" si="100"/>
        <v>45212210-Radovi na izgradnji jednonamenskih sportskih objekata</v>
      </c>
    </row>
    <row r="6430" spans="1:17" x14ac:dyDescent="0.25">
      <c r="A6430">
        <v>6429</v>
      </c>
      <c r="B6430">
        <v>45212210</v>
      </c>
      <c r="C6430" t="s">
        <v>6394</v>
      </c>
      <c r="E6430" s="12">
        <v>6430</v>
      </c>
      <c r="F6430" s="13">
        <v>45212211</v>
      </c>
      <c r="G6430" s="14" t="s">
        <v>6395</v>
      </c>
      <c r="Q6430" t="str">
        <f t="shared" si="100"/>
        <v>45212211-Radovi na izgradnji klizališta</v>
      </c>
    </row>
    <row r="6431" spans="1:17" x14ac:dyDescent="0.25">
      <c r="A6431">
        <v>6430</v>
      </c>
      <c r="B6431">
        <v>45212211</v>
      </c>
      <c r="C6431" t="s">
        <v>6395</v>
      </c>
      <c r="E6431" s="15">
        <v>6431</v>
      </c>
      <c r="F6431" s="16">
        <v>45212212</v>
      </c>
      <c r="G6431" s="17" t="s">
        <v>6396</v>
      </c>
      <c r="Q6431" t="str">
        <f t="shared" si="100"/>
        <v>45212212-Radovi na izgradnji bazena za plivanje</v>
      </c>
    </row>
    <row r="6432" spans="1:17" x14ac:dyDescent="0.25">
      <c r="A6432">
        <v>6431</v>
      </c>
      <c r="B6432">
        <v>45212212</v>
      </c>
      <c r="C6432" t="s">
        <v>6396</v>
      </c>
      <c r="E6432" s="12">
        <v>6432</v>
      </c>
      <c r="F6432" s="13">
        <v>45212213</v>
      </c>
      <c r="G6432" s="14" t="s">
        <v>6397</v>
      </c>
      <c r="Q6432" t="str">
        <f t="shared" si="100"/>
        <v>45212213-Radovi na označavanju sportskih objekata</v>
      </c>
    </row>
    <row r="6433" spans="1:17" x14ac:dyDescent="0.25">
      <c r="A6433">
        <v>6432</v>
      </c>
      <c r="B6433">
        <v>45212213</v>
      </c>
      <c r="C6433" t="s">
        <v>6397</v>
      </c>
      <c r="E6433" s="15">
        <v>6433</v>
      </c>
      <c r="F6433" s="16">
        <v>45212220</v>
      </c>
      <c r="G6433" s="17" t="s">
        <v>6398</v>
      </c>
      <c r="Q6433" t="str">
        <f t="shared" si="100"/>
        <v>45212220-Radovi na izgradnji višenamenskih sportskih objekata</v>
      </c>
    </row>
    <row r="6434" spans="1:17" x14ac:dyDescent="0.25">
      <c r="A6434">
        <v>6433</v>
      </c>
      <c r="B6434">
        <v>45212220</v>
      </c>
      <c r="C6434" t="s">
        <v>6398</v>
      </c>
      <c r="E6434" s="12">
        <v>6434</v>
      </c>
      <c r="F6434" s="13">
        <v>45212221</v>
      </c>
      <c r="G6434" s="14" t="s">
        <v>6399</v>
      </c>
      <c r="Q6434" t="str">
        <f t="shared" si="100"/>
        <v>45212221-Građevinski radovi u vezi sa konstrukcijama za sportske terene</v>
      </c>
    </row>
    <row r="6435" spans="1:17" x14ac:dyDescent="0.25">
      <c r="A6435">
        <v>6434</v>
      </c>
      <c r="B6435">
        <v>45212221</v>
      </c>
      <c r="C6435" t="s">
        <v>6399</v>
      </c>
      <c r="E6435" s="15">
        <v>6435</v>
      </c>
      <c r="F6435" s="16">
        <v>45212222</v>
      </c>
      <c r="G6435" s="17" t="s">
        <v>6400</v>
      </c>
      <c r="Q6435" t="str">
        <f t="shared" si="100"/>
        <v>45212222-Radovi na izgradnji gimnastičkih dvorana</v>
      </c>
    </row>
    <row r="6436" spans="1:17" x14ac:dyDescent="0.25">
      <c r="A6436">
        <v>6435</v>
      </c>
      <c r="B6436">
        <v>45212222</v>
      </c>
      <c r="C6436" t="s">
        <v>6400</v>
      </c>
      <c r="E6436" s="12">
        <v>6436</v>
      </c>
      <c r="F6436" s="13">
        <v>45212223</v>
      </c>
      <c r="G6436" s="14" t="s">
        <v>6401</v>
      </c>
      <c r="Q6436" t="str">
        <f t="shared" si="100"/>
        <v>45212223-Radovi na izgradnji objekata za zimske sportove</v>
      </c>
    </row>
    <row r="6437" spans="1:17" x14ac:dyDescent="0.25">
      <c r="A6437">
        <v>6436</v>
      </c>
      <c r="B6437">
        <v>45212223</v>
      </c>
      <c r="C6437" t="s">
        <v>6401</v>
      </c>
      <c r="E6437" s="15">
        <v>6437</v>
      </c>
      <c r="F6437" s="16">
        <v>45212224</v>
      </c>
      <c r="G6437" s="17" t="s">
        <v>6402</v>
      </c>
      <c r="Q6437" t="str">
        <f t="shared" si="100"/>
        <v>45212224-Radovi na izgradnji stadiona</v>
      </c>
    </row>
    <row r="6438" spans="1:17" x14ac:dyDescent="0.25">
      <c r="A6438">
        <v>6437</v>
      </c>
      <c r="B6438">
        <v>45212224</v>
      </c>
      <c r="C6438" t="s">
        <v>6402</v>
      </c>
      <c r="E6438" s="12">
        <v>6438</v>
      </c>
      <c r="F6438" s="13">
        <v>45212225</v>
      </c>
      <c r="G6438" s="14" t="s">
        <v>6403</v>
      </c>
      <c r="Q6438" t="str">
        <f t="shared" si="100"/>
        <v>45212225-Radovi na izgradnji sportskih dvorana</v>
      </c>
    </row>
    <row r="6439" spans="1:17" x14ac:dyDescent="0.25">
      <c r="A6439">
        <v>6438</v>
      </c>
      <c r="B6439">
        <v>45212225</v>
      </c>
      <c r="C6439" t="s">
        <v>6403</v>
      </c>
      <c r="E6439" s="15">
        <v>6439</v>
      </c>
      <c r="F6439" s="16">
        <v>45212230</v>
      </c>
      <c r="G6439" s="17" t="s">
        <v>6404</v>
      </c>
      <c r="Q6439" t="str">
        <f t="shared" si="100"/>
        <v>45212230-Postavljanje svlačionica</v>
      </c>
    </row>
    <row r="6440" spans="1:17" x14ac:dyDescent="0.25">
      <c r="A6440">
        <v>6439</v>
      </c>
      <c r="B6440">
        <v>45212230</v>
      </c>
      <c r="C6440" t="s">
        <v>6404</v>
      </c>
      <c r="E6440" s="12">
        <v>6440</v>
      </c>
      <c r="F6440" s="13">
        <v>45212290</v>
      </c>
      <c r="G6440" s="14" t="s">
        <v>6405</v>
      </c>
      <c r="Q6440" t="str">
        <f t="shared" si="100"/>
        <v>45212290-Radovi na popravci i održavanju sportskih objekata</v>
      </c>
    </row>
    <row r="6441" spans="1:17" x14ac:dyDescent="0.25">
      <c r="A6441">
        <v>6440</v>
      </c>
      <c r="B6441">
        <v>45212290</v>
      </c>
      <c r="C6441" t="s">
        <v>6405</v>
      </c>
      <c r="E6441" s="15">
        <v>6441</v>
      </c>
      <c r="F6441" s="16">
        <v>45212300</v>
      </c>
      <c r="G6441" s="17" t="s">
        <v>6406</v>
      </c>
      <c r="Q6441" t="str">
        <f t="shared" si="100"/>
        <v>45212300-Radovi na izgradnji zgrada za umetnost i kulturu</v>
      </c>
    </row>
    <row r="6442" spans="1:17" x14ac:dyDescent="0.25">
      <c r="A6442">
        <v>6441</v>
      </c>
      <c r="B6442">
        <v>45212300</v>
      </c>
      <c r="C6442" t="s">
        <v>6406</v>
      </c>
      <c r="E6442" s="12">
        <v>6442</v>
      </c>
      <c r="F6442" s="13">
        <v>45212310</v>
      </c>
      <c r="G6442" s="14" t="s">
        <v>6407</v>
      </c>
      <c r="Q6442" t="str">
        <f t="shared" si="100"/>
        <v>45212310-Radovi na izgradnji zgrada za izložbe</v>
      </c>
    </row>
    <row r="6443" spans="1:17" x14ac:dyDescent="0.25">
      <c r="A6443">
        <v>6442</v>
      </c>
      <c r="B6443">
        <v>45212310</v>
      </c>
      <c r="C6443" t="s">
        <v>6407</v>
      </c>
      <c r="E6443" s="15">
        <v>6443</v>
      </c>
      <c r="F6443" s="16">
        <v>45212311</v>
      </c>
      <c r="G6443" s="17" t="s">
        <v>6408</v>
      </c>
      <c r="Q6443" t="str">
        <f t="shared" si="100"/>
        <v>45212311-Radovi na izgradnji umetničkih galerija</v>
      </c>
    </row>
    <row r="6444" spans="1:17" x14ac:dyDescent="0.25">
      <c r="A6444">
        <v>6443</v>
      </c>
      <c r="B6444">
        <v>45212311</v>
      </c>
      <c r="C6444" t="s">
        <v>6408</v>
      </c>
      <c r="E6444" s="12">
        <v>6444</v>
      </c>
      <c r="F6444" s="13">
        <v>45212312</v>
      </c>
      <c r="G6444" s="14" t="s">
        <v>6409</v>
      </c>
      <c r="Q6444" t="str">
        <f t="shared" si="100"/>
        <v>45212312-Radovi na izgradnji izložbenih centara</v>
      </c>
    </row>
    <row r="6445" spans="1:17" x14ac:dyDescent="0.25">
      <c r="A6445">
        <v>6444</v>
      </c>
      <c r="B6445">
        <v>45212312</v>
      </c>
      <c r="C6445" t="s">
        <v>6409</v>
      </c>
      <c r="E6445" s="15">
        <v>6445</v>
      </c>
      <c r="F6445" s="16">
        <v>45212313</v>
      </c>
      <c r="G6445" s="17" t="s">
        <v>6410</v>
      </c>
      <c r="Q6445" t="str">
        <f t="shared" si="100"/>
        <v>45212313-Radovi na izgradnji muzeja</v>
      </c>
    </row>
    <row r="6446" spans="1:17" x14ac:dyDescent="0.25">
      <c r="A6446">
        <v>6445</v>
      </c>
      <c r="B6446">
        <v>45212313</v>
      </c>
      <c r="C6446" t="s">
        <v>6410</v>
      </c>
      <c r="E6446" s="12">
        <v>6446</v>
      </c>
      <c r="F6446" s="13">
        <v>45212314</v>
      </c>
      <c r="G6446" s="14" t="s">
        <v>6411</v>
      </c>
      <c r="Q6446" t="str">
        <f t="shared" si="100"/>
        <v>45212314-Radovi na izgradnji istorijskih spomenika ili spomen-kuća</v>
      </c>
    </row>
    <row r="6447" spans="1:17" x14ac:dyDescent="0.25">
      <c r="A6447">
        <v>6446</v>
      </c>
      <c r="B6447">
        <v>45212314</v>
      </c>
      <c r="C6447" t="s">
        <v>6411</v>
      </c>
      <c r="E6447" s="15">
        <v>6447</v>
      </c>
      <c r="F6447" s="16">
        <v>45212320</v>
      </c>
      <c r="G6447" s="17" t="s">
        <v>6412</v>
      </c>
      <c r="Q6447" t="str">
        <f t="shared" si="100"/>
        <v>45212320-Radovi na izgradnji zgrada za umetnička izvođenja</v>
      </c>
    </row>
    <row r="6448" spans="1:17" x14ac:dyDescent="0.25">
      <c r="A6448">
        <v>6447</v>
      </c>
      <c r="B6448">
        <v>45212320</v>
      </c>
      <c r="C6448" t="s">
        <v>6412</v>
      </c>
      <c r="E6448" s="12">
        <v>6448</v>
      </c>
      <c r="F6448" s="13">
        <v>45212321</v>
      </c>
      <c r="G6448" s="14" t="s">
        <v>6413</v>
      </c>
      <c r="Q6448" t="str">
        <f t="shared" si="100"/>
        <v>45212321-Radovi na izgradnji gledališta</v>
      </c>
    </row>
    <row r="6449" spans="1:17" x14ac:dyDescent="0.25">
      <c r="A6449">
        <v>6448</v>
      </c>
      <c r="B6449">
        <v>45212321</v>
      </c>
      <c r="C6449" t="s">
        <v>6413</v>
      </c>
      <c r="E6449" s="15">
        <v>6449</v>
      </c>
      <c r="F6449" s="16">
        <v>45212322</v>
      </c>
      <c r="G6449" s="17" t="s">
        <v>6414</v>
      </c>
      <c r="Q6449" t="str">
        <f t="shared" si="100"/>
        <v>45212322-Radovi na izgradnji pozorišta</v>
      </c>
    </row>
    <row r="6450" spans="1:17" x14ac:dyDescent="0.25">
      <c r="A6450">
        <v>6449</v>
      </c>
      <c r="B6450">
        <v>45212322</v>
      </c>
      <c r="C6450" t="s">
        <v>6414</v>
      </c>
      <c r="E6450" s="12">
        <v>6450</v>
      </c>
      <c r="F6450" s="13">
        <v>45212330</v>
      </c>
      <c r="G6450" s="14" t="s">
        <v>6415</v>
      </c>
      <c r="Q6450" t="str">
        <f t="shared" si="100"/>
        <v>45212330-Radovi na izgradnji biblioteka</v>
      </c>
    </row>
    <row r="6451" spans="1:17" x14ac:dyDescent="0.25">
      <c r="A6451">
        <v>6450</v>
      </c>
      <c r="B6451">
        <v>45212330</v>
      </c>
      <c r="C6451" t="s">
        <v>6415</v>
      </c>
      <c r="E6451" s="15">
        <v>6451</v>
      </c>
      <c r="F6451" s="16">
        <v>45212331</v>
      </c>
      <c r="G6451" s="17" t="s">
        <v>6416</v>
      </c>
      <c r="Q6451" t="str">
        <f t="shared" si="100"/>
        <v>45212331-Radovi na izgradnji multimedijalnih biblioteka</v>
      </c>
    </row>
    <row r="6452" spans="1:17" x14ac:dyDescent="0.25">
      <c r="A6452">
        <v>6451</v>
      </c>
      <c r="B6452">
        <v>45212331</v>
      </c>
      <c r="C6452" t="s">
        <v>6416</v>
      </c>
      <c r="E6452" s="12">
        <v>6452</v>
      </c>
      <c r="F6452" s="13">
        <v>45212340</v>
      </c>
      <c r="G6452" s="14" t="s">
        <v>6417</v>
      </c>
      <c r="Q6452" t="str">
        <f t="shared" si="100"/>
        <v>45212340-Radovi na izgradnji amfiteatara</v>
      </c>
    </row>
    <row r="6453" spans="1:17" x14ac:dyDescent="0.25">
      <c r="A6453">
        <v>6452</v>
      </c>
      <c r="B6453">
        <v>45212340</v>
      </c>
      <c r="C6453" t="s">
        <v>6417</v>
      </c>
      <c r="E6453" s="15">
        <v>6453</v>
      </c>
      <c r="F6453" s="16">
        <v>45212350</v>
      </c>
      <c r="G6453" s="17" t="s">
        <v>6418</v>
      </c>
      <c r="Q6453" t="str">
        <f t="shared" si="100"/>
        <v>45212350-Zgrade od posebnog istorijskog ili arhitektonskog značaja</v>
      </c>
    </row>
    <row r="6454" spans="1:17" x14ac:dyDescent="0.25">
      <c r="A6454">
        <v>6453</v>
      </c>
      <c r="B6454">
        <v>45212350</v>
      </c>
      <c r="C6454" t="s">
        <v>6418</v>
      </c>
      <c r="E6454" s="12">
        <v>6454</v>
      </c>
      <c r="F6454" s="13">
        <v>45212351</v>
      </c>
      <c r="G6454" s="14" t="s">
        <v>6419</v>
      </c>
      <c r="Q6454" t="str">
        <f t="shared" si="100"/>
        <v>45212351-Građevinski radovi na preistorijskim spomenicima</v>
      </c>
    </row>
    <row r="6455" spans="1:17" x14ac:dyDescent="0.25">
      <c r="A6455">
        <v>6454</v>
      </c>
      <c r="B6455">
        <v>45212351</v>
      </c>
      <c r="C6455" t="s">
        <v>6419</v>
      </c>
      <c r="E6455" s="15">
        <v>6455</v>
      </c>
      <c r="F6455" s="16">
        <v>45212352</v>
      </c>
      <c r="G6455" s="17" t="s">
        <v>6420</v>
      </c>
      <c r="Q6455" t="str">
        <f t="shared" si="100"/>
        <v>45212352-Građevinski radovi na industrijskim spomenicima</v>
      </c>
    </row>
    <row r="6456" spans="1:17" x14ac:dyDescent="0.25">
      <c r="A6456">
        <v>6455</v>
      </c>
      <c r="B6456">
        <v>45212352</v>
      </c>
      <c r="C6456" t="s">
        <v>6420</v>
      </c>
      <c r="E6456" s="12">
        <v>6456</v>
      </c>
      <c r="F6456" s="13">
        <v>45212353</v>
      </c>
      <c r="G6456" s="14" t="s">
        <v>6421</v>
      </c>
      <c r="Q6456" t="str">
        <f t="shared" si="100"/>
        <v>45212353-Radovi na izgradnji palata</v>
      </c>
    </row>
    <row r="6457" spans="1:17" x14ac:dyDescent="0.25">
      <c r="A6457">
        <v>6456</v>
      </c>
      <c r="B6457">
        <v>45212353</v>
      </c>
      <c r="C6457" t="s">
        <v>6421</v>
      </c>
      <c r="E6457" s="15">
        <v>6457</v>
      </c>
      <c r="F6457" s="16">
        <v>45212354</v>
      </c>
      <c r="G6457" s="17" t="s">
        <v>6422</v>
      </c>
      <c r="Q6457" t="str">
        <f t="shared" si="100"/>
        <v>45212354-Radovi na izgradnji dvoraca</v>
      </c>
    </row>
    <row r="6458" spans="1:17" x14ac:dyDescent="0.25">
      <c r="A6458">
        <v>6457</v>
      </c>
      <c r="B6458">
        <v>45212354</v>
      </c>
      <c r="C6458" t="s">
        <v>6422</v>
      </c>
      <c r="E6458" s="12">
        <v>6458</v>
      </c>
      <c r="F6458" s="13">
        <v>45212360</v>
      </c>
      <c r="G6458" s="14" t="s">
        <v>6423</v>
      </c>
      <c r="Q6458" t="str">
        <f t="shared" si="100"/>
        <v>45212360-Radovi na izgradnji verskih objekata</v>
      </c>
    </row>
    <row r="6459" spans="1:17" x14ac:dyDescent="0.25">
      <c r="A6459">
        <v>6458</v>
      </c>
      <c r="B6459">
        <v>45212360</v>
      </c>
      <c r="C6459" t="s">
        <v>6423</v>
      </c>
      <c r="E6459" s="15">
        <v>6459</v>
      </c>
      <c r="F6459" s="16">
        <v>45212361</v>
      </c>
      <c r="G6459" s="17" t="s">
        <v>6424</v>
      </c>
      <c r="Q6459" t="str">
        <f t="shared" si="100"/>
        <v>45212361-Radovi na izgradnji crkava</v>
      </c>
    </row>
    <row r="6460" spans="1:17" x14ac:dyDescent="0.25">
      <c r="A6460">
        <v>6459</v>
      </c>
      <c r="B6460">
        <v>45212361</v>
      </c>
      <c r="C6460" t="s">
        <v>6424</v>
      </c>
      <c r="E6460" s="12">
        <v>6460</v>
      </c>
      <c r="F6460" s="13">
        <v>45212400</v>
      </c>
      <c r="G6460" s="14" t="s">
        <v>6425</v>
      </c>
      <c r="Q6460" t="str">
        <f t="shared" si="100"/>
        <v>45212400-Radovi na izgradnji zgrada za smeštaj i restorane</v>
      </c>
    </row>
    <row r="6461" spans="1:17" x14ac:dyDescent="0.25">
      <c r="A6461">
        <v>6460</v>
      </c>
      <c r="B6461">
        <v>45212400</v>
      </c>
      <c r="C6461" t="s">
        <v>6425</v>
      </c>
      <c r="E6461" s="15">
        <v>6461</v>
      </c>
      <c r="F6461" s="16">
        <v>45212410</v>
      </c>
      <c r="G6461" s="17" t="s">
        <v>6426</v>
      </c>
      <c r="Q6461" t="str">
        <f t="shared" si="100"/>
        <v>45212410-Radovi na izgradnji zgrada za smeštaj</v>
      </c>
    </row>
    <row r="6462" spans="1:17" x14ac:dyDescent="0.25">
      <c r="A6462">
        <v>6461</v>
      </c>
      <c r="B6462">
        <v>45212410</v>
      </c>
      <c r="C6462" t="s">
        <v>6426</v>
      </c>
      <c r="E6462" s="12">
        <v>6462</v>
      </c>
      <c r="F6462" s="13">
        <v>45212411</v>
      </c>
      <c r="G6462" s="14" t="s">
        <v>6427</v>
      </c>
      <c r="Q6462" t="str">
        <f t="shared" si="100"/>
        <v>45212411-Radovi na izgradnji hotela</v>
      </c>
    </row>
    <row r="6463" spans="1:17" x14ac:dyDescent="0.25">
      <c r="A6463">
        <v>6462</v>
      </c>
      <c r="B6463">
        <v>45212411</v>
      </c>
      <c r="C6463" t="s">
        <v>6427</v>
      </c>
      <c r="E6463" s="15">
        <v>6463</v>
      </c>
      <c r="F6463" s="16">
        <v>45212412</v>
      </c>
      <c r="G6463" s="17" t="s">
        <v>6428</v>
      </c>
      <c r="Q6463" t="str">
        <f t="shared" si="100"/>
        <v>45212412-Radovi na izgradnji hostela</v>
      </c>
    </row>
    <row r="6464" spans="1:17" x14ac:dyDescent="0.25">
      <c r="A6464">
        <v>6463</v>
      </c>
      <c r="B6464">
        <v>45212412</v>
      </c>
      <c r="C6464" t="s">
        <v>6428</v>
      </c>
      <c r="E6464" s="12">
        <v>6464</v>
      </c>
      <c r="F6464" s="13">
        <v>45212413</v>
      </c>
      <c r="G6464" s="14" t="s">
        <v>6429</v>
      </c>
      <c r="Q6464" t="str">
        <f t="shared" si="100"/>
        <v>45212413-Radovi na izgradnji objekata za kraći smeštaj gostiju</v>
      </c>
    </row>
    <row r="6465" spans="1:17" x14ac:dyDescent="0.25">
      <c r="A6465">
        <v>6464</v>
      </c>
      <c r="B6465">
        <v>45212413</v>
      </c>
      <c r="C6465" t="s">
        <v>6429</v>
      </c>
      <c r="E6465" s="15">
        <v>6465</v>
      </c>
      <c r="F6465" s="16">
        <v>45212420</v>
      </c>
      <c r="G6465" s="17" t="s">
        <v>6430</v>
      </c>
      <c r="Q6465" t="str">
        <f t="shared" si="100"/>
        <v>45212420-Radovi na izgradnji restorana i sličnih objekata</v>
      </c>
    </row>
    <row r="6466" spans="1:17" x14ac:dyDescent="0.25">
      <c r="A6466">
        <v>6465</v>
      </c>
      <c r="B6466">
        <v>45212420</v>
      </c>
      <c r="C6466" t="s">
        <v>6430</v>
      </c>
      <c r="E6466" s="12">
        <v>6466</v>
      </c>
      <c r="F6466" s="13">
        <v>45212421</v>
      </c>
      <c r="G6466" s="14" t="s">
        <v>6431</v>
      </c>
      <c r="Q6466" t="str">
        <f t="shared" ref="Q6466:Q6529" si="101">F6466&amp; "-" &amp;G6466</f>
        <v>45212421-Radovi na izgradnji restorana</v>
      </c>
    </row>
    <row r="6467" spans="1:17" x14ac:dyDescent="0.25">
      <c r="A6467">
        <v>6466</v>
      </c>
      <c r="B6467">
        <v>45212421</v>
      </c>
      <c r="C6467" t="s">
        <v>6431</v>
      </c>
      <c r="E6467" s="15">
        <v>6467</v>
      </c>
      <c r="F6467" s="16">
        <v>45212422</v>
      </c>
      <c r="G6467" s="17" t="s">
        <v>6432</v>
      </c>
      <c r="Q6467" t="str">
        <f t="shared" si="101"/>
        <v>45212422-Radovi na izgradnji kantina</v>
      </c>
    </row>
    <row r="6468" spans="1:17" x14ac:dyDescent="0.25">
      <c r="A6468">
        <v>6467</v>
      </c>
      <c r="B6468">
        <v>45212422</v>
      </c>
      <c r="C6468" t="s">
        <v>6432</v>
      </c>
      <c r="E6468" s="12">
        <v>6468</v>
      </c>
      <c r="F6468" s="13">
        <v>45212423</v>
      </c>
      <c r="G6468" s="14" t="s">
        <v>6433</v>
      </c>
      <c r="Q6468" t="str">
        <f t="shared" si="101"/>
        <v>45212423-Radovi na izgradnji kafeterija</v>
      </c>
    </row>
    <row r="6469" spans="1:17" x14ac:dyDescent="0.25">
      <c r="A6469">
        <v>6468</v>
      </c>
      <c r="B6469">
        <v>45212423</v>
      </c>
      <c r="C6469" t="s">
        <v>6433</v>
      </c>
      <c r="E6469" s="15">
        <v>6469</v>
      </c>
      <c r="F6469" s="16">
        <v>45212500</v>
      </c>
      <c r="G6469" s="17" t="s">
        <v>6434</v>
      </c>
      <c r="Q6469" t="str">
        <f t="shared" si="101"/>
        <v>45212500-Preuređenje kuhinja ili restorana</v>
      </c>
    </row>
    <row r="6470" spans="1:17" x14ac:dyDescent="0.25">
      <c r="A6470">
        <v>6469</v>
      </c>
      <c r="B6470">
        <v>45212500</v>
      </c>
      <c r="C6470" t="s">
        <v>6434</v>
      </c>
      <c r="E6470" s="12">
        <v>6470</v>
      </c>
      <c r="F6470" s="13">
        <v>45212600</v>
      </c>
      <c r="G6470" s="14" t="s">
        <v>6435</v>
      </c>
      <c r="Q6470" t="str">
        <f t="shared" si="101"/>
        <v>45212600-Radovi na izgradnji paviljona</v>
      </c>
    </row>
    <row r="6471" spans="1:17" x14ac:dyDescent="0.25">
      <c r="A6471">
        <v>6470</v>
      </c>
      <c r="B6471">
        <v>45212600</v>
      </c>
      <c r="C6471" t="s">
        <v>6435</v>
      </c>
      <c r="E6471" s="15">
        <v>6471</v>
      </c>
      <c r="F6471" s="16">
        <v>45213000</v>
      </c>
      <c r="G6471" s="17" t="s">
        <v>6436</v>
      </c>
      <c r="Q6471" t="str">
        <f t="shared" si="101"/>
        <v>45213000-Radovi na izgradnji poslovnih zgrada, skladišta i industrijskih građevina, građevina povezanih sa prevozom</v>
      </c>
    </row>
    <row r="6472" spans="1:17" x14ac:dyDescent="0.25">
      <c r="A6472">
        <v>6471</v>
      </c>
      <c r="B6472">
        <v>45213000</v>
      </c>
      <c r="C6472" t="s">
        <v>6436</v>
      </c>
      <c r="E6472" s="12">
        <v>6472</v>
      </c>
      <c r="F6472" s="13">
        <v>45213100</v>
      </c>
      <c r="G6472" s="14" t="s">
        <v>6437</v>
      </c>
      <c r="Q6472" t="str">
        <f t="shared" si="101"/>
        <v>45213100-Radovi na izgradnji poslovnih zgrada</v>
      </c>
    </row>
    <row r="6473" spans="1:17" x14ac:dyDescent="0.25">
      <c r="A6473">
        <v>6472</v>
      </c>
      <c r="B6473">
        <v>45213100</v>
      </c>
      <c r="C6473" t="s">
        <v>6437</v>
      </c>
      <c r="E6473" s="15">
        <v>6473</v>
      </c>
      <c r="F6473" s="16">
        <v>45213110</v>
      </c>
      <c r="G6473" s="17" t="s">
        <v>6438</v>
      </c>
      <c r="Q6473" t="str">
        <f t="shared" si="101"/>
        <v>45213110-Radovi na izgradnji zgrada sa prodavnicama</v>
      </c>
    </row>
    <row r="6474" spans="1:17" x14ac:dyDescent="0.25">
      <c r="A6474">
        <v>6473</v>
      </c>
      <c r="B6474">
        <v>45213110</v>
      </c>
      <c r="C6474" t="s">
        <v>6438</v>
      </c>
      <c r="E6474" s="12">
        <v>6474</v>
      </c>
      <c r="F6474" s="13">
        <v>45213111</v>
      </c>
      <c r="G6474" s="14" t="s">
        <v>6439</v>
      </c>
      <c r="Q6474" t="str">
        <f t="shared" si="101"/>
        <v>45213111-Radovi na izgradnji tržnih centara</v>
      </c>
    </row>
    <row r="6475" spans="1:17" x14ac:dyDescent="0.25">
      <c r="A6475">
        <v>6474</v>
      </c>
      <c r="B6475">
        <v>45213111</v>
      </c>
      <c r="C6475" t="s">
        <v>6439</v>
      </c>
      <c r="E6475" s="15">
        <v>6475</v>
      </c>
      <c r="F6475" s="16">
        <v>45213112</v>
      </c>
      <c r="G6475" s="17" t="s">
        <v>6440</v>
      </c>
      <c r="Q6475" t="str">
        <f t="shared" si="101"/>
        <v>45213112-Radovi na izgradnji pojedinačnih prodavnica</v>
      </c>
    </row>
    <row r="6476" spans="1:17" x14ac:dyDescent="0.25">
      <c r="A6476">
        <v>6475</v>
      </c>
      <c r="B6476">
        <v>45213112</v>
      </c>
      <c r="C6476" t="s">
        <v>6440</v>
      </c>
      <c r="E6476" s="12">
        <v>6476</v>
      </c>
      <c r="F6476" s="13">
        <v>45213120</v>
      </c>
      <c r="G6476" s="14" t="s">
        <v>6441</v>
      </c>
      <c r="Q6476" t="str">
        <f t="shared" si="101"/>
        <v>45213120-Radovi na izgradnji poštanskih kancelarija</v>
      </c>
    </row>
    <row r="6477" spans="1:17" x14ac:dyDescent="0.25">
      <c r="A6477">
        <v>6476</v>
      </c>
      <c r="B6477">
        <v>45213120</v>
      </c>
      <c r="C6477" t="s">
        <v>6441</v>
      </c>
      <c r="E6477" s="15">
        <v>6477</v>
      </c>
      <c r="F6477" s="16">
        <v>45213130</v>
      </c>
      <c r="G6477" s="17" t="s">
        <v>6442</v>
      </c>
      <c r="Q6477" t="str">
        <f t="shared" si="101"/>
        <v>45213130-Radovi na izgradnji banaka</v>
      </c>
    </row>
    <row r="6478" spans="1:17" x14ac:dyDescent="0.25">
      <c r="A6478">
        <v>6477</v>
      </c>
      <c r="B6478">
        <v>45213130</v>
      </c>
      <c r="C6478" t="s">
        <v>6442</v>
      </c>
      <c r="E6478" s="12">
        <v>6478</v>
      </c>
      <c r="F6478" s="13">
        <v>45213140</v>
      </c>
      <c r="G6478" s="14" t="s">
        <v>6443</v>
      </c>
      <c r="Q6478" t="str">
        <f t="shared" si="101"/>
        <v>45213140-Radovi na izgradnji pijaca</v>
      </c>
    </row>
    <row r="6479" spans="1:17" x14ac:dyDescent="0.25">
      <c r="A6479">
        <v>6478</v>
      </c>
      <c r="B6479">
        <v>45213140</v>
      </c>
      <c r="C6479" t="s">
        <v>6443</v>
      </c>
      <c r="E6479" s="15">
        <v>6479</v>
      </c>
      <c r="F6479" s="16">
        <v>45213141</v>
      </c>
      <c r="G6479" s="17" t="s">
        <v>6444</v>
      </c>
      <c r="Q6479" t="str">
        <f t="shared" si="101"/>
        <v>45213141-Radovi na izgradnji natkrivenih pijaca</v>
      </c>
    </row>
    <row r="6480" spans="1:17" x14ac:dyDescent="0.25">
      <c r="A6480">
        <v>6479</v>
      </c>
      <c r="B6480">
        <v>45213141</v>
      </c>
      <c r="C6480" t="s">
        <v>6444</v>
      </c>
      <c r="E6480" s="12">
        <v>6480</v>
      </c>
      <c r="F6480" s="13">
        <v>45213142</v>
      </c>
      <c r="G6480" s="14" t="s">
        <v>6445</v>
      </c>
      <c r="Q6480" t="str">
        <f t="shared" si="101"/>
        <v>45213142-Radovi na izgradnji pijaca na otvorenom</v>
      </c>
    </row>
    <row r="6481" spans="1:17" x14ac:dyDescent="0.25">
      <c r="A6481">
        <v>6480</v>
      </c>
      <c r="B6481">
        <v>45213142</v>
      </c>
      <c r="C6481" t="s">
        <v>6445</v>
      </c>
      <c r="E6481" s="15">
        <v>6481</v>
      </c>
      <c r="F6481" s="16">
        <v>45213150</v>
      </c>
      <c r="G6481" s="17" t="s">
        <v>6437</v>
      </c>
      <c r="Q6481" t="str">
        <f t="shared" si="101"/>
        <v>45213150-Radovi na izgradnji poslovnih zgrada</v>
      </c>
    </row>
    <row r="6482" spans="1:17" x14ac:dyDescent="0.25">
      <c r="A6482">
        <v>6481</v>
      </c>
      <c r="B6482">
        <v>45213150</v>
      </c>
      <c r="C6482" t="s">
        <v>6437</v>
      </c>
      <c r="E6482" s="12">
        <v>6482</v>
      </c>
      <c r="F6482" s="13">
        <v>45213200</v>
      </c>
      <c r="G6482" s="14" t="s">
        <v>6446</v>
      </c>
      <c r="Q6482" t="str">
        <f t="shared" si="101"/>
        <v>45213200-Radovi na izgradnji skladišta i industrijskih građevina</v>
      </c>
    </row>
    <row r="6483" spans="1:17" x14ac:dyDescent="0.25">
      <c r="A6483">
        <v>6482</v>
      </c>
      <c r="B6483">
        <v>45213200</v>
      </c>
      <c r="C6483" t="s">
        <v>6446</v>
      </c>
      <c r="E6483" s="15">
        <v>6483</v>
      </c>
      <c r="F6483" s="16">
        <v>45213210</v>
      </c>
      <c r="G6483" s="17" t="s">
        <v>6447</v>
      </c>
      <c r="Q6483" t="str">
        <f t="shared" si="101"/>
        <v>45213210-Hladnjače</v>
      </c>
    </row>
    <row r="6484" spans="1:17" x14ac:dyDescent="0.25">
      <c r="A6484">
        <v>6483</v>
      </c>
      <c r="B6484">
        <v>45213210</v>
      </c>
      <c r="C6484" t="s">
        <v>6447</v>
      </c>
      <c r="E6484" s="12">
        <v>6484</v>
      </c>
      <c r="F6484" s="13">
        <v>45213220</v>
      </c>
      <c r="G6484" s="14" t="s">
        <v>6448</v>
      </c>
      <c r="Q6484" t="str">
        <f t="shared" si="101"/>
        <v>45213220-Radovi na izgradnji skladišta</v>
      </c>
    </row>
    <row r="6485" spans="1:17" x14ac:dyDescent="0.25">
      <c r="A6485">
        <v>6484</v>
      </c>
      <c r="B6485">
        <v>45213220</v>
      </c>
      <c r="C6485" t="s">
        <v>6448</v>
      </c>
      <c r="E6485" s="15">
        <v>6485</v>
      </c>
      <c r="F6485" s="16">
        <v>45213221</v>
      </c>
      <c r="G6485" s="17" t="s">
        <v>6449</v>
      </c>
      <c r="Q6485" t="str">
        <f t="shared" si="101"/>
        <v>45213221-Radovi na izgradnji skladišnih prostora</v>
      </c>
    </row>
    <row r="6486" spans="1:17" x14ac:dyDescent="0.25">
      <c r="A6486">
        <v>6485</v>
      </c>
      <c r="B6486">
        <v>45213221</v>
      </c>
      <c r="C6486" t="s">
        <v>6449</v>
      </c>
      <c r="E6486" s="12">
        <v>6486</v>
      </c>
      <c r="F6486" s="13">
        <v>45213230</v>
      </c>
      <c r="G6486" s="14" t="s">
        <v>6450</v>
      </c>
      <c r="Q6486" t="str">
        <f t="shared" si="101"/>
        <v>45213230-Radovi na izgradnji klanica</v>
      </c>
    </row>
    <row r="6487" spans="1:17" x14ac:dyDescent="0.25">
      <c r="A6487">
        <v>6486</v>
      </c>
      <c r="B6487">
        <v>45213230</v>
      </c>
      <c r="C6487" t="s">
        <v>6450</v>
      </c>
      <c r="E6487" s="15">
        <v>6487</v>
      </c>
      <c r="F6487" s="16">
        <v>45213240</v>
      </c>
      <c r="G6487" s="17" t="s">
        <v>6451</v>
      </c>
      <c r="Q6487" t="str">
        <f t="shared" si="101"/>
        <v>45213240-Radovi na izgradnji poljoprivrednih zgrada</v>
      </c>
    </row>
    <row r="6488" spans="1:17" x14ac:dyDescent="0.25">
      <c r="A6488">
        <v>6487</v>
      </c>
      <c r="B6488">
        <v>45213240</v>
      </c>
      <c r="C6488" t="s">
        <v>6451</v>
      </c>
      <c r="E6488" s="12">
        <v>6488</v>
      </c>
      <c r="F6488" s="13">
        <v>45213241</v>
      </c>
      <c r="G6488" s="14" t="s">
        <v>6452</v>
      </c>
      <c r="Q6488" t="str">
        <f t="shared" si="101"/>
        <v>45213241-Radovi na izgradnji ambara</v>
      </c>
    </row>
    <row r="6489" spans="1:17" x14ac:dyDescent="0.25">
      <c r="A6489">
        <v>6488</v>
      </c>
      <c r="B6489">
        <v>45213241</v>
      </c>
      <c r="C6489" t="s">
        <v>6452</v>
      </c>
      <c r="E6489" s="15">
        <v>6489</v>
      </c>
      <c r="F6489" s="16">
        <v>45213242</v>
      </c>
      <c r="G6489" s="17" t="s">
        <v>6453</v>
      </c>
      <c r="Q6489" t="str">
        <f t="shared" si="101"/>
        <v>45213242-Radovi na izgradnji štala za krave</v>
      </c>
    </row>
    <row r="6490" spans="1:17" x14ac:dyDescent="0.25">
      <c r="A6490">
        <v>6489</v>
      </c>
      <c r="B6490">
        <v>45213242</v>
      </c>
      <c r="C6490" t="s">
        <v>6453</v>
      </c>
      <c r="E6490" s="12">
        <v>6490</v>
      </c>
      <c r="F6490" s="13">
        <v>45213250</v>
      </c>
      <c r="G6490" s="14" t="s">
        <v>6454</v>
      </c>
      <c r="Q6490" t="str">
        <f t="shared" si="101"/>
        <v>45213250-Radovi na izgradnji industrijskih građevina</v>
      </c>
    </row>
    <row r="6491" spans="1:17" x14ac:dyDescent="0.25">
      <c r="A6491">
        <v>6490</v>
      </c>
      <c r="B6491">
        <v>45213250</v>
      </c>
      <c r="C6491" t="s">
        <v>6454</v>
      </c>
      <c r="E6491" s="15">
        <v>6491</v>
      </c>
      <c r="F6491" s="16">
        <v>45213251</v>
      </c>
      <c r="G6491" s="17" t="s">
        <v>6455</v>
      </c>
      <c r="Q6491" t="str">
        <f t="shared" si="101"/>
        <v>45213251-Radovi na izgradnji industrijskih objekata</v>
      </c>
    </row>
    <row r="6492" spans="1:17" x14ac:dyDescent="0.25">
      <c r="A6492">
        <v>6491</v>
      </c>
      <c r="B6492">
        <v>45213251</v>
      </c>
      <c r="C6492" t="s">
        <v>6455</v>
      </c>
      <c r="E6492" s="12">
        <v>6492</v>
      </c>
      <c r="F6492" s="13">
        <v>45213252</v>
      </c>
      <c r="G6492" s="14" t="s">
        <v>6456</v>
      </c>
      <c r="Q6492" t="str">
        <f t="shared" si="101"/>
        <v>45213252-Radovi na izgradnji radionica</v>
      </c>
    </row>
    <row r="6493" spans="1:17" x14ac:dyDescent="0.25">
      <c r="A6493">
        <v>6492</v>
      </c>
      <c r="B6493">
        <v>45213252</v>
      </c>
      <c r="C6493" t="s">
        <v>6456</v>
      </c>
      <c r="E6493" s="15">
        <v>6493</v>
      </c>
      <c r="F6493" s="16">
        <v>45213260</v>
      </c>
      <c r="G6493" s="17" t="s">
        <v>6457</v>
      </c>
      <c r="Q6493" t="str">
        <f t="shared" si="101"/>
        <v>45213260-Radovi na izgradnji trgovačkih skladišta</v>
      </c>
    </row>
    <row r="6494" spans="1:17" x14ac:dyDescent="0.25">
      <c r="A6494">
        <v>6493</v>
      </c>
      <c r="B6494">
        <v>45213260</v>
      </c>
      <c r="C6494" t="s">
        <v>6457</v>
      </c>
      <c r="E6494" s="12">
        <v>6494</v>
      </c>
      <c r="F6494" s="13">
        <v>45213270</v>
      </c>
      <c r="G6494" s="14" t="s">
        <v>6458</v>
      </c>
      <c r="Q6494" t="str">
        <f t="shared" si="101"/>
        <v>45213270-Radovi na izgradnji stanica za reciklažu</v>
      </c>
    </row>
    <row r="6495" spans="1:17" x14ac:dyDescent="0.25">
      <c r="A6495">
        <v>6494</v>
      </c>
      <c r="B6495">
        <v>45213270</v>
      </c>
      <c r="C6495" t="s">
        <v>6458</v>
      </c>
      <c r="E6495" s="15">
        <v>6495</v>
      </c>
      <c r="F6495" s="16">
        <v>45213280</v>
      </c>
      <c r="G6495" s="17" t="s">
        <v>6459</v>
      </c>
      <c r="Q6495" t="str">
        <f t="shared" si="101"/>
        <v>45213280-Radovi na izgradnji objekata za kompostiranje</v>
      </c>
    </row>
    <row r="6496" spans="1:17" x14ac:dyDescent="0.25">
      <c r="A6496">
        <v>6495</v>
      </c>
      <c r="B6496">
        <v>45213280</v>
      </c>
      <c r="C6496" t="s">
        <v>6459</v>
      </c>
      <c r="E6496" s="12">
        <v>6496</v>
      </c>
      <c r="F6496" s="13">
        <v>45213300</v>
      </c>
      <c r="G6496" s="14" t="s">
        <v>6460</v>
      </c>
      <c r="Q6496" t="str">
        <f t="shared" si="101"/>
        <v>45213300-Zgrade u funkciji transporta</v>
      </c>
    </row>
    <row r="6497" spans="1:17" x14ac:dyDescent="0.25">
      <c r="A6497">
        <v>6496</v>
      </c>
      <c r="B6497">
        <v>45213300</v>
      </c>
      <c r="C6497" t="s">
        <v>6460</v>
      </c>
      <c r="E6497" s="15">
        <v>6497</v>
      </c>
      <c r="F6497" s="16">
        <v>45213310</v>
      </c>
      <c r="G6497" s="17" t="s">
        <v>6461</v>
      </c>
      <c r="Q6497" t="str">
        <f t="shared" si="101"/>
        <v>45213310-Radovi na izgradnji zgrada u funkciji drumskog prevoza</v>
      </c>
    </row>
    <row r="6498" spans="1:17" x14ac:dyDescent="0.25">
      <c r="A6498">
        <v>6497</v>
      </c>
      <c r="B6498">
        <v>45213310</v>
      </c>
      <c r="C6498" t="s">
        <v>6461</v>
      </c>
      <c r="E6498" s="12">
        <v>6498</v>
      </c>
      <c r="F6498" s="13">
        <v>45213311</v>
      </c>
      <c r="G6498" s="14" t="s">
        <v>6462</v>
      </c>
      <c r="Q6498" t="str">
        <f t="shared" si="101"/>
        <v>45213311-Radovi na izgradnji autobuskih stanica</v>
      </c>
    </row>
    <row r="6499" spans="1:17" x14ac:dyDescent="0.25">
      <c r="A6499">
        <v>6498</v>
      </c>
      <c r="B6499">
        <v>45213311</v>
      </c>
      <c r="C6499" t="s">
        <v>6462</v>
      </c>
      <c r="E6499" s="15">
        <v>6499</v>
      </c>
      <c r="F6499" s="16">
        <v>45213312</v>
      </c>
      <c r="G6499" s="17" t="s">
        <v>6463</v>
      </c>
      <c r="Q6499" t="str">
        <f t="shared" si="101"/>
        <v>45213312-Radovi na izgradnji parkirališnih zgrada</v>
      </c>
    </row>
    <row r="6500" spans="1:17" x14ac:dyDescent="0.25">
      <c r="A6500">
        <v>6499</v>
      </c>
      <c r="B6500">
        <v>45213312</v>
      </c>
      <c r="C6500" t="s">
        <v>6463</v>
      </c>
      <c r="E6500" s="12">
        <v>6500</v>
      </c>
      <c r="F6500" s="13">
        <v>45213313</v>
      </c>
      <c r="G6500" s="14" t="s">
        <v>6464</v>
      </c>
      <c r="Q6500" t="str">
        <f t="shared" si="101"/>
        <v>45213313-Radovi na izgradnji objekata sa uslužnim sadržajima</v>
      </c>
    </row>
    <row r="6501" spans="1:17" x14ac:dyDescent="0.25">
      <c r="A6501">
        <v>6500</v>
      </c>
      <c r="B6501">
        <v>45213313</v>
      </c>
      <c r="C6501" t="s">
        <v>6464</v>
      </c>
      <c r="E6501" s="15">
        <v>6501</v>
      </c>
      <c r="F6501" s="16">
        <v>45213314</v>
      </c>
      <c r="G6501" s="17" t="s">
        <v>6465</v>
      </c>
      <c r="Q6501" t="str">
        <f t="shared" si="101"/>
        <v>45213314-Radovi na izgradnji autobuskih garaža</v>
      </c>
    </row>
    <row r="6502" spans="1:17" x14ac:dyDescent="0.25">
      <c r="A6502">
        <v>6501</v>
      </c>
      <c r="B6502">
        <v>45213314</v>
      </c>
      <c r="C6502" t="s">
        <v>6465</v>
      </c>
      <c r="E6502" s="12">
        <v>6502</v>
      </c>
      <c r="F6502" s="13">
        <v>45213315</v>
      </c>
      <c r="G6502" s="14" t="s">
        <v>6466</v>
      </c>
      <c r="Q6502" t="str">
        <f t="shared" si="101"/>
        <v>45213315-Radovi na izgradnji natkrivenih autobuskih stajališta</v>
      </c>
    </row>
    <row r="6503" spans="1:17" x14ac:dyDescent="0.25">
      <c r="A6503">
        <v>6502</v>
      </c>
      <c r="B6503">
        <v>45213315</v>
      </c>
      <c r="C6503" t="s">
        <v>6466</v>
      </c>
      <c r="E6503" s="15">
        <v>6503</v>
      </c>
      <c r="F6503" s="16">
        <v>45213316</v>
      </c>
      <c r="G6503" s="17" t="s">
        <v>6467</v>
      </c>
      <c r="Q6503" t="str">
        <f t="shared" si="101"/>
        <v>45213316-Radovi na postavljanju šetališta</v>
      </c>
    </row>
    <row r="6504" spans="1:17" x14ac:dyDescent="0.25">
      <c r="A6504">
        <v>6503</v>
      </c>
      <c r="B6504">
        <v>45213316</v>
      </c>
      <c r="C6504" t="s">
        <v>6467</v>
      </c>
      <c r="E6504" s="12">
        <v>6504</v>
      </c>
      <c r="F6504" s="13">
        <v>45213320</v>
      </c>
      <c r="G6504" s="14" t="s">
        <v>6468</v>
      </c>
      <c r="Q6504" t="str">
        <f t="shared" si="101"/>
        <v>45213320-Radovi na izgradnji zgrada povezanih sa železničkim prevozom</v>
      </c>
    </row>
    <row r="6505" spans="1:17" x14ac:dyDescent="0.25">
      <c r="A6505">
        <v>6504</v>
      </c>
      <c r="B6505">
        <v>45213320</v>
      </c>
      <c r="C6505" t="s">
        <v>6468</v>
      </c>
      <c r="E6505" s="15">
        <v>6505</v>
      </c>
      <c r="F6505" s="16">
        <v>45213321</v>
      </c>
      <c r="G6505" s="17" t="s">
        <v>6469</v>
      </c>
      <c r="Q6505" t="str">
        <f t="shared" si="101"/>
        <v>45213321-Radovi na izgradnji železničkih stanica</v>
      </c>
    </row>
    <row r="6506" spans="1:17" x14ac:dyDescent="0.25">
      <c r="A6506">
        <v>6505</v>
      </c>
      <c r="B6506">
        <v>45213321</v>
      </c>
      <c r="C6506" t="s">
        <v>6469</v>
      </c>
      <c r="E6506" s="12">
        <v>6506</v>
      </c>
      <c r="F6506" s="13">
        <v>45213322</v>
      </c>
      <c r="G6506" s="14" t="s">
        <v>6470</v>
      </c>
      <c r="Q6506" t="str">
        <f t="shared" si="101"/>
        <v>45213322-Radovi na izgradnji zgrada železničkog terminala</v>
      </c>
    </row>
    <row r="6507" spans="1:17" x14ac:dyDescent="0.25">
      <c r="A6507">
        <v>6506</v>
      </c>
      <c r="B6507">
        <v>45213322</v>
      </c>
      <c r="C6507" t="s">
        <v>6470</v>
      </c>
      <c r="E6507" s="15">
        <v>6507</v>
      </c>
      <c r="F6507" s="16">
        <v>45213330</v>
      </c>
      <c r="G6507" s="17" t="s">
        <v>6471</v>
      </c>
      <c r="Q6507" t="str">
        <f t="shared" si="101"/>
        <v>45213330-Radovi na izgradnji zgrada u funkciji vazdušnog prevoza</v>
      </c>
    </row>
    <row r="6508" spans="1:17" x14ac:dyDescent="0.25">
      <c r="A6508">
        <v>6507</v>
      </c>
      <c r="B6508">
        <v>45213330</v>
      </c>
      <c r="C6508" t="s">
        <v>6471</v>
      </c>
      <c r="E6508" s="12">
        <v>6508</v>
      </c>
      <c r="F6508" s="13">
        <v>45213331</v>
      </c>
      <c r="G6508" s="14" t="s">
        <v>6472</v>
      </c>
      <c r="Q6508" t="str">
        <f t="shared" si="101"/>
        <v>45213331-Radovi na izgradnji aerodromskih zgrada</v>
      </c>
    </row>
    <row r="6509" spans="1:17" x14ac:dyDescent="0.25">
      <c r="A6509">
        <v>6508</v>
      </c>
      <c r="B6509">
        <v>45213331</v>
      </c>
      <c r="C6509" t="s">
        <v>6472</v>
      </c>
      <c r="E6509" s="15">
        <v>6509</v>
      </c>
      <c r="F6509" s="16">
        <v>45213332</v>
      </c>
      <c r="G6509" s="17" t="s">
        <v>6473</v>
      </c>
      <c r="Q6509" t="str">
        <f t="shared" si="101"/>
        <v>45213332-Radovi na izgradnji kontrolnih tornjeva na aerodromima</v>
      </c>
    </row>
    <row r="6510" spans="1:17" x14ac:dyDescent="0.25">
      <c r="A6510">
        <v>6509</v>
      </c>
      <c r="B6510">
        <v>45213332</v>
      </c>
      <c r="C6510" t="s">
        <v>6473</v>
      </c>
      <c r="E6510" s="12">
        <v>6510</v>
      </c>
      <c r="F6510" s="13">
        <v>45213333</v>
      </c>
      <c r="G6510" s="14" t="s">
        <v>6474</v>
      </c>
      <c r="Q6510" t="str">
        <f t="shared" si="101"/>
        <v>45213333-Radovi na postavljanju prijavnih šaltera na aerodromima</v>
      </c>
    </row>
    <row r="6511" spans="1:17" x14ac:dyDescent="0.25">
      <c r="A6511">
        <v>6510</v>
      </c>
      <c r="B6511">
        <v>45213333</v>
      </c>
      <c r="C6511" t="s">
        <v>6474</v>
      </c>
      <c r="E6511" s="15">
        <v>6511</v>
      </c>
      <c r="F6511" s="16">
        <v>45213340</v>
      </c>
      <c r="G6511" s="17" t="s">
        <v>6475</v>
      </c>
      <c r="Q6511" t="str">
        <f t="shared" si="101"/>
        <v>45213340-Radovi na izgradnji građevina u funkciji prevoza vodenim putevima</v>
      </c>
    </row>
    <row r="6512" spans="1:17" x14ac:dyDescent="0.25">
      <c r="A6512">
        <v>6511</v>
      </c>
      <c r="B6512">
        <v>45213340</v>
      </c>
      <c r="C6512" t="s">
        <v>6475</v>
      </c>
      <c r="E6512" s="12">
        <v>6512</v>
      </c>
      <c r="F6512" s="13">
        <v>45213341</v>
      </c>
      <c r="G6512" s="14" t="s">
        <v>6476</v>
      </c>
      <c r="Q6512" t="str">
        <f t="shared" si="101"/>
        <v>45213341-Radovi na izgradnji zgrada trajektnih terminala</v>
      </c>
    </row>
    <row r="6513" spans="1:17" x14ac:dyDescent="0.25">
      <c r="A6513">
        <v>6512</v>
      </c>
      <c r="B6513">
        <v>45213341</v>
      </c>
      <c r="C6513" t="s">
        <v>6476</v>
      </c>
      <c r="E6513" s="15">
        <v>6513</v>
      </c>
      <c r="F6513" s="16">
        <v>45213342</v>
      </c>
      <c r="G6513" s="17" t="s">
        <v>6477</v>
      </c>
      <c r="Q6513" t="str">
        <f t="shared" si="101"/>
        <v>45213342-Radovi na izgradnji terminala za plovila koja prevoze drumska vozila („ro-ro“ plovila)</v>
      </c>
    </row>
    <row r="6514" spans="1:17" x14ac:dyDescent="0.25">
      <c r="A6514">
        <v>6513</v>
      </c>
      <c r="B6514">
        <v>45213342</v>
      </c>
      <c r="C6514" t="s">
        <v>6477</v>
      </c>
      <c r="E6514" s="12">
        <v>6514</v>
      </c>
      <c r="F6514" s="13">
        <v>45213350</v>
      </c>
      <c r="G6514" s="14" t="s">
        <v>6478</v>
      </c>
      <c r="Q6514" t="str">
        <f t="shared" si="101"/>
        <v>45213350-Radovi na izgradnji zgrada u funkciji raznih vrsta prevoza</v>
      </c>
    </row>
    <row r="6515" spans="1:17" x14ac:dyDescent="0.25">
      <c r="A6515">
        <v>6514</v>
      </c>
      <c r="B6515">
        <v>45213350</v>
      </c>
      <c r="C6515" t="s">
        <v>6478</v>
      </c>
      <c r="E6515" s="15">
        <v>6515</v>
      </c>
      <c r="F6515" s="16">
        <v>45213351</v>
      </c>
      <c r="G6515" s="17" t="s">
        <v>6479</v>
      </c>
      <c r="Q6515" t="str">
        <f t="shared" si="101"/>
        <v>45213351-Radovi na izgradnji hangara za održavanje</v>
      </c>
    </row>
    <row r="6516" spans="1:17" x14ac:dyDescent="0.25">
      <c r="A6516">
        <v>6515</v>
      </c>
      <c r="B6516">
        <v>45213351</v>
      </c>
      <c r="C6516" t="s">
        <v>6479</v>
      </c>
      <c r="E6516" s="12">
        <v>6516</v>
      </c>
      <c r="F6516" s="13">
        <v>45213352</v>
      </c>
      <c r="G6516" s="14" t="s">
        <v>6480</v>
      </c>
      <c r="Q6516" t="str">
        <f t="shared" si="101"/>
        <v>45213352-Radovi na izgradnji servisnih radionica</v>
      </c>
    </row>
    <row r="6517" spans="1:17" x14ac:dyDescent="0.25">
      <c r="A6517">
        <v>6516</v>
      </c>
      <c r="B6517">
        <v>45213352</v>
      </c>
      <c r="C6517" t="s">
        <v>6480</v>
      </c>
      <c r="E6517" s="15">
        <v>6517</v>
      </c>
      <c r="F6517" s="16">
        <v>45213353</v>
      </c>
      <c r="G6517" s="17" t="s">
        <v>6481</v>
      </c>
      <c r="Q6517" t="str">
        <f t="shared" si="101"/>
        <v>45213353-Radovi na postavljanju mostova za ukrcavanje putnika</v>
      </c>
    </row>
    <row r="6518" spans="1:17" x14ac:dyDescent="0.25">
      <c r="A6518">
        <v>6517</v>
      </c>
      <c r="B6518">
        <v>45213353</v>
      </c>
      <c r="C6518" t="s">
        <v>6481</v>
      </c>
      <c r="E6518" s="12">
        <v>6518</v>
      </c>
      <c r="F6518" s="13">
        <v>45213400</v>
      </c>
      <c r="G6518" s="14" t="s">
        <v>6482</v>
      </c>
      <c r="Q6518" t="str">
        <f t="shared" si="101"/>
        <v>45213400-Postavljanje prostorija za osoblje</v>
      </c>
    </row>
    <row r="6519" spans="1:17" x14ac:dyDescent="0.25">
      <c r="A6519">
        <v>6518</v>
      </c>
      <c r="B6519">
        <v>45213400</v>
      </c>
      <c r="C6519" t="s">
        <v>6482</v>
      </c>
      <c r="E6519" s="15">
        <v>6519</v>
      </c>
      <c r="F6519" s="16">
        <v>45214000</v>
      </c>
      <c r="G6519" s="17" t="s">
        <v>6483</v>
      </c>
      <c r="Q6519" t="str">
        <f t="shared" si="101"/>
        <v>45214000-Radovi na izgradnji zgrada u funkciji obrazovanja i istraživanja</v>
      </c>
    </row>
    <row r="6520" spans="1:17" x14ac:dyDescent="0.25">
      <c r="A6520">
        <v>6519</v>
      </c>
      <c r="B6520">
        <v>45214000</v>
      </c>
      <c r="C6520" t="s">
        <v>6483</v>
      </c>
      <c r="E6520" s="12">
        <v>6520</v>
      </c>
      <c r="F6520" s="13">
        <v>45214100</v>
      </c>
      <c r="G6520" s="14" t="s">
        <v>6484</v>
      </c>
      <c r="Q6520" t="str">
        <f t="shared" si="101"/>
        <v>45214100-Radovi na izgradnji zgrada za dečije vrtiće</v>
      </c>
    </row>
    <row r="6521" spans="1:17" x14ac:dyDescent="0.25">
      <c r="A6521">
        <v>6520</v>
      </c>
      <c r="B6521">
        <v>45214100</v>
      </c>
      <c r="C6521" t="s">
        <v>6484</v>
      </c>
      <c r="E6521" s="15">
        <v>6521</v>
      </c>
      <c r="F6521" s="16">
        <v>45214200</v>
      </c>
      <c r="G6521" s="17" t="s">
        <v>6485</v>
      </c>
      <c r="Q6521" t="str">
        <f t="shared" si="101"/>
        <v>45214200-Radovi na izgradnji školskih zgrada</v>
      </c>
    </row>
    <row r="6522" spans="1:17" x14ac:dyDescent="0.25">
      <c r="A6522">
        <v>6521</v>
      </c>
      <c r="B6522">
        <v>45214200</v>
      </c>
      <c r="C6522" t="s">
        <v>6485</v>
      </c>
      <c r="E6522" s="12">
        <v>6522</v>
      </c>
      <c r="F6522" s="13">
        <v>45214210</v>
      </c>
      <c r="G6522" s="14" t="s">
        <v>6486</v>
      </c>
      <c r="Q6522" t="str">
        <f t="shared" si="101"/>
        <v>45214210-Radovi na izgradnji osnovnih škola</v>
      </c>
    </row>
    <row r="6523" spans="1:17" x14ac:dyDescent="0.25">
      <c r="A6523">
        <v>6522</v>
      </c>
      <c r="B6523">
        <v>45214210</v>
      </c>
      <c r="C6523" t="s">
        <v>6486</v>
      </c>
      <c r="E6523" s="15">
        <v>6523</v>
      </c>
      <c r="F6523" s="16">
        <v>45214220</v>
      </c>
      <c r="G6523" s="17" t="s">
        <v>6487</v>
      </c>
      <c r="Q6523" t="str">
        <f t="shared" si="101"/>
        <v>45214220-Radovi na izgradnji srednjih škola</v>
      </c>
    </row>
    <row r="6524" spans="1:17" x14ac:dyDescent="0.25">
      <c r="A6524">
        <v>6523</v>
      </c>
      <c r="B6524">
        <v>45214220</v>
      </c>
      <c r="C6524" t="s">
        <v>6487</v>
      </c>
      <c r="E6524" s="12">
        <v>6524</v>
      </c>
      <c r="F6524" s="13">
        <v>45214230</v>
      </c>
      <c r="G6524" s="14" t="s">
        <v>6488</v>
      </c>
      <c r="Q6524" t="str">
        <f t="shared" si="101"/>
        <v>45214230-Radovi na izgradnji škola sa specijalnim programom</v>
      </c>
    </row>
    <row r="6525" spans="1:17" x14ac:dyDescent="0.25">
      <c r="A6525">
        <v>6524</v>
      </c>
      <c r="B6525">
        <v>45214230</v>
      </c>
      <c r="C6525" t="s">
        <v>6488</v>
      </c>
      <c r="E6525" s="15">
        <v>6525</v>
      </c>
      <c r="F6525" s="16">
        <v>45214300</v>
      </c>
      <c r="G6525" s="17" t="s">
        <v>6489</v>
      </c>
      <c r="Q6525" t="str">
        <f t="shared" si="101"/>
        <v>45214300-Radovi na izgradnji zgrada za više obrazovanje</v>
      </c>
    </row>
    <row r="6526" spans="1:17" x14ac:dyDescent="0.25">
      <c r="A6526">
        <v>6525</v>
      </c>
      <c r="B6526">
        <v>45214300</v>
      </c>
      <c r="C6526" t="s">
        <v>6489</v>
      </c>
      <c r="E6526" s="12">
        <v>6526</v>
      </c>
      <c r="F6526" s="13">
        <v>45214310</v>
      </c>
      <c r="G6526" s="14" t="s">
        <v>6490</v>
      </c>
      <c r="Q6526" t="str">
        <f t="shared" si="101"/>
        <v>45214310-Radovi na izgradnji viših stručnih škola</v>
      </c>
    </row>
    <row r="6527" spans="1:17" x14ac:dyDescent="0.25">
      <c r="A6527">
        <v>6526</v>
      </c>
      <c r="B6527">
        <v>45214310</v>
      </c>
      <c r="C6527" t="s">
        <v>6490</v>
      </c>
      <c r="E6527" s="15">
        <v>6527</v>
      </c>
      <c r="F6527" s="16">
        <v>45214320</v>
      </c>
      <c r="G6527" s="17" t="s">
        <v>6491</v>
      </c>
      <c r="Q6527" t="str">
        <f t="shared" si="101"/>
        <v>45214320-Radovi na izgradnji viših tehničkih škola</v>
      </c>
    </row>
    <row r="6528" spans="1:17" x14ac:dyDescent="0.25">
      <c r="A6528">
        <v>6527</v>
      </c>
      <c r="B6528">
        <v>45214320</v>
      </c>
      <c r="C6528" t="s">
        <v>6491</v>
      </c>
      <c r="E6528" s="12">
        <v>6528</v>
      </c>
      <c r="F6528" s="13">
        <v>45214400</v>
      </c>
      <c r="G6528" s="14" t="s">
        <v>6492</v>
      </c>
      <c r="Q6528" t="str">
        <f t="shared" si="101"/>
        <v>45214400-Radovi na izgradnji zgrada univerziteta</v>
      </c>
    </row>
    <row r="6529" spans="1:17" x14ac:dyDescent="0.25">
      <c r="A6529">
        <v>6528</v>
      </c>
      <c r="B6529">
        <v>45214400</v>
      </c>
      <c r="C6529" t="s">
        <v>6492</v>
      </c>
      <c r="E6529" s="15">
        <v>6529</v>
      </c>
      <c r="F6529" s="16">
        <v>45214410</v>
      </c>
      <c r="G6529" s="17" t="s">
        <v>6493</v>
      </c>
      <c r="Q6529" t="str">
        <f t="shared" si="101"/>
        <v>45214410-Radovi na izgradnji politehničkih škola</v>
      </c>
    </row>
    <row r="6530" spans="1:17" x14ac:dyDescent="0.25">
      <c r="A6530">
        <v>6529</v>
      </c>
      <c r="B6530">
        <v>45214410</v>
      </c>
      <c r="C6530" t="s">
        <v>6493</v>
      </c>
      <c r="E6530" s="12">
        <v>6530</v>
      </c>
      <c r="F6530" s="13">
        <v>45214420</v>
      </c>
      <c r="G6530" s="14" t="s">
        <v>6417</v>
      </c>
      <c r="Q6530" t="str">
        <f t="shared" ref="Q6530:Q6593" si="102">F6530&amp; "-" &amp;G6530</f>
        <v>45214420-Radovi na izgradnji amfiteatara</v>
      </c>
    </row>
    <row r="6531" spans="1:17" x14ac:dyDescent="0.25">
      <c r="A6531">
        <v>6530</v>
      </c>
      <c r="B6531">
        <v>45214420</v>
      </c>
      <c r="C6531" t="s">
        <v>6417</v>
      </c>
      <c r="E6531" s="15">
        <v>6531</v>
      </c>
      <c r="F6531" s="16">
        <v>45214430</v>
      </c>
      <c r="G6531" s="17" t="s">
        <v>6494</v>
      </c>
      <c r="Q6531" t="str">
        <f t="shared" si="102"/>
        <v>45214430-Radovi na izgradnji laboratorija za jezike</v>
      </c>
    </row>
    <row r="6532" spans="1:17" x14ac:dyDescent="0.25">
      <c r="A6532">
        <v>6531</v>
      </c>
      <c r="B6532">
        <v>45214430</v>
      </c>
      <c r="C6532" t="s">
        <v>6494</v>
      </c>
      <c r="E6532" s="12">
        <v>6532</v>
      </c>
      <c r="F6532" s="13">
        <v>45214500</v>
      </c>
      <c r="G6532" s="14" t="s">
        <v>6495</v>
      </c>
      <c r="Q6532" t="str">
        <f t="shared" si="102"/>
        <v>45214500-Radovi na izgradnji zgrada za dodatno obrazovanje</v>
      </c>
    </row>
    <row r="6533" spans="1:17" x14ac:dyDescent="0.25">
      <c r="A6533">
        <v>6532</v>
      </c>
      <c r="B6533">
        <v>45214500</v>
      </c>
      <c r="C6533" t="s">
        <v>6495</v>
      </c>
      <c r="E6533" s="15">
        <v>6533</v>
      </c>
      <c r="F6533" s="16">
        <v>45214600</v>
      </c>
      <c r="G6533" s="17" t="s">
        <v>6496</v>
      </c>
      <c r="Q6533" t="str">
        <f t="shared" si="102"/>
        <v>45214600-Radovi na izgradnji zgrada za istraživanja</v>
      </c>
    </row>
    <row r="6534" spans="1:17" x14ac:dyDescent="0.25">
      <c r="A6534">
        <v>6533</v>
      </c>
      <c r="B6534">
        <v>45214600</v>
      </c>
      <c r="C6534" t="s">
        <v>6496</v>
      </c>
      <c r="E6534" s="12">
        <v>6534</v>
      </c>
      <c r="F6534" s="13">
        <v>45214610</v>
      </c>
      <c r="G6534" s="14" t="s">
        <v>6497</v>
      </c>
      <c r="Q6534" t="str">
        <f t="shared" si="102"/>
        <v>45214610-Radovi na izgradnji laboratorijskih zgrada</v>
      </c>
    </row>
    <row r="6535" spans="1:17" x14ac:dyDescent="0.25">
      <c r="A6535">
        <v>6534</v>
      </c>
      <c r="B6535">
        <v>45214610</v>
      </c>
      <c r="C6535" t="s">
        <v>6497</v>
      </c>
      <c r="E6535" s="15">
        <v>6535</v>
      </c>
      <c r="F6535" s="16">
        <v>45214620</v>
      </c>
      <c r="G6535" s="17" t="s">
        <v>6498</v>
      </c>
      <c r="Q6535" t="str">
        <f t="shared" si="102"/>
        <v>45214620-Radovi na izgradnji istraživačkih i ispitnih objekata</v>
      </c>
    </row>
    <row r="6536" spans="1:17" x14ac:dyDescent="0.25">
      <c r="A6536">
        <v>6535</v>
      </c>
      <c r="B6536">
        <v>45214620</v>
      </c>
      <c r="C6536" t="s">
        <v>6498</v>
      </c>
      <c r="E6536" s="12">
        <v>6536</v>
      </c>
      <c r="F6536" s="13">
        <v>45214630</v>
      </c>
      <c r="G6536" s="14" t="s">
        <v>6499</v>
      </c>
      <c r="Q6536" t="str">
        <f t="shared" si="102"/>
        <v>45214630-Naučni objekti</v>
      </c>
    </row>
    <row r="6537" spans="1:17" x14ac:dyDescent="0.25">
      <c r="A6537">
        <v>6536</v>
      </c>
      <c r="B6537">
        <v>45214630</v>
      </c>
      <c r="C6537" t="s">
        <v>6499</v>
      </c>
      <c r="E6537" s="15">
        <v>6537</v>
      </c>
      <c r="F6537" s="16">
        <v>45214631</v>
      </c>
      <c r="G6537" s="17" t="s">
        <v>6500</v>
      </c>
      <c r="Q6537" t="str">
        <f t="shared" si="102"/>
        <v>45214631-Radovi na ugrađivanju sterilnih soba</v>
      </c>
    </row>
    <row r="6538" spans="1:17" x14ac:dyDescent="0.25">
      <c r="A6538">
        <v>6537</v>
      </c>
      <c r="B6538">
        <v>45214631</v>
      </c>
      <c r="C6538" t="s">
        <v>6500</v>
      </c>
      <c r="E6538" s="12">
        <v>6538</v>
      </c>
      <c r="F6538" s="13">
        <v>45214640</v>
      </c>
      <c r="G6538" s="14" t="s">
        <v>6501</v>
      </c>
      <c r="Q6538" t="str">
        <f t="shared" si="102"/>
        <v>45214640-Radovi na izgradnji meteoroloških stanica</v>
      </c>
    </row>
    <row r="6539" spans="1:17" x14ac:dyDescent="0.25">
      <c r="A6539">
        <v>6538</v>
      </c>
      <c r="B6539">
        <v>45214640</v>
      </c>
      <c r="C6539" t="s">
        <v>6501</v>
      </c>
      <c r="E6539" s="15">
        <v>6539</v>
      </c>
      <c r="F6539" s="16">
        <v>45214700</v>
      </c>
      <c r="G6539" s="17" t="s">
        <v>6502</v>
      </c>
      <c r="Q6539" t="str">
        <f t="shared" si="102"/>
        <v>45214700-Radovi na izgradnji studentskih domova</v>
      </c>
    </row>
    <row r="6540" spans="1:17" x14ac:dyDescent="0.25">
      <c r="A6540">
        <v>6539</v>
      </c>
      <c r="B6540">
        <v>45214700</v>
      </c>
      <c r="C6540" t="s">
        <v>6502</v>
      </c>
      <c r="E6540" s="12">
        <v>6540</v>
      </c>
      <c r="F6540" s="13">
        <v>45214710</v>
      </c>
      <c r="G6540" s="14" t="s">
        <v>6503</v>
      </c>
      <c r="Q6540" t="str">
        <f t="shared" si="102"/>
        <v>45214710-Radovi na izgradnji ulaznih holova</v>
      </c>
    </row>
    <row r="6541" spans="1:17" x14ac:dyDescent="0.25">
      <c r="A6541">
        <v>6540</v>
      </c>
      <c r="B6541">
        <v>45214710</v>
      </c>
      <c r="C6541" t="s">
        <v>6503</v>
      </c>
      <c r="E6541" s="15">
        <v>6541</v>
      </c>
      <c r="F6541" s="16">
        <v>45214800</v>
      </c>
      <c r="G6541" s="17" t="s">
        <v>6504</v>
      </c>
      <c r="Q6541" t="str">
        <f t="shared" si="102"/>
        <v>45214800-Izgradnja objekata za osposobljavanje i obuku</v>
      </c>
    </row>
    <row r="6542" spans="1:17" x14ac:dyDescent="0.25">
      <c r="A6542">
        <v>6541</v>
      </c>
      <c r="B6542">
        <v>45214800</v>
      </c>
      <c r="C6542" t="s">
        <v>6504</v>
      </c>
      <c r="E6542" s="12">
        <v>6542</v>
      </c>
      <c r="F6542" s="13">
        <v>45215000</v>
      </c>
      <c r="G6542" s="14" t="s">
        <v>6505</v>
      </c>
      <c r="Q6542" t="str">
        <f t="shared" si="102"/>
        <v>45215000-Radovi na izgradnji zgrada u funkciji zdravstvenih i socijalnih službi, krematorijuma i javnih toaleta</v>
      </c>
    </row>
    <row r="6543" spans="1:17" x14ac:dyDescent="0.25">
      <c r="A6543">
        <v>6542</v>
      </c>
      <c r="B6543">
        <v>45215000</v>
      </c>
      <c r="C6543" t="s">
        <v>6505</v>
      </c>
      <c r="E6543" s="15">
        <v>6543</v>
      </c>
      <c r="F6543" s="16">
        <v>45215100</v>
      </c>
      <c r="G6543" s="17" t="s">
        <v>6506</v>
      </c>
      <c r="Q6543" t="str">
        <f t="shared" si="102"/>
        <v>45215100-Radovi na izgradnji zgrada u funkciji zdravstvenih usluga</v>
      </c>
    </row>
    <row r="6544" spans="1:17" x14ac:dyDescent="0.25">
      <c r="A6544">
        <v>6543</v>
      </c>
      <c r="B6544">
        <v>45215100</v>
      </c>
      <c r="C6544" t="s">
        <v>6506</v>
      </c>
      <c r="E6544" s="12">
        <v>6544</v>
      </c>
      <c r="F6544" s="13">
        <v>45215110</v>
      </c>
      <c r="G6544" s="14" t="s">
        <v>6507</v>
      </c>
      <c r="Q6544" t="str">
        <f t="shared" si="102"/>
        <v>45215110-Radovi na izgradnji objekata za banje</v>
      </c>
    </row>
    <row r="6545" spans="1:17" x14ac:dyDescent="0.25">
      <c r="A6545">
        <v>6544</v>
      </c>
      <c r="B6545">
        <v>45215110</v>
      </c>
      <c r="C6545" t="s">
        <v>6507</v>
      </c>
      <c r="E6545" s="15">
        <v>6545</v>
      </c>
      <c r="F6545" s="16">
        <v>45215120</v>
      </c>
      <c r="G6545" s="17" t="s">
        <v>6508</v>
      </c>
      <c r="Q6545" t="str">
        <f t="shared" si="102"/>
        <v>45215120-Radovi na izgradnji zgrada za specijalističku medicinu</v>
      </c>
    </row>
    <row r="6546" spans="1:17" x14ac:dyDescent="0.25">
      <c r="A6546">
        <v>6545</v>
      </c>
      <c r="B6546">
        <v>45215120</v>
      </c>
      <c r="C6546" t="s">
        <v>6508</v>
      </c>
      <c r="E6546" s="12">
        <v>6546</v>
      </c>
      <c r="F6546" s="13">
        <v>45215130</v>
      </c>
      <c r="G6546" s="14" t="s">
        <v>6509</v>
      </c>
      <c r="Q6546" t="str">
        <f t="shared" si="102"/>
        <v>45215130-Radovi na izgradnji klinika</v>
      </c>
    </row>
    <row r="6547" spans="1:17" x14ac:dyDescent="0.25">
      <c r="A6547">
        <v>6546</v>
      </c>
      <c r="B6547">
        <v>45215130</v>
      </c>
      <c r="C6547" t="s">
        <v>6509</v>
      </c>
      <c r="E6547" s="15">
        <v>6547</v>
      </c>
      <c r="F6547" s="16">
        <v>45215140</v>
      </c>
      <c r="G6547" s="17" t="s">
        <v>6510</v>
      </c>
      <c r="Q6547" t="str">
        <f t="shared" si="102"/>
        <v>45215140-Radovi na izgradnji bolničkih objekata</v>
      </c>
    </row>
    <row r="6548" spans="1:17" x14ac:dyDescent="0.25">
      <c r="A6548">
        <v>6547</v>
      </c>
      <c r="B6548">
        <v>45215140</v>
      </c>
      <c r="C6548" t="s">
        <v>6510</v>
      </c>
      <c r="E6548" s="12">
        <v>6548</v>
      </c>
      <c r="F6548" s="13">
        <v>45215141</v>
      </c>
      <c r="G6548" s="14" t="s">
        <v>6511</v>
      </c>
      <c r="Q6548" t="str">
        <f t="shared" si="102"/>
        <v>45215141-Radovi na izgradnji operacionih sala</v>
      </c>
    </row>
    <row r="6549" spans="1:17" x14ac:dyDescent="0.25">
      <c r="A6549">
        <v>6548</v>
      </c>
      <c r="B6549">
        <v>45215141</v>
      </c>
      <c r="C6549" t="s">
        <v>6511</v>
      </c>
      <c r="E6549" s="15">
        <v>6549</v>
      </c>
      <c r="F6549" s="16">
        <v>45215142</v>
      </c>
      <c r="G6549" s="17" t="s">
        <v>6512</v>
      </c>
      <c r="Q6549" t="str">
        <f t="shared" si="102"/>
        <v>45215142-Radovi na izgradnji jedinica intenzivne nege</v>
      </c>
    </row>
    <row r="6550" spans="1:17" x14ac:dyDescent="0.25">
      <c r="A6550">
        <v>6549</v>
      </c>
      <c r="B6550">
        <v>45215142</v>
      </c>
      <c r="C6550" t="s">
        <v>6512</v>
      </c>
      <c r="E6550" s="12">
        <v>6550</v>
      </c>
      <c r="F6550" s="13">
        <v>45215143</v>
      </c>
      <c r="G6550" s="14" t="s">
        <v>6513</v>
      </c>
      <c r="Q6550" t="str">
        <f t="shared" si="102"/>
        <v>45215143-Radovi na izgradnji prostorija za dijagnostičke sistematske preglede</v>
      </c>
    </row>
    <row r="6551" spans="1:17" x14ac:dyDescent="0.25">
      <c r="A6551">
        <v>6550</v>
      </c>
      <c r="B6551">
        <v>45215143</v>
      </c>
      <c r="C6551" t="s">
        <v>6513</v>
      </c>
      <c r="E6551" s="15">
        <v>6551</v>
      </c>
      <c r="F6551" s="16">
        <v>45215144</v>
      </c>
      <c r="G6551" s="17" t="s">
        <v>6514</v>
      </c>
      <c r="Q6551" t="str">
        <f t="shared" si="102"/>
        <v>45215144-Radovi na izgradnji prostorija za sistematske preglede</v>
      </c>
    </row>
    <row r="6552" spans="1:17" x14ac:dyDescent="0.25">
      <c r="A6552">
        <v>6551</v>
      </c>
      <c r="B6552">
        <v>45215144</v>
      </c>
      <c r="C6552" t="s">
        <v>6514</v>
      </c>
      <c r="E6552" s="12">
        <v>6552</v>
      </c>
      <c r="F6552" s="13">
        <v>45215145</v>
      </c>
      <c r="G6552" s="14" t="s">
        <v>6515</v>
      </c>
      <c r="Q6552" t="str">
        <f t="shared" si="102"/>
        <v>45215145-Radovi na izgradnji prostorija za fluoroskopiju</v>
      </c>
    </row>
    <row r="6553" spans="1:17" x14ac:dyDescent="0.25">
      <c r="A6553">
        <v>6552</v>
      </c>
      <c r="B6553">
        <v>45215145</v>
      </c>
      <c r="C6553" t="s">
        <v>6515</v>
      </c>
      <c r="E6553" s="15">
        <v>6553</v>
      </c>
      <c r="F6553" s="16">
        <v>45215146</v>
      </c>
      <c r="G6553" s="17" t="s">
        <v>6516</v>
      </c>
      <c r="Q6553" t="str">
        <f t="shared" si="102"/>
        <v>45215146-Radovi na izgradnji prostorija za patologiju</v>
      </c>
    </row>
    <row r="6554" spans="1:17" x14ac:dyDescent="0.25">
      <c r="A6554">
        <v>6553</v>
      </c>
      <c r="B6554">
        <v>45215146</v>
      </c>
      <c r="C6554" t="s">
        <v>6516</v>
      </c>
      <c r="E6554" s="12">
        <v>6554</v>
      </c>
      <c r="F6554" s="13">
        <v>45215147</v>
      </c>
      <c r="G6554" s="14" t="s">
        <v>6517</v>
      </c>
      <c r="Q6554" t="str">
        <f t="shared" si="102"/>
        <v>45215147-Radovi na izgradnji prostorija za sudsku medicinu</v>
      </c>
    </row>
    <row r="6555" spans="1:17" x14ac:dyDescent="0.25">
      <c r="A6555">
        <v>6554</v>
      </c>
      <c r="B6555">
        <v>45215147</v>
      </c>
      <c r="C6555" t="s">
        <v>6517</v>
      </c>
      <c r="E6555" s="15">
        <v>6555</v>
      </c>
      <c r="F6555" s="16">
        <v>45215148</v>
      </c>
      <c r="G6555" s="17" t="s">
        <v>6518</v>
      </c>
      <c r="Q6555" t="str">
        <f t="shared" si="102"/>
        <v>45215148-Radovi na izgradnji prostorija za kateterizaciju</v>
      </c>
    </row>
    <row r="6556" spans="1:17" x14ac:dyDescent="0.25">
      <c r="A6556">
        <v>6555</v>
      </c>
      <c r="B6556">
        <v>45215148</v>
      </c>
      <c r="C6556" t="s">
        <v>6518</v>
      </c>
      <c r="E6556" s="12">
        <v>6556</v>
      </c>
      <c r="F6556" s="13">
        <v>45215200</v>
      </c>
      <c r="G6556" s="14" t="s">
        <v>6519</v>
      </c>
      <c r="Q6556" t="str">
        <f t="shared" si="102"/>
        <v>45215200-Radovi na izgradnji zgrada za socijalne službe</v>
      </c>
    </row>
    <row r="6557" spans="1:17" x14ac:dyDescent="0.25">
      <c r="A6557">
        <v>6556</v>
      </c>
      <c r="B6557">
        <v>45215200</v>
      </c>
      <c r="C6557" t="s">
        <v>6519</v>
      </c>
      <c r="E6557" s="15">
        <v>6557</v>
      </c>
      <c r="F6557" s="16">
        <v>45215210</v>
      </c>
      <c r="G6557" s="17" t="s">
        <v>6520</v>
      </c>
      <c r="Q6557" t="str">
        <f t="shared" si="102"/>
        <v>45215210-Radovi na izgradnji subvencionisanog stanovanja</v>
      </c>
    </row>
    <row r="6558" spans="1:17" x14ac:dyDescent="0.25">
      <c r="A6558">
        <v>6557</v>
      </c>
      <c r="B6558">
        <v>45215210</v>
      </c>
      <c r="C6558" t="s">
        <v>6520</v>
      </c>
      <c r="E6558" s="12">
        <v>6558</v>
      </c>
      <c r="F6558" s="13">
        <v>45215212</v>
      </c>
      <c r="G6558" s="14" t="s">
        <v>6521</v>
      </c>
      <c r="Q6558" t="str">
        <f t="shared" si="102"/>
        <v>45215212-Radovi na izgradnji domova za penzionere</v>
      </c>
    </row>
    <row r="6559" spans="1:17" x14ac:dyDescent="0.25">
      <c r="A6559">
        <v>6558</v>
      </c>
      <c r="B6559">
        <v>45215212</v>
      </c>
      <c r="C6559" t="s">
        <v>6521</v>
      </c>
      <c r="E6559" s="15">
        <v>6559</v>
      </c>
      <c r="F6559" s="16">
        <v>45215213</v>
      </c>
      <c r="G6559" s="17" t="s">
        <v>6522</v>
      </c>
      <c r="Q6559" t="str">
        <f t="shared" si="102"/>
        <v>45215213-Radovi na izgradnji domova za staranje o starim i bolesnim licima</v>
      </c>
    </row>
    <row r="6560" spans="1:17" x14ac:dyDescent="0.25">
      <c r="A6560">
        <v>6559</v>
      </c>
      <c r="B6560">
        <v>45215213</v>
      </c>
      <c r="C6560" t="s">
        <v>6522</v>
      </c>
      <c r="E6560" s="12">
        <v>6560</v>
      </c>
      <c r="F6560" s="13">
        <v>45215214</v>
      </c>
      <c r="G6560" s="14" t="s">
        <v>6523</v>
      </c>
      <c r="Q6560" t="str">
        <f t="shared" si="102"/>
        <v>45215214-Radovi na izgradnji domova za smeštaj starih lica</v>
      </c>
    </row>
    <row r="6561" spans="1:17" x14ac:dyDescent="0.25">
      <c r="A6561">
        <v>6560</v>
      </c>
      <c r="B6561">
        <v>45215214</v>
      </c>
      <c r="C6561" t="s">
        <v>6523</v>
      </c>
      <c r="E6561" s="15">
        <v>6561</v>
      </c>
      <c r="F6561" s="16">
        <v>45215215</v>
      </c>
      <c r="G6561" s="17" t="s">
        <v>6524</v>
      </c>
      <c r="Q6561" t="str">
        <f t="shared" si="102"/>
        <v>45215215-Radovi na izgradnji dečijih domova</v>
      </c>
    </row>
    <row r="6562" spans="1:17" x14ac:dyDescent="0.25">
      <c r="A6562">
        <v>6561</v>
      </c>
      <c r="B6562">
        <v>45215215</v>
      </c>
      <c r="C6562" t="s">
        <v>6524</v>
      </c>
      <c r="E6562" s="12">
        <v>6562</v>
      </c>
      <c r="F6562" s="13">
        <v>45215220</v>
      </c>
      <c r="G6562" s="14" t="s">
        <v>6525</v>
      </c>
      <c r="Q6562" t="str">
        <f t="shared" si="102"/>
        <v>45215220-Radovi na izgradnji objekata za socijalno staranje, osim subvencionisanog stanovanja</v>
      </c>
    </row>
    <row r="6563" spans="1:17" x14ac:dyDescent="0.25">
      <c r="A6563">
        <v>6562</v>
      </c>
      <c r="B6563">
        <v>45215220</v>
      </c>
      <c r="C6563" t="s">
        <v>6525</v>
      </c>
      <c r="E6563" s="15">
        <v>6563</v>
      </c>
      <c r="F6563" s="16">
        <v>45215221</v>
      </c>
      <c r="G6563" s="17" t="s">
        <v>6526</v>
      </c>
      <c r="Q6563" t="str">
        <f t="shared" si="102"/>
        <v>45215221-Radovi na izgradnji centara za dnevni boravak</v>
      </c>
    </row>
    <row r="6564" spans="1:17" x14ac:dyDescent="0.25">
      <c r="A6564">
        <v>6563</v>
      </c>
      <c r="B6564">
        <v>45215221</v>
      </c>
      <c r="C6564" t="s">
        <v>6526</v>
      </c>
      <c r="E6564" s="12">
        <v>6564</v>
      </c>
      <c r="F6564" s="13">
        <v>45215222</v>
      </c>
      <c r="G6564" s="14" t="s">
        <v>6527</v>
      </c>
      <c r="Q6564" t="str">
        <f t="shared" si="102"/>
        <v>45215222-Radovi na izgradnji društvenih centara</v>
      </c>
    </row>
    <row r="6565" spans="1:17" x14ac:dyDescent="0.25">
      <c r="A6565">
        <v>6564</v>
      </c>
      <c r="B6565">
        <v>45215222</v>
      </c>
      <c r="C6565" t="s">
        <v>6527</v>
      </c>
      <c r="E6565" s="15">
        <v>6565</v>
      </c>
      <c r="F6565" s="16">
        <v>45215300</v>
      </c>
      <c r="G6565" s="17" t="s">
        <v>6528</v>
      </c>
      <c r="Q6565" t="str">
        <f t="shared" si="102"/>
        <v>45215300-Radovi na izgradnji krematorijuma</v>
      </c>
    </row>
    <row r="6566" spans="1:17" x14ac:dyDescent="0.25">
      <c r="A6566">
        <v>6565</v>
      </c>
      <c r="B6566">
        <v>45215300</v>
      </c>
      <c r="C6566" t="s">
        <v>6528</v>
      </c>
      <c r="E6566" s="12">
        <v>6566</v>
      </c>
      <c r="F6566" s="13">
        <v>45215400</v>
      </c>
      <c r="G6566" s="14" t="s">
        <v>6529</v>
      </c>
      <c r="Q6566" t="str">
        <f t="shared" si="102"/>
        <v>45215400-Radovi na grobljima</v>
      </c>
    </row>
    <row r="6567" spans="1:17" x14ac:dyDescent="0.25">
      <c r="A6567">
        <v>6566</v>
      </c>
      <c r="B6567">
        <v>45215400</v>
      </c>
      <c r="C6567" t="s">
        <v>6529</v>
      </c>
      <c r="E6567" s="15">
        <v>6567</v>
      </c>
      <c r="F6567" s="16">
        <v>45215500</v>
      </c>
      <c r="G6567" s="17" t="s">
        <v>6530</v>
      </c>
      <c r="Q6567" t="str">
        <f t="shared" si="102"/>
        <v>45215500-Javni toaleti</v>
      </c>
    </row>
    <row r="6568" spans="1:17" x14ac:dyDescent="0.25">
      <c r="A6568">
        <v>6567</v>
      </c>
      <c r="B6568">
        <v>45215500</v>
      </c>
      <c r="C6568" t="s">
        <v>6530</v>
      </c>
      <c r="E6568" s="12">
        <v>6568</v>
      </c>
      <c r="F6568" s="13">
        <v>45216000</v>
      </c>
      <c r="G6568" s="14" t="s">
        <v>6531</v>
      </c>
      <c r="Q6568" t="str">
        <f t="shared" si="102"/>
        <v>45216000-Radovi na izgradnji zgrada u funkciji reda i zakona ili službi za vanredne situacije i vojnih zgrada</v>
      </c>
    </row>
    <row r="6569" spans="1:17" x14ac:dyDescent="0.25">
      <c r="A6569">
        <v>6568</v>
      </c>
      <c r="B6569">
        <v>45216000</v>
      </c>
      <c r="C6569" t="s">
        <v>6531</v>
      </c>
      <c r="E6569" s="15">
        <v>6569</v>
      </c>
      <c r="F6569" s="16">
        <v>45216100</v>
      </c>
      <c r="G6569" s="17" t="s">
        <v>6532</v>
      </c>
      <c r="Q6569" t="str">
        <f t="shared" si="102"/>
        <v>45216100-Radovi na izgradnji u funkciji reda i zakona i službi za vanredne situacije</v>
      </c>
    </row>
    <row r="6570" spans="1:17" x14ac:dyDescent="0.25">
      <c r="A6570">
        <v>6569</v>
      </c>
      <c r="B6570">
        <v>45216100</v>
      </c>
      <c r="C6570" t="s">
        <v>6532</v>
      </c>
      <c r="E6570" s="12">
        <v>6570</v>
      </c>
      <c r="F6570" s="13">
        <v>45216110</v>
      </c>
      <c r="G6570" s="14" t="s">
        <v>6533</v>
      </c>
      <c r="Q6570" t="str">
        <f t="shared" si="102"/>
        <v>45216110-Radovi na izgradnji u funkciji reda i zakona</v>
      </c>
    </row>
    <row r="6571" spans="1:17" x14ac:dyDescent="0.25">
      <c r="A6571">
        <v>6570</v>
      </c>
      <c r="B6571">
        <v>45216110</v>
      </c>
      <c r="C6571" t="s">
        <v>6533</v>
      </c>
      <c r="E6571" s="15">
        <v>6571</v>
      </c>
      <c r="F6571" s="16">
        <v>45216111</v>
      </c>
      <c r="G6571" s="17" t="s">
        <v>6534</v>
      </c>
      <c r="Q6571" t="str">
        <f t="shared" si="102"/>
        <v>45216111-Radovi na izgradnji policijskih stanica</v>
      </c>
    </row>
    <row r="6572" spans="1:17" x14ac:dyDescent="0.25">
      <c r="A6572">
        <v>6571</v>
      </c>
      <c r="B6572">
        <v>45216111</v>
      </c>
      <c r="C6572" t="s">
        <v>6534</v>
      </c>
      <c r="E6572" s="12">
        <v>6572</v>
      </c>
      <c r="F6572" s="13">
        <v>45216112</v>
      </c>
      <c r="G6572" s="14" t="s">
        <v>6535</v>
      </c>
      <c r="Q6572" t="str">
        <f t="shared" si="102"/>
        <v>45216112-Radovi na izgradnji zgrada suda</v>
      </c>
    </row>
    <row r="6573" spans="1:17" x14ac:dyDescent="0.25">
      <c r="A6573">
        <v>6572</v>
      </c>
      <c r="B6573">
        <v>45216112</v>
      </c>
      <c r="C6573" t="s">
        <v>6535</v>
      </c>
      <c r="E6573" s="15">
        <v>6573</v>
      </c>
      <c r="F6573" s="16">
        <v>45216113</v>
      </c>
      <c r="G6573" s="17" t="s">
        <v>6536</v>
      </c>
      <c r="Q6573" t="str">
        <f t="shared" si="102"/>
        <v>45216113-Radovi na izgradnji zatvora</v>
      </c>
    </row>
    <row r="6574" spans="1:17" x14ac:dyDescent="0.25">
      <c r="A6574">
        <v>6573</v>
      </c>
      <c r="B6574">
        <v>45216113</v>
      </c>
      <c r="C6574" t="s">
        <v>6536</v>
      </c>
      <c r="E6574" s="12">
        <v>6574</v>
      </c>
      <c r="F6574" s="13">
        <v>45216114</v>
      </c>
      <c r="G6574" s="14" t="s">
        <v>6537</v>
      </c>
      <c r="Q6574" t="str">
        <f t="shared" si="102"/>
        <v>45216114-Radovi na izgradnji zgrada za skupštine i javna okupljanja</v>
      </c>
    </row>
    <row r="6575" spans="1:17" x14ac:dyDescent="0.25">
      <c r="A6575">
        <v>6574</v>
      </c>
      <c r="B6575">
        <v>45216114</v>
      </c>
      <c r="C6575" t="s">
        <v>6537</v>
      </c>
      <c r="E6575" s="15">
        <v>6575</v>
      </c>
      <c r="F6575" s="16">
        <v>45216120</v>
      </c>
      <c r="G6575" s="17" t="s">
        <v>6538</v>
      </c>
      <c r="Q6575" t="str">
        <f t="shared" si="102"/>
        <v>45216120-Radovi na izgradnji zgrada za službe za pomoć u vanrednim situacijama</v>
      </c>
    </row>
    <row r="6576" spans="1:17" x14ac:dyDescent="0.25">
      <c r="A6576">
        <v>6575</v>
      </c>
      <c r="B6576">
        <v>45216120</v>
      </c>
      <c r="C6576" t="s">
        <v>6538</v>
      </c>
      <c r="E6576" s="12">
        <v>6576</v>
      </c>
      <c r="F6576" s="13">
        <v>45216121</v>
      </c>
      <c r="G6576" s="14" t="s">
        <v>6539</v>
      </c>
      <c r="Q6576" t="str">
        <f t="shared" si="102"/>
        <v>45216121-Radovi na izgradnji vatrogasnih stanica</v>
      </c>
    </row>
    <row r="6577" spans="1:17" x14ac:dyDescent="0.25">
      <c r="A6577">
        <v>6576</v>
      </c>
      <c r="B6577">
        <v>45216121</v>
      </c>
      <c r="C6577" t="s">
        <v>6539</v>
      </c>
      <c r="E6577" s="15">
        <v>6577</v>
      </c>
      <c r="F6577" s="16">
        <v>45216122</v>
      </c>
      <c r="G6577" s="17" t="s">
        <v>6540</v>
      </c>
      <c r="Q6577" t="str">
        <f t="shared" si="102"/>
        <v>45216122-Radovi na izgradnji hitne medicinske pomoći</v>
      </c>
    </row>
    <row r="6578" spans="1:17" x14ac:dyDescent="0.25">
      <c r="A6578">
        <v>6577</v>
      </c>
      <c r="B6578">
        <v>45216122</v>
      </c>
      <c r="C6578" t="s">
        <v>6540</v>
      </c>
      <c r="E6578" s="12">
        <v>6578</v>
      </c>
      <c r="F6578" s="13">
        <v>45216123</v>
      </c>
      <c r="G6578" s="14" t="s">
        <v>6541</v>
      </c>
      <c r="Q6578" t="str">
        <f t="shared" si="102"/>
        <v>45216123-Radovi na izgradnji zgrada za gorske službe spašavanja</v>
      </c>
    </row>
    <row r="6579" spans="1:17" x14ac:dyDescent="0.25">
      <c r="A6579">
        <v>6578</v>
      </c>
      <c r="B6579">
        <v>45216123</v>
      </c>
      <c r="C6579" t="s">
        <v>6541</v>
      </c>
      <c r="E6579" s="15">
        <v>6579</v>
      </c>
      <c r="F6579" s="16">
        <v>45216124</v>
      </c>
      <c r="G6579" s="17" t="s">
        <v>6542</v>
      </c>
      <c r="Q6579" t="str">
        <f t="shared" si="102"/>
        <v>45216124-Radovi na izgradnji stanica za brodove sa spašavanje</v>
      </c>
    </row>
    <row r="6580" spans="1:17" x14ac:dyDescent="0.25">
      <c r="A6580">
        <v>6579</v>
      </c>
      <c r="B6580">
        <v>45216124</v>
      </c>
      <c r="C6580" t="s">
        <v>6542</v>
      </c>
      <c r="E6580" s="12">
        <v>6580</v>
      </c>
      <c r="F6580" s="13">
        <v>45216125</v>
      </c>
      <c r="G6580" s="14" t="s">
        <v>6543</v>
      </c>
      <c r="Q6580" t="str">
        <f t="shared" si="102"/>
        <v>45216125-Radovi na izgradnji zgrada za pomoć u vanrednim situacijama</v>
      </c>
    </row>
    <row r="6581" spans="1:17" x14ac:dyDescent="0.25">
      <c r="A6581">
        <v>6580</v>
      </c>
      <c r="B6581">
        <v>45216125</v>
      </c>
      <c r="C6581" t="s">
        <v>6543</v>
      </c>
      <c r="E6581" s="15">
        <v>6581</v>
      </c>
      <c r="F6581" s="16">
        <v>45216126</v>
      </c>
      <c r="G6581" s="17" t="s">
        <v>6544</v>
      </c>
      <c r="Q6581" t="str">
        <f t="shared" si="102"/>
        <v>45216126-Radovi na izgradnji zgrada obalske straže</v>
      </c>
    </row>
    <row r="6582" spans="1:17" x14ac:dyDescent="0.25">
      <c r="A6582">
        <v>6581</v>
      </c>
      <c r="B6582">
        <v>45216126</v>
      </c>
      <c r="C6582" t="s">
        <v>6544</v>
      </c>
      <c r="E6582" s="12">
        <v>6582</v>
      </c>
      <c r="F6582" s="13">
        <v>45216127</v>
      </c>
      <c r="G6582" s="14" t="s">
        <v>6545</v>
      </c>
      <c r="Q6582" t="str">
        <f t="shared" si="102"/>
        <v>45216127-Radovi na izgradnji stanica spasilačke službe</v>
      </c>
    </row>
    <row r="6583" spans="1:17" x14ac:dyDescent="0.25">
      <c r="A6583">
        <v>6582</v>
      </c>
      <c r="B6583">
        <v>45216127</v>
      </c>
      <c r="C6583" t="s">
        <v>6545</v>
      </c>
      <c r="E6583" s="15">
        <v>6583</v>
      </c>
      <c r="F6583" s="16">
        <v>45216128</v>
      </c>
      <c r="G6583" s="17" t="s">
        <v>6546</v>
      </c>
      <c r="Q6583" t="str">
        <f t="shared" si="102"/>
        <v>45216128-Radovi na izgradnji svetionika</v>
      </c>
    </row>
    <row r="6584" spans="1:17" x14ac:dyDescent="0.25">
      <c r="A6584">
        <v>6583</v>
      </c>
      <c r="B6584">
        <v>45216128</v>
      </c>
      <c r="C6584" t="s">
        <v>6546</v>
      </c>
      <c r="E6584" s="12">
        <v>6584</v>
      </c>
      <c r="F6584" s="13">
        <v>45216129</v>
      </c>
      <c r="G6584" s="14" t="s">
        <v>6547</v>
      </c>
      <c r="Q6584" t="str">
        <f t="shared" si="102"/>
        <v>45216129-Zaštitna skloništa</v>
      </c>
    </row>
    <row r="6585" spans="1:17" x14ac:dyDescent="0.25">
      <c r="A6585">
        <v>6584</v>
      </c>
      <c r="B6585">
        <v>45216129</v>
      </c>
      <c r="C6585" t="s">
        <v>6547</v>
      </c>
      <c r="E6585" s="15">
        <v>6585</v>
      </c>
      <c r="F6585" s="16">
        <v>45216200</v>
      </c>
      <c r="G6585" s="17" t="s">
        <v>6548</v>
      </c>
      <c r="Q6585" t="str">
        <f t="shared" si="102"/>
        <v>45216200-Radovi na izgradnji vojnih građevina i objekata</v>
      </c>
    </row>
    <row r="6586" spans="1:17" x14ac:dyDescent="0.25">
      <c r="A6586">
        <v>6585</v>
      </c>
      <c r="B6586">
        <v>45216200</v>
      </c>
      <c r="C6586" t="s">
        <v>6548</v>
      </c>
      <c r="E6586" s="12">
        <v>6586</v>
      </c>
      <c r="F6586" s="13">
        <v>45216220</v>
      </c>
      <c r="G6586" s="14" t="s">
        <v>6549</v>
      </c>
      <c r="Q6586" t="str">
        <f t="shared" si="102"/>
        <v>45216220-Radovi na izgradnji vojnih bunkera</v>
      </c>
    </row>
    <row r="6587" spans="1:17" x14ac:dyDescent="0.25">
      <c r="A6587">
        <v>6586</v>
      </c>
      <c r="B6587">
        <v>45216220</v>
      </c>
      <c r="C6587" t="s">
        <v>6549</v>
      </c>
      <c r="E6587" s="15">
        <v>6587</v>
      </c>
      <c r="F6587" s="16">
        <v>45216230</v>
      </c>
      <c r="G6587" s="17" t="s">
        <v>6550</v>
      </c>
      <c r="Q6587" t="str">
        <f t="shared" si="102"/>
        <v>45216230-Radovi na izgradnji vojnih skloništa</v>
      </c>
    </row>
    <row r="6588" spans="1:17" x14ac:dyDescent="0.25">
      <c r="A6588">
        <v>6587</v>
      </c>
      <c r="B6588">
        <v>45216230</v>
      </c>
      <c r="C6588" t="s">
        <v>6550</v>
      </c>
      <c r="E6588" s="12">
        <v>6588</v>
      </c>
      <c r="F6588" s="13">
        <v>45216250</v>
      </c>
      <c r="G6588" s="14" t="s">
        <v>6551</v>
      </c>
      <c r="Q6588" t="str">
        <f t="shared" si="102"/>
        <v>45216250-Radovi na izgradnji odbrambenih rovova</v>
      </c>
    </row>
    <row r="6589" spans="1:17" x14ac:dyDescent="0.25">
      <c r="A6589">
        <v>6588</v>
      </c>
      <c r="B6589">
        <v>45216250</v>
      </c>
      <c r="C6589" t="s">
        <v>6551</v>
      </c>
      <c r="E6589" s="15">
        <v>6589</v>
      </c>
      <c r="F6589" s="16">
        <v>45217000</v>
      </c>
      <c r="G6589" s="17" t="s">
        <v>6552</v>
      </c>
      <c r="Q6589" t="str">
        <f t="shared" si="102"/>
        <v>45217000-Radovi na izgradnji objekata na naduvavanje</v>
      </c>
    </row>
    <row r="6590" spans="1:17" x14ac:dyDescent="0.25">
      <c r="A6590">
        <v>6589</v>
      </c>
      <c r="B6590">
        <v>45217000</v>
      </c>
      <c r="C6590" t="s">
        <v>6552</v>
      </c>
      <c r="E6590" s="12">
        <v>6590</v>
      </c>
      <c r="F6590" s="13">
        <v>45220000</v>
      </c>
      <c r="G6590" s="14" t="s">
        <v>6553</v>
      </c>
      <c r="Q6590" t="str">
        <f t="shared" si="102"/>
        <v>45220000-Radovi na niskogradnji i radovi na visokogradnji</v>
      </c>
    </row>
    <row r="6591" spans="1:17" x14ac:dyDescent="0.25">
      <c r="A6591">
        <v>6590</v>
      </c>
      <c r="B6591">
        <v>45220000</v>
      </c>
      <c r="C6591" t="s">
        <v>6553</v>
      </c>
      <c r="E6591" s="15">
        <v>6591</v>
      </c>
      <c r="F6591" s="16">
        <v>45221000</v>
      </c>
      <c r="G6591" s="17" t="s">
        <v>6554</v>
      </c>
      <c r="Q6591" t="str">
        <f t="shared" si="102"/>
        <v>45221000-Radovi na izgradnji mostova i tunela, okana i podzemnih železnica</v>
      </c>
    </row>
    <row r="6592" spans="1:17" x14ac:dyDescent="0.25">
      <c r="A6592">
        <v>6591</v>
      </c>
      <c r="B6592">
        <v>45221000</v>
      </c>
      <c r="C6592" t="s">
        <v>6554</v>
      </c>
      <c r="E6592" s="12">
        <v>6592</v>
      </c>
      <c r="F6592" s="13">
        <v>45221100</v>
      </c>
      <c r="G6592" s="14" t="s">
        <v>6555</v>
      </c>
      <c r="Q6592" t="str">
        <f t="shared" si="102"/>
        <v>45221100-Radovi mostogradnje</v>
      </c>
    </row>
    <row r="6593" spans="1:17" x14ac:dyDescent="0.25">
      <c r="A6593">
        <v>6592</v>
      </c>
      <c r="B6593">
        <v>45221100</v>
      </c>
      <c r="C6593" t="s">
        <v>6555</v>
      </c>
      <c r="E6593" s="15">
        <v>6593</v>
      </c>
      <c r="F6593" s="16">
        <v>45221110</v>
      </c>
      <c r="G6593" s="17" t="s">
        <v>6556</v>
      </c>
      <c r="Q6593" t="str">
        <f t="shared" si="102"/>
        <v>45221110-Radovi na izgradnji mostova</v>
      </c>
    </row>
    <row r="6594" spans="1:17" x14ac:dyDescent="0.25">
      <c r="A6594">
        <v>6593</v>
      </c>
      <c r="B6594">
        <v>45221110</v>
      </c>
      <c r="C6594" t="s">
        <v>6556</v>
      </c>
      <c r="E6594" s="12">
        <v>6594</v>
      </c>
      <c r="F6594" s="13">
        <v>45221111</v>
      </c>
      <c r="G6594" s="14" t="s">
        <v>6557</v>
      </c>
      <c r="Q6594" t="str">
        <f t="shared" ref="Q6594:Q6657" si="103">F6594&amp; "-" &amp;G6594</f>
        <v>45221111-Radovi na izgradnji nadvožnjaka</v>
      </c>
    </row>
    <row r="6595" spans="1:17" x14ac:dyDescent="0.25">
      <c r="A6595">
        <v>6594</v>
      </c>
      <c r="B6595">
        <v>45221111</v>
      </c>
      <c r="C6595" t="s">
        <v>6557</v>
      </c>
      <c r="E6595" s="15">
        <v>6595</v>
      </c>
      <c r="F6595" s="16">
        <v>45221112</v>
      </c>
      <c r="G6595" s="17" t="s">
        <v>6558</v>
      </c>
      <c r="Q6595" t="str">
        <f t="shared" si="103"/>
        <v>45221112-Radovi na izgradnji železničkih mostova</v>
      </c>
    </row>
    <row r="6596" spans="1:17" x14ac:dyDescent="0.25">
      <c r="A6596">
        <v>6595</v>
      </c>
      <c r="B6596">
        <v>45221112</v>
      </c>
      <c r="C6596" t="s">
        <v>6558</v>
      </c>
      <c r="E6596" s="12">
        <v>6596</v>
      </c>
      <c r="F6596" s="13">
        <v>45221113</v>
      </c>
      <c r="G6596" s="14" t="s">
        <v>6559</v>
      </c>
      <c r="Q6596" t="str">
        <f t="shared" si="103"/>
        <v>45221113-Radovi na izgradnji pešačkih mostova</v>
      </c>
    </row>
    <row r="6597" spans="1:17" x14ac:dyDescent="0.25">
      <c r="A6597">
        <v>6596</v>
      </c>
      <c r="B6597">
        <v>45221113</v>
      </c>
      <c r="C6597" t="s">
        <v>6559</v>
      </c>
      <c r="E6597" s="15">
        <v>6597</v>
      </c>
      <c r="F6597" s="16">
        <v>45221114</v>
      </c>
      <c r="G6597" s="17" t="s">
        <v>6560</v>
      </c>
      <c r="Q6597" t="str">
        <f t="shared" si="103"/>
        <v>45221114-Radovi na izgradnji gvozdenih mostova</v>
      </c>
    </row>
    <row r="6598" spans="1:17" x14ac:dyDescent="0.25">
      <c r="A6598">
        <v>6597</v>
      </c>
      <c r="B6598">
        <v>45221114</v>
      </c>
      <c r="C6598" t="s">
        <v>6560</v>
      </c>
      <c r="E6598" s="12">
        <v>6598</v>
      </c>
      <c r="F6598" s="13">
        <v>45221115</v>
      </c>
      <c r="G6598" s="14" t="s">
        <v>6561</v>
      </c>
      <c r="Q6598" t="str">
        <f t="shared" si="103"/>
        <v>45221115-Radovi na izgradnji čeličnih mostova</v>
      </c>
    </row>
    <row r="6599" spans="1:17" x14ac:dyDescent="0.25">
      <c r="A6599">
        <v>6598</v>
      </c>
      <c r="B6599">
        <v>45221115</v>
      </c>
      <c r="C6599" t="s">
        <v>6561</v>
      </c>
      <c r="E6599" s="15">
        <v>6599</v>
      </c>
      <c r="F6599" s="16">
        <v>45221117</v>
      </c>
      <c r="G6599" s="17" t="s">
        <v>6562</v>
      </c>
      <c r="Q6599" t="str">
        <f t="shared" si="103"/>
        <v>45221117-Radovi na izgradnji mosnih vaga</v>
      </c>
    </row>
    <row r="6600" spans="1:17" x14ac:dyDescent="0.25">
      <c r="A6600">
        <v>6599</v>
      </c>
      <c r="B6600">
        <v>45221117</v>
      </c>
      <c r="C6600" t="s">
        <v>6562</v>
      </c>
      <c r="E6600" s="12">
        <v>6600</v>
      </c>
      <c r="F6600" s="13">
        <v>45221118</v>
      </c>
      <c r="G6600" s="14" t="s">
        <v>6563</v>
      </c>
      <c r="Q6600" t="str">
        <f t="shared" si="103"/>
        <v>45221118-Radovi na izgradnji mostova za cevovode</v>
      </c>
    </row>
    <row r="6601" spans="1:17" x14ac:dyDescent="0.25">
      <c r="A6601">
        <v>6600</v>
      </c>
      <c r="B6601">
        <v>45221118</v>
      </c>
      <c r="C6601" t="s">
        <v>6563</v>
      </c>
      <c r="E6601" s="15">
        <v>6601</v>
      </c>
      <c r="F6601" s="16">
        <v>45221119</v>
      </c>
      <c r="G6601" s="17" t="s">
        <v>6564</v>
      </c>
      <c r="Q6601" t="str">
        <f t="shared" si="103"/>
        <v>45221119-Građevinski radovi na obnovi mostova</v>
      </c>
    </row>
    <row r="6602" spans="1:17" x14ac:dyDescent="0.25">
      <c r="A6602">
        <v>6601</v>
      </c>
      <c r="B6602">
        <v>45221119</v>
      </c>
      <c r="C6602" t="s">
        <v>6564</v>
      </c>
      <c r="E6602" s="12">
        <v>6602</v>
      </c>
      <c r="F6602" s="13">
        <v>45221120</v>
      </c>
      <c r="G6602" s="14" t="s">
        <v>6565</v>
      </c>
      <c r="Q6602" t="str">
        <f t="shared" si="103"/>
        <v>45221120-Radovi na izgradnji vijadukata</v>
      </c>
    </row>
    <row r="6603" spans="1:17" x14ac:dyDescent="0.25">
      <c r="A6603">
        <v>6602</v>
      </c>
      <c r="B6603">
        <v>45221120</v>
      </c>
      <c r="C6603" t="s">
        <v>6565</v>
      </c>
      <c r="E6603" s="15">
        <v>6603</v>
      </c>
      <c r="F6603" s="16">
        <v>45221121</v>
      </c>
      <c r="G6603" s="17" t="s">
        <v>6566</v>
      </c>
      <c r="Q6603" t="str">
        <f t="shared" si="103"/>
        <v>45221121-Radovi na izgradnji drumskih vijadukata</v>
      </c>
    </row>
    <row r="6604" spans="1:17" x14ac:dyDescent="0.25">
      <c r="A6604">
        <v>6603</v>
      </c>
      <c r="B6604">
        <v>45221121</v>
      </c>
      <c r="C6604" t="s">
        <v>6566</v>
      </c>
      <c r="E6604" s="12">
        <v>6604</v>
      </c>
      <c r="F6604" s="13">
        <v>45221122</v>
      </c>
      <c r="G6604" s="14" t="s">
        <v>6567</v>
      </c>
      <c r="Q6604" t="str">
        <f t="shared" si="103"/>
        <v>45221122-Radovi na izgradnji železničkih vijadukata</v>
      </c>
    </row>
    <row r="6605" spans="1:17" x14ac:dyDescent="0.25">
      <c r="A6605">
        <v>6604</v>
      </c>
      <c r="B6605">
        <v>45221122</v>
      </c>
      <c r="C6605" t="s">
        <v>6567</v>
      </c>
      <c r="E6605" s="15">
        <v>6605</v>
      </c>
      <c r="F6605" s="16">
        <v>45221200</v>
      </c>
      <c r="G6605" s="17" t="s">
        <v>6568</v>
      </c>
      <c r="Q6605" t="str">
        <f t="shared" si="103"/>
        <v>45221200-Radovi na izgradnji tunela, okana i podzemnih železnica</v>
      </c>
    </row>
    <row r="6606" spans="1:17" x14ac:dyDescent="0.25">
      <c r="A6606">
        <v>6605</v>
      </c>
      <c r="B6606">
        <v>45221200</v>
      </c>
      <c r="C6606" t="s">
        <v>6568</v>
      </c>
      <c r="E6606" s="12">
        <v>6606</v>
      </c>
      <c r="F6606" s="13">
        <v>45221210</v>
      </c>
      <c r="G6606" s="14" t="s">
        <v>6569</v>
      </c>
      <c r="Q6606" t="str">
        <f t="shared" si="103"/>
        <v>45221210-Pokriveni ili delimično pokriveni iskopi</v>
      </c>
    </row>
    <row r="6607" spans="1:17" x14ac:dyDescent="0.25">
      <c r="A6607">
        <v>6606</v>
      </c>
      <c r="B6607">
        <v>45221210</v>
      </c>
      <c r="C6607" t="s">
        <v>6569</v>
      </c>
      <c r="E6607" s="15">
        <v>6607</v>
      </c>
      <c r="F6607" s="16">
        <v>45221211</v>
      </c>
      <c r="G6607" s="17" t="s">
        <v>6570</v>
      </c>
      <c r="Q6607" t="str">
        <f t="shared" si="103"/>
        <v>45221211-Podvožnjaci</v>
      </c>
    </row>
    <row r="6608" spans="1:17" x14ac:dyDescent="0.25">
      <c r="A6608">
        <v>6607</v>
      </c>
      <c r="B6608">
        <v>45221211</v>
      </c>
      <c r="C6608" t="s">
        <v>6570</v>
      </c>
      <c r="E6608" s="12">
        <v>6608</v>
      </c>
      <c r="F6608" s="13">
        <v>45221213</v>
      </c>
      <c r="G6608" s="14" t="s">
        <v>6571</v>
      </c>
      <c r="Q6608" t="str">
        <f t="shared" si="103"/>
        <v>45221213-Pokriveni ili delimično pokriveni železnički iskopi</v>
      </c>
    </row>
    <row r="6609" spans="1:17" x14ac:dyDescent="0.25">
      <c r="A6609">
        <v>6608</v>
      </c>
      <c r="B6609">
        <v>45221213</v>
      </c>
      <c r="C6609" t="s">
        <v>6571</v>
      </c>
      <c r="E6609" s="15">
        <v>6609</v>
      </c>
      <c r="F6609" s="16">
        <v>45221214</v>
      </c>
      <c r="G6609" s="17" t="s">
        <v>6572</v>
      </c>
      <c r="Q6609" t="str">
        <f t="shared" si="103"/>
        <v>45221214-Pokriveni ili delimično pokriveni drumski iskopi</v>
      </c>
    </row>
    <row r="6610" spans="1:17" x14ac:dyDescent="0.25">
      <c r="A6610">
        <v>6609</v>
      </c>
      <c r="B6610">
        <v>45221214</v>
      </c>
      <c r="C6610" t="s">
        <v>6572</v>
      </c>
      <c r="E6610" s="12">
        <v>6610</v>
      </c>
      <c r="F6610" s="13">
        <v>45221220</v>
      </c>
      <c r="G6610" s="14" t="s">
        <v>6573</v>
      </c>
      <c r="Q6610" t="str">
        <f t="shared" si="103"/>
        <v>45221220-Odvodni kanali i propusti</v>
      </c>
    </row>
    <row r="6611" spans="1:17" x14ac:dyDescent="0.25">
      <c r="A6611">
        <v>6610</v>
      </c>
      <c r="B6611">
        <v>45221220</v>
      </c>
      <c r="C6611" t="s">
        <v>6573</v>
      </c>
      <c r="E6611" s="15">
        <v>6611</v>
      </c>
      <c r="F6611" s="16">
        <v>45221230</v>
      </c>
      <c r="G6611" s="17" t="s">
        <v>6574</v>
      </c>
      <c r="Q6611" t="str">
        <f t="shared" si="103"/>
        <v>45221230-Okna (šahte)</v>
      </c>
    </row>
    <row r="6612" spans="1:17" x14ac:dyDescent="0.25">
      <c r="A6612">
        <v>6611</v>
      </c>
      <c r="B6612">
        <v>45221230</v>
      </c>
      <c r="C6612" t="s">
        <v>6574</v>
      </c>
      <c r="E6612" s="12">
        <v>6612</v>
      </c>
      <c r="F6612" s="13">
        <v>45221240</v>
      </c>
      <c r="G6612" s="14" t="s">
        <v>6575</v>
      </c>
      <c r="Q6612" t="str">
        <f t="shared" si="103"/>
        <v>45221240-Radovi na izgradnji tunela</v>
      </c>
    </row>
    <row r="6613" spans="1:17" x14ac:dyDescent="0.25">
      <c r="A6613">
        <v>6612</v>
      </c>
      <c r="B6613">
        <v>45221240</v>
      </c>
      <c r="C6613" t="s">
        <v>6575</v>
      </c>
      <c r="E6613" s="15">
        <v>6613</v>
      </c>
      <c r="F6613" s="16">
        <v>45221241</v>
      </c>
      <c r="G6613" s="17" t="s">
        <v>6576</v>
      </c>
      <c r="Q6613" t="str">
        <f t="shared" si="103"/>
        <v>45221241-Radovi na izgradnji drumskih tunela</v>
      </c>
    </row>
    <row r="6614" spans="1:17" x14ac:dyDescent="0.25">
      <c r="A6614">
        <v>6613</v>
      </c>
      <c r="B6614">
        <v>45221241</v>
      </c>
      <c r="C6614" t="s">
        <v>6576</v>
      </c>
      <c r="E6614" s="12">
        <v>6614</v>
      </c>
      <c r="F6614" s="13">
        <v>45221242</v>
      </c>
      <c r="G6614" s="14" t="s">
        <v>6577</v>
      </c>
      <c r="Q6614" t="str">
        <f t="shared" si="103"/>
        <v>45221242-Radovi na izgradnji železničkih tunela</v>
      </c>
    </row>
    <row r="6615" spans="1:17" x14ac:dyDescent="0.25">
      <c r="A6615">
        <v>6614</v>
      </c>
      <c r="B6615">
        <v>45221242</v>
      </c>
      <c r="C6615" t="s">
        <v>6577</v>
      </c>
      <c r="E6615" s="15">
        <v>6615</v>
      </c>
      <c r="F6615" s="16">
        <v>45221243</v>
      </c>
      <c r="G6615" s="17" t="s">
        <v>6578</v>
      </c>
      <c r="Q6615" t="str">
        <f t="shared" si="103"/>
        <v>45221243-Radovi na izgradnji pešačkih tunela</v>
      </c>
    </row>
    <row r="6616" spans="1:17" x14ac:dyDescent="0.25">
      <c r="A6616">
        <v>6615</v>
      </c>
      <c r="B6616">
        <v>45221243</v>
      </c>
      <c r="C6616" t="s">
        <v>6578</v>
      </c>
      <c r="E6616" s="12">
        <v>6616</v>
      </c>
      <c r="F6616" s="13">
        <v>45221244</v>
      </c>
      <c r="G6616" s="14" t="s">
        <v>6579</v>
      </c>
      <c r="Q6616" t="str">
        <f t="shared" si="103"/>
        <v>45221244-Radovi na izgradnji kanalskih tunela</v>
      </c>
    </row>
    <row r="6617" spans="1:17" x14ac:dyDescent="0.25">
      <c r="A6617">
        <v>6616</v>
      </c>
      <c r="B6617">
        <v>45221244</v>
      </c>
      <c r="C6617" t="s">
        <v>6579</v>
      </c>
      <c r="E6617" s="15">
        <v>6617</v>
      </c>
      <c r="F6617" s="16">
        <v>45221245</v>
      </c>
      <c r="G6617" s="17" t="s">
        <v>6580</v>
      </c>
      <c r="Q6617" t="str">
        <f t="shared" si="103"/>
        <v>45221245-Radovi na izgradnji tunela ispod reke</v>
      </c>
    </row>
    <row r="6618" spans="1:17" x14ac:dyDescent="0.25">
      <c r="A6618">
        <v>6617</v>
      </c>
      <c r="B6618">
        <v>45221245</v>
      </c>
      <c r="C6618" t="s">
        <v>6580</v>
      </c>
      <c r="E6618" s="12">
        <v>6618</v>
      </c>
      <c r="F6618" s="13">
        <v>45221246</v>
      </c>
      <c r="G6618" s="14" t="s">
        <v>6581</v>
      </c>
      <c r="Q6618" t="str">
        <f t="shared" si="103"/>
        <v>45221246-Radovi na izgradnji podmorskih tunela</v>
      </c>
    </row>
    <row r="6619" spans="1:17" x14ac:dyDescent="0.25">
      <c r="A6619">
        <v>6618</v>
      </c>
      <c r="B6619">
        <v>45221246</v>
      </c>
      <c r="C6619" t="s">
        <v>6581</v>
      </c>
      <c r="E6619" s="15">
        <v>6619</v>
      </c>
      <c r="F6619" s="16">
        <v>45221247</v>
      </c>
      <c r="G6619" s="17" t="s">
        <v>6582</v>
      </c>
      <c r="Q6619" t="str">
        <f t="shared" si="103"/>
        <v>45221247-Radovi na probijanju tunela</v>
      </c>
    </row>
    <row r="6620" spans="1:17" x14ac:dyDescent="0.25">
      <c r="A6620">
        <v>6619</v>
      </c>
      <c r="B6620">
        <v>45221247</v>
      </c>
      <c r="C6620" t="s">
        <v>6582</v>
      </c>
      <c r="E6620" s="12">
        <v>6620</v>
      </c>
      <c r="F6620" s="13">
        <v>45221248</v>
      </c>
      <c r="G6620" s="14" t="s">
        <v>6583</v>
      </c>
      <c r="Q6620" t="str">
        <f t="shared" si="103"/>
        <v>45221248-Građevinski radovi na oblaganju tunela</v>
      </c>
    </row>
    <row r="6621" spans="1:17" x14ac:dyDescent="0.25">
      <c r="A6621">
        <v>6620</v>
      </c>
      <c r="B6621">
        <v>45221248</v>
      </c>
      <c r="C6621" t="s">
        <v>6583</v>
      </c>
      <c r="E6621" s="15">
        <v>6621</v>
      </c>
      <c r="F6621" s="16">
        <v>45221250</v>
      </c>
      <c r="G6621" s="17" t="s">
        <v>6584</v>
      </c>
      <c r="Q6621" t="str">
        <f t="shared" si="103"/>
        <v>45221250-Podzemni radovi, izuzev tunela, okana i podzemnih železnica</v>
      </c>
    </row>
    <row r="6622" spans="1:17" x14ac:dyDescent="0.25">
      <c r="A6622">
        <v>6621</v>
      </c>
      <c r="B6622">
        <v>45221250</v>
      </c>
      <c r="C6622" t="s">
        <v>6584</v>
      </c>
      <c r="E6622" s="12">
        <v>6622</v>
      </c>
      <c r="F6622" s="13">
        <v>45222000</v>
      </c>
      <c r="G6622" s="14" t="s">
        <v>6585</v>
      </c>
      <c r="Q6622" t="str">
        <f t="shared" si="103"/>
        <v>45222000-Građevinsko-inženjerski radovi, izuzev mostova, tunela, okana i podzemnih železnica</v>
      </c>
    </row>
    <row r="6623" spans="1:17" x14ac:dyDescent="0.25">
      <c r="A6623">
        <v>6622</v>
      </c>
      <c r="B6623">
        <v>45222000</v>
      </c>
      <c r="C6623" t="s">
        <v>6585</v>
      </c>
      <c r="E6623" s="15">
        <v>6623</v>
      </c>
      <c r="F6623" s="16">
        <v>45222100</v>
      </c>
      <c r="G6623" s="17" t="s">
        <v>6586</v>
      </c>
      <c r="Q6623" t="str">
        <f t="shared" si="103"/>
        <v>45222100-Radovi na izgradnji postrojenja za obradu otpada</v>
      </c>
    </row>
    <row r="6624" spans="1:17" x14ac:dyDescent="0.25">
      <c r="A6624">
        <v>6623</v>
      </c>
      <c r="B6624">
        <v>45222100</v>
      </c>
      <c r="C6624" t="s">
        <v>6586</v>
      </c>
      <c r="E6624" s="12">
        <v>6624</v>
      </c>
      <c r="F6624" s="13">
        <v>45222110</v>
      </c>
      <c r="G6624" s="14" t="s">
        <v>6587</v>
      </c>
      <c r="Q6624" t="str">
        <f t="shared" si="103"/>
        <v>45222110-Radovi na izgradnji odlagališta za otpad</v>
      </c>
    </row>
    <row r="6625" spans="1:17" x14ac:dyDescent="0.25">
      <c r="A6625">
        <v>6624</v>
      </c>
      <c r="B6625">
        <v>45222110</v>
      </c>
      <c r="C6625" t="s">
        <v>6587</v>
      </c>
      <c r="E6625" s="15">
        <v>6625</v>
      </c>
      <c r="F6625" s="16">
        <v>45222200</v>
      </c>
      <c r="G6625" s="17" t="s">
        <v>6588</v>
      </c>
      <c r="Q6625" t="str">
        <f t="shared" si="103"/>
        <v>45222200-Inženjerski radovi na vojnim objektima</v>
      </c>
    </row>
    <row r="6626" spans="1:17" x14ac:dyDescent="0.25">
      <c r="A6626">
        <v>6625</v>
      </c>
      <c r="B6626">
        <v>45222200</v>
      </c>
      <c r="C6626" t="s">
        <v>6588</v>
      </c>
      <c r="E6626" s="12">
        <v>6626</v>
      </c>
      <c r="F6626" s="13">
        <v>45222300</v>
      </c>
      <c r="G6626" s="14" t="s">
        <v>6589</v>
      </c>
      <c r="Q6626" t="str">
        <f t="shared" si="103"/>
        <v>45222300-Inženjerski radovi na bezbednosnim objektima</v>
      </c>
    </row>
    <row r="6627" spans="1:17" x14ac:dyDescent="0.25">
      <c r="A6627">
        <v>6626</v>
      </c>
      <c r="B6627">
        <v>45222300</v>
      </c>
      <c r="C6627" t="s">
        <v>6589</v>
      </c>
      <c r="E6627" s="15">
        <v>6627</v>
      </c>
      <c r="F6627" s="16">
        <v>45223000</v>
      </c>
      <c r="G6627" s="17" t="s">
        <v>6590</v>
      </c>
      <c r="Q6627" t="str">
        <f t="shared" si="103"/>
        <v>45223000-Radovi na izgradnji konstrukcija</v>
      </c>
    </row>
    <row r="6628" spans="1:17" x14ac:dyDescent="0.25">
      <c r="A6628">
        <v>6627</v>
      </c>
      <c r="B6628">
        <v>45223000</v>
      </c>
      <c r="C6628" t="s">
        <v>6590</v>
      </c>
      <c r="E6628" s="12">
        <v>6628</v>
      </c>
      <c r="F6628" s="13">
        <v>45223100</v>
      </c>
      <c r="G6628" s="14" t="s">
        <v>6591</v>
      </c>
      <c r="Q6628" t="str">
        <f t="shared" si="103"/>
        <v>45223100-Sastavljanje metalnih konstrukcija</v>
      </c>
    </row>
    <row r="6629" spans="1:17" x14ac:dyDescent="0.25">
      <c r="A6629">
        <v>6628</v>
      </c>
      <c r="B6629">
        <v>45223100</v>
      </c>
      <c r="C6629" t="s">
        <v>6591</v>
      </c>
      <c r="E6629" s="15">
        <v>6629</v>
      </c>
      <c r="F6629" s="16">
        <v>45223110</v>
      </c>
      <c r="G6629" s="17" t="s">
        <v>6592</v>
      </c>
      <c r="Q6629" t="str">
        <f t="shared" si="103"/>
        <v>45223110-Postavljanje metalnih konstrukcija</v>
      </c>
    </row>
    <row r="6630" spans="1:17" x14ac:dyDescent="0.25">
      <c r="A6630">
        <v>6629</v>
      </c>
      <c r="B6630">
        <v>45223110</v>
      </c>
      <c r="C6630" t="s">
        <v>6592</v>
      </c>
      <c r="E6630" s="12">
        <v>6630</v>
      </c>
      <c r="F6630" s="13">
        <v>45223200</v>
      </c>
      <c r="G6630" s="14" t="s">
        <v>6593</v>
      </c>
      <c r="Q6630" t="str">
        <f t="shared" si="103"/>
        <v>45223200-Radovi na konstrukcijama</v>
      </c>
    </row>
    <row r="6631" spans="1:17" x14ac:dyDescent="0.25">
      <c r="A6631">
        <v>6630</v>
      </c>
      <c r="B6631">
        <v>45223200</v>
      </c>
      <c r="C6631" t="s">
        <v>6593</v>
      </c>
      <c r="E6631" s="15">
        <v>6631</v>
      </c>
      <c r="F6631" s="16">
        <v>45223210</v>
      </c>
      <c r="G6631" s="17" t="s">
        <v>6594</v>
      </c>
      <c r="Q6631" t="str">
        <f t="shared" si="103"/>
        <v>45223210-Radovi na čeličnim konstrukcijama</v>
      </c>
    </row>
    <row r="6632" spans="1:17" x14ac:dyDescent="0.25">
      <c r="A6632">
        <v>6631</v>
      </c>
      <c r="B6632">
        <v>45223210</v>
      </c>
      <c r="C6632" t="s">
        <v>6594</v>
      </c>
      <c r="E6632" s="12">
        <v>6632</v>
      </c>
      <c r="F6632" s="13">
        <v>45223220</v>
      </c>
      <c r="G6632" s="14" t="s">
        <v>6595</v>
      </c>
      <c r="Q6632" t="str">
        <f t="shared" si="103"/>
        <v>45223220-Radovi na zakrivljenim šupljim konstrukcijama</v>
      </c>
    </row>
    <row r="6633" spans="1:17" x14ac:dyDescent="0.25">
      <c r="A6633">
        <v>6632</v>
      </c>
      <c r="B6633">
        <v>45223220</v>
      </c>
      <c r="C6633" t="s">
        <v>6595</v>
      </c>
      <c r="E6633" s="15">
        <v>6633</v>
      </c>
      <c r="F6633" s="16">
        <v>45223300</v>
      </c>
      <c r="G6633" s="17" t="s">
        <v>6596</v>
      </c>
      <c r="Q6633" t="str">
        <f t="shared" si="103"/>
        <v>45223300-Radovi na izgradnji parkirališta</v>
      </c>
    </row>
    <row r="6634" spans="1:17" x14ac:dyDescent="0.25">
      <c r="A6634">
        <v>6633</v>
      </c>
      <c r="B6634">
        <v>45223300</v>
      </c>
      <c r="C6634" t="s">
        <v>6596</v>
      </c>
      <c r="E6634" s="12">
        <v>6634</v>
      </c>
      <c r="F6634" s="13">
        <v>45223310</v>
      </c>
      <c r="G6634" s="14" t="s">
        <v>6597</v>
      </c>
      <c r="Q6634" t="str">
        <f t="shared" si="103"/>
        <v>45223310-Radovi na izgradnji podzemnog parkirališta za automobile</v>
      </c>
    </row>
    <row r="6635" spans="1:17" x14ac:dyDescent="0.25">
      <c r="A6635">
        <v>6634</v>
      </c>
      <c r="B6635">
        <v>45223310</v>
      </c>
      <c r="C6635" t="s">
        <v>6597</v>
      </c>
      <c r="E6635" s="15">
        <v>6635</v>
      </c>
      <c r="F6635" s="16">
        <v>45223320</v>
      </c>
      <c r="G6635" s="17" t="s">
        <v>6598</v>
      </c>
      <c r="Q6635" t="str">
        <f t="shared" si="103"/>
        <v>45223320-Radovi na izgradnji parkirališta uz objekte javnog prevoza</v>
      </c>
    </row>
    <row r="6636" spans="1:17" x14ac:dyDescent="0.25">
      <c r="A6636">
        <v>6635</v>
      </c>
      <c r="B6636">
        <v>45223320</v>
      </c>
      <c r="C6636" t="s">
        <v>6598</v>
      </c>
      <c r="E6636" s="12">
        <v>6636</v>
      </c>
      <c r="F6636" s="13">
        <v>45223400</v>
      </c>
      <c r="G6636" s="14" t="s">
        <v>6599</v>
      </c>
      <c r="Q6636" t="str">
        <f t="shared" si="103"/>
        <v>45223400-Radovi na izgradnji radarskih stanica</v>
      </c>
    </row>
    <row r="6637" spans="1:17" x14ac:dyDescent="0.25">
      <c r="A6637">
        <v>6636</v>
      </c>
      <c r="B6637">
        <v>45223400</v>
      </c>
      <c r="C6637" t="s">
        <v>6599</v>
      </c>
      <c r="E6637" s="15">
        <v>6637</v>
      </c>
      <c r="F6637" s="16">
        <v>45223500</v>
      </c>
      <c r="G6637" s="17" t="s">
        <v>6600</v>
      </c>
      <c r="Q6637" t="str">
        <f t="shared" si="103"/>
        <v>45223500-Konstrukcije od armiranog betona</v>
      </c>
    </row>
    <row r="6638" spans="1:17" x14ac:dyDescent="0.25">
      <c r="A6638">
        <v>6637</v>
      </c>
      <c r="B6638">
        <v>45223500</v>
      </c>
      <c r="C6638" t="s">
        <v>6600</v>
      </c>
      <c r="E6638" s="12">
        <v>6638</v>
      </c>
      <c r="F6638" s="13">
        <v>45223600</v>
      </c>
      <c r="G6638" s="14" t="s">
        <v>6601</v>
      </c>
      <c r="Q6638" t="str">
        <f t="shared" si="103"/>
        <v>45223600-Radovi na izgradnji štenara</v>
      </c>
    </row>
    <row r="6639" spans="1:17" x14ac:dyDescent="0.25">
      <c r="A6639">
        <v>6638</v>
      </c>
      <c r="B6639">
        <v>45223600</v>
      </c>
      <c r="C6639" t="s">
        <v>6601</v>
      </c>
      <c r="E6639" s="15">
        <v>6639</v>
      </c>
      <c r="F6639" s="16">
        <v>45223700</v>
      </c>
      <c r="G6639" s="17" t="s">
        <v>6602</v>
      </c>
      <c r="Q6639" t="str">
        <f t="shared" si="103"/>
        <v>45223700-Radovi na izgradnji prostora sa uslužnim sadržajima</v>
      </c>
    </row>
    <row r="6640" spans="1:17" x14ac:dyDescent="0.25">
      <c r="A6640">
        <v>6639</v>
      </c>
      <c r="B6640">
        <v>45223700</v>
      </c>
      <c r="C6640" t="s">
        <v>6602</v>
      </c>
      <c r="E6640" s="12">
        <v>6640</v>
      </c>
      <c r="F6640" s="13">
        <v>45223710</v>
      </c>
      <c r="G6640" s="14" t="s">
        <v>6603</v>
      </c>
      <c r="Q6640" t="str">
        <f t="shared" si="103"/>
        <v>45223710-Radovi na izgradnji objekta sa uslužnim sadržajima uz autoput</v>
      </c>
    </row>
    <row r="6641" spans="1:17" x14ac:dyDescent="0.25">
      <c r="A6641">
        <v>6640</v>
      </c>
      <c r="B6641">
        <v>45223710</v>
      </c>
      <c r="C6641" t="s">
        <v>6603</v>
      </c>
      <c r="E6641" s="15">
        <v>6641</v>
      </c>
      <c r="F6641" s="16">
        <v>45223720</v>
      </c>
      <c r="G6641" s="17" t="s">
        <v>6604</v>
      </c>
      <c r="Q6641" t="str">
        <f t="shared" si="103"/>
        <v>45223720-Radovi na izgradnji benzinskih pumpi</v>
      </c>
    </row>
    <row r="6642" spans="1:17" x14ac:dyDescent="0.25">
      <c r="A6642">
        <v>6641</v>
      </c>
      <c r="B6642">
        <v>45223720</v>
      </c>
      <c r="C6642" t="s">
        <v>6604</v>
      </c>
      <c r="E6642" s="12">
        <v>6642</v>
      </c>
      <c r="F6642" s="13">
        <v>45223800</v>
      </c>
      <c r="G6642" s="14" t="s">
        <v>6605</v>
      </c>
      <c r="Q6642" t="str">
        <f t="shared" si="103"/>
        <v>45223800-Montiranje i postavljanje montažnih konstrukcija</v>
      </c>
    </row>
    <row r="6643" spans="1:17" x14ac:dyDescent="0.25">
      <c r="A6643">
        <v>6642</v>
      </c>
      <c r="B6643">
        <v>45223800</v>
      </c>
      <c r="C6643" t="s">
        <v>6605</v>
      </c>
      <c r="E6643" s="15">
        <v>6643</v>
      </c>
      <c r="F6643" s="16">
        <v>45223810</v>
      </c>
      <c r="G6643" s="17" t="s">
        <v>6606</v>
      </c>
      <c r="Q6643" t="str">
        <f t="shared" si="103"/>
        <v>45223810-Montažne konstrukcije</v>
      </c>
    </row>
    <row r="6644" spans="1:17" x14ac:dyDescent="0.25">
      <c r="A6644">
        <v>6643</v>
      </c>
      <c r="B6644">
        <v>45223810</v>
      </c>
      <c r="C6644" t="s">
        <v>6606</v>
      </c>
      <c r="E6644" s="12">
        <v>6644</v>
      </c>
      <c r="F6644" s="13">
        <v>45223820</v>
      </c>
      <c r="G6644" s="14" t="s">
        <v>6607</v>
      </c>
      <c r="Q6644" t="str">
        <f t="shared" si="103"/>
        <v>45223820-Montažne jedinice i komponente</v>
      </c>
    </row>
    <row r="6645" spans="1:17" x14ac:dyDescent="0.25">
      <c r="A6645">
        <v>6644</v>
      </c>
      <c r="B6645">
        <v>45223820</v>
      </c>
      <c r="C6645" t="s">
        <v>6607</v>
      </c>
      <c r="E6645" s="15">
        <v>6645</v>
      </c>
      <c r="F6645" s="16">
        <v>45223821</v>
      </c>
      <c r="G6645" s="17" t="s">
        <v>6608</v>
      </c>
      <c r="Q6645" t="str">
        <f t="shared" si="103"/>
        <v>45223821-Montažne jedinice</v>
      </c>
    </row>
    <row r="6646" spans="1:17" x14ac:dyDescent="0.25">
      <c r="A6646">
        <v>6645</v>
      </c>
      <c r="B6646">
        <v>45223821</v>
      </c>
      <c r="C6646" t="s">
        <v>6608</v>
      </c>
      <c r="E6646" s="12">
        <v>6646</v>
      </c>
      <c r="F6646" s="13">
        <v>45223822</v>
      </c>
      <c r="G6646" s="14" t="s">
        <v>6609</v>
      </c>
      <c r="Q6646" t="str">
        <f t="shared" si="103"/>
        <v>45223822-Montažne komponente</v>
      </c>
    </row>
    <row r="6647" spans="1:17" x14ac:dyDescent="0.25">
      <c r="A6647">
        <v>6646</v>
      </c>
      <c r="B6647">
        <v>45223822</v>
      </c>
      <c r="C6647" t="s">
        <v>6609</v>
      </c>
      <c r="E6647" s="15">
        <v>6647</v>
      </c>
      <c r="F6647" s="16">
        <v>45230000</v>
      </c>
      <c r="G6647" s="17" t="s">
        <v>6610</v>
      </c>
      <c r="Q6647" t="str">
        <f t="shared" si="103"/>
        <v>45230000-Radovi na izgradnji cevovoda, komunikacionih i elektroenergetskih vodova, autoputeva, puteva, avionskih pista i železničkih pruga; završni radovi</v>
      </c>
    </row>
    <row r="6648" spans="1:17" x14ac:dyDescent="0.25">
      <c r="A6648">
        <v>6647</v>
      </c>
      <c r="B6648">
        <v>45230000</v>
      </c>
      <c r="C6648" t="s">
        <v>6610</v>
      </c>
      <c r="E6648" s="12">
        <v>6648</v>
      </c>
      <c r="F6648" s="13">
        <v>45231000</v>
      </c>
      <c r="G6648" s="14" t="s">
        <v>6611</v>
      </c>
      <c r="Q6648" t="str">
        <f t="shared" si="103"/>
        <v>45231000-Radovi na izgradnji cevovoda, komunikacionih i elektroenergetskih vodova</v>
      </c>
    </row>
    <row r="6649" spans="1:17" x14ac:dyDescent="0.25">
      <c r="A6649">
        <v>6648</v>
      </c>
      <c r="B6649">
        <v>45231000</v>
      </c>
      <c r="C6649" t="s">
        <v>6611</v>
      </c>
      <c r="E6649" s="15">
        <v>6649</v>
      </c>
      <c r="F6649" s="16">
        <v>45231100</v>
      </c>
      <c r="G6649" s="17" t="s">
        <v>6612</v>
      </c>
      <c r="Q6649" t="str">
        <f t="shared" si="103"/>
        <v>45231100-Opšti radovi na izgradnji cevovoda</v>
      </c>
    </row>
    <row r="6650" spans="1:17" x14ac:dyDescent="0.25">
      <c r="A6650">
        <v>6649</v>
      </c>
      <c r="B6650">
        <v>45231100</v>
      </c>
      <c r="C6650" t="s">
        <v>6612</v>
      </c>
      <c r="E6650" s="12">
        <v>6650</v>
      </c>
      <c r="F6650" s="13">
        <v>45231110</v>
      </c>
      <c r="G6650" s="14" t="s">
        <v>6613</v>
      </c>
      <c r="Q6650" t="str">
        <f t="shared" si="103"/>
        <v>45231110-Građevinski radovi polaganja cevi</v>
      </c>
    </row>
    <row r="6651" spans="1:17" x14ac:dyDescent="0.25">
      <c r="A6651">
        <v>6650</v>
      </c>
      <c r="B6651">
        <v>45231110</v>
      </c>
      <c r="C6651" t="s">
        <v>6613</v>
      </c>
      <c r="E6651" s="15">
        <v>6651</v>
      </c>
      <c r="F6651" s="16">
        <v>45231111</v>
      </c>
      <c r="G6651" s="17" t="s">
        <v>6614</v>
      </c>
      <c r="Q6651" t="str">
        <f t="shared" si="103"/>
        <v>45231111-Demontaža i zamena cevi</v>
      </c>
    </row>
    <row r="6652" spans="1:17" x14ac:dyDescent="0.25">
      <c r="A6652">
        <v>6651</v>
      </c>
      <c r="B6652">
        <v>45231111</v>
      </c>
      <c r="C6652" t="s">
        <v>6614</v>
      </c>
      <c r="E6652" s="12">
        <v>6652</v>
      </c>
      <c r="F6652" s="13">
        <v>45231112</v>
      </c>
      <c r="G6652" s="14" t="s">
        <v>6615</v>
      </c>
      <c r="Q6652" t="str">
        <f t="shared" si="103"/>
        <v>45231112-Postavljanje sistema cevi</v>
      </c>
    </row>
    <row r="6653" spans="1:17" x14ac:dyDescent="0.25">
      <c r="A6653">
        <v>6652</v>
      </c>
      <c r="B6653">
        <v>45231112</v>
      </c>
      <c r="C6653" t="s">
        <v>6615</v>
      </c>
      <c r="E6653" s="15">
        <v>6653</v>
      </c>
      <c r="F6653" s="16">
        <v>45231113</v>
      </c>
      <c r="G6653" s="17" t="s">
        <v>6616</v>
      </c>
      <c r="Q6653" t="str">
        <f t="shared" si="103"/>
        <v>45231113-Radovi na zameni cevovoda</v>
      </c>
    </row>
    <row r="6654" spans="1:17" x14ac:dyDescent="0.25">
      <c r="A6654">
        <v>6653</v>
      </c>
      <c r="B6654">
        <v>45231113</v>
      </c>
      <c r="C6654" t="s">
        <v>6616</v>
      </c>
      <c r="E6654" s="12">
        <v>6654</v>
      </c>
      <c r="F6654" s="13">
        <v>45231200</v>
      </c>
      <c r="G6654" s="14" t="s">
        <v>6617</v>
      </c>
      <c r="Q6654" t="str">
        <f t="shared" si="103"/>
        <v>45231200-Radovi na izgradnji naftovoda i gasovoda</v>
      </c>
    </row>
    <row r="6655" spans="1:17" x14ac:dyDescent="0.25">
      <c r="A6655">
        <v>6654</v>
      </c>
      <c r="B6655">
        <v>45231200</v>
      </c>
      <c r="C6655" t="s">
        <v>6617</v>
      </c>
      <c r="E6655" s="15">
        <v>6655</v>
      </c>
      <c r="F6655" s="16">
        <v>45231210</v>
      </c>
      <c r="G6655" s="17" t="s">
        <v>6618</v>
      </c>
      <c r="Q6655" t="str">
        <f t="shared" si="103"/>
        <v>45231210-Radovi na izgradnji naftovoda</v>
      </c>
    </row>
    <row r="6656" spans="1:17" x14ac:dyDescent="0.25">
      <c r="A6656">
        <v>6655</v>
      </c>
      <c r="B6656">
        <v>45231210</v>
      </c>
      <c r="C6656" t="s">
        <v>6618</v>
      </c>
      <c r="E6656" s="12">
        <v>6656</v>
      </c>
      <c r="F6656" s="13">
        <v>45231220</v>
      </c>
      <c r="G6656" s="14" t="s">
        <v>6619</v>
      </c>
      <c r="Q6656" t="str">
        <f t="shared" si="103"/>
        <v>45231220-Radovi na izgradnji gasovoda</v>
      </c>
    </row>
    <row r="6657" spans="1:17" x14ac:dyDescent="0.25">
      <c r="A6657">
        <v>6656</v>
      </c>
      <c r="B6657">
        <v>45231220</v>
      </c>
      <c r="C6657" t="s">
        <v>6619</v>
      </c>
      <c r="E6657" s="15">
        <v>6657</v>
      </c>
      <c r="F6657" s="16">
        <v>45231221</v>
      </c>
      <c r="G6657" s="17" t="s">
        <v>6620</v>
      </c>
      <c r="Q6657" t="str">
        <f t="shared" si="103"/>
        <v>45231221-Radovi na izgradnji mreže za snabdevanje gasom</v>
      </c>
    </row>
    <row r="6658" spans="1:17" x14ac:dyDescent="0.25">
      <c r="A6658">
        <v>6657</v>
      </c>
      <c r="B6658">
        <v>45231221</v>
      </c>
      <c r="C6658" t="s">
        <v>6620</v>
      </c>
      <c r="E6658" s="12">
        <v>6658</v>
      </c>
      <c r="F6658" s="13">
        <v>45231222</v>
      </c>
      <c r="G6658" s="14" t="s">
        <v>6621</v>
      </c>
      <c r="Q6658" t="str">
        <f t="shared" ref="Q6658:Q6721" si="104">F6658&amp; "-" &amp;G6658</f>
        <v>45231222-Radovi na izgradnji rezervoara za gas</v>
      </c>
    </row>
    <row r="6659" spans="1:17" x14ac:dyDescent="0.25">
      <c r="A6659">
        <v>6658</v>
      </c>
      <c r="B6659">
        <v>45231222</v>
      </c>
      <c r="C6659" t="s">
        <v>6621</v>
      </c>
      <c r="E6659" s="15">
        <v>6659</v>
      </c>
      <c r="F6659" s="16">
        <v>45231223</v>
      </c>
      <c r="G6659" s="17" t="s">
        <v>6622</v>
      </c>
      <c r="Q6659" t="str">
        <f t="shared" si="104"/>
        <v>45231223-Pomoćni radovi na distribuciji gasa</v>
      </c>
    </row>
    <row r="6660" spans="1:17" x14ac:dyDescent="0.25">
      <c r="A6660">
        <v>6659</v>
      </c>
      <c r="B6660">
        <v>45231223</v>
      </c>
      <c r="C6660" t="s">
        <v>6622</v>
      </c>
      <c r="E6660" s="12">
        <v>6660</v>
      </c>
      <c r="F6660" s="13">
        <v>45231300</v>
      </c>
      <c r="G6660" s="14" t="s">
        <v>6623</v>
      </c>
      <c r="Q6660" t="str">
        <f t="shared" si="104"/>
        <v>45231300-Radovi na izgradnji cevovoda za vodu i kanalizaciju</v>
      </c>
    </row>
    <row r="6661" spans="1:17" x14ac:dyDescent="0.25">
      <c r="A6661">
        <v>6660</v>
      </c>
      <c r="B6661">
        <v>45231300</v>
      </c>
      <c r="C6661" t="s">
        <v>6623</v>
      </c>
      <c r="E6661" s="15">
        <v>6661</v>
      </c>
      <c r="F6661" s="16">
        <v>45231400</v>
      </c>
      <c r="G6661" s="17" t="s">
        <v>6624</v>
      </c>
      <c r="Q6661" t="str">
        <f t="shared" si="104"/>
        <v>45231400-Radovi na izgradnji elektroenergetskih vodova</v>
      </c>
    </row>
    <row r="6662" spans="1:17" x14ac:dyDescent="0.25">
      <c r="A6662">
        <v>6661</v>
      </c>
      <c r="B6662">
        <v>45231400</v>
      </c>
      <c r="C6662" t="s">
        <v>6624</v>
      </c>
      <c r="E6662" s="12">
        <v>6662</v>
      </c>
      <c r="F6662" s="13">
        <v>45231500</v>
      </c>
      <c r="G6662" s="14" t="s">
        <v>6625</v>
      </c>
      <c r="Q6662" t="str">
        <f t="shared" si="104"/>
        <v>45231500-Radovi na izgradnji vodova za komprimovani vazduh</v>
      </c>
    </row>
    <row r="6663" spans="1:17" x14ac:dyDescent="0.25">
      <c r="A6663">
        <v>6662</v>
      </c>
      <c r="B6663">
        <v>45231500</v>
      </c>
      <c r="C6663" t="s">
        <v>6625</v>
      </c>
      <c r="E6663" s="15">
        <v>6663</v>
      </c>
      <c r="F6663" s="16">
        <v>45231510</v>
      </c>
      <c r="G6663" s="17" t="s">
        <v>6626</v>
      </c>
      <c r="Q6663" t="str">
        <f t="shared" si="104"/>
        <v>45231510-Radovi na izgradnji sistema slanja pošte sa komprimovanim vazduhom</v>
      </c>
    </row>
    <row r="6664" spans="1:17" x14ac:dyDescent="0.25">
      <c r="A6664">
        <v>6663</v>
      </c>
      <c r="B6664">
        <v>45231510</v>
      </c>
      <c r="C6664" t="s">
        <v>6626</v>
      </c>
      <c r="E6664" s="12">
        <v>6664</v>
      </c>
      <c r="F6664" s="13">
        <v>45231600</v>
      </c>
      <c r="G6664" s="14" t="s">
        <v>6627</v>
      </c>
      <c r="Q6664" t="str">
        <f t="shared" si="104"/>
        <v>45231600-Radovi na izgradnji komunikacionih vodova</v>
      </c>
    </row>
    <row r="6665" spans="1:17" x14ac:dyDescent="0.25">
      <c r="A6665">
        <v>6664</v>
      </c>
      <c r="B6665">
        <v>45231600</v>
      </c>
      <c r="C6665" t="s">
        <v>6627</v>
      </c>
      <c r="E6665" s="15">
        <v>6665</v>
      </c>
      <c r="F6665" s="16">
        <v>45232000</v>
      </c>
      <c r="G6665" s="17" t="s">
        <v>6628</v>
      </c>
      <c r="Q6665" t="str">
        <f t="shared" si="104"/>
        <v>45232000-Pomoćni radovi za cevovode i kablove</v>
      </c>
    </row>
    <row r="6666" spans="1:17" x14ac:dyDescent="0.25">
      <c r="A6666">
        <v>6665</v>
      </c>
      <c r="B6666">
        <v>45232000</v>
      </c>
      <c r="C6666" t="s">
        <v>6628</v>
      </c>
      <c r="E6666" s="12">
        <v>6666</v>
      </c>
      <c r="F6666" s="13">
        <v>45232100</v>
      </c>
      <c r="G6666" s="14" t="s">
        <v>6629</v>
      </c>
      <c r="Q6666" t="str">
        <f t="shared" si="104"/>
        <v>45232100-Pomoćni radovi za cevovode za vodu</v>
      </c>
    </row>
    <row r="6667" spans="1:17" x14ac:dyDescent="0.25">
      <c r="A6667">
        <v>6666</v>
      </c>
      <c r="B6667">
        <v>45232100</v>
      </c>
      <c r="C6667" t="s">
        <v>6629</v>
      </c>
      <c r="E6667" s="15">
        <v>6667</v>
      </c>
      <c r="F6667" s="16">
        <v>45232120</v>
      </c>
      <c r="G6667" s="17" t="s">
        <v>6630</v>
      </c>
      <c r="Q6667" t="str">
        <f t="shared" si="104"/>
        <v>45232120-Radovi na navodnjavanju</v>
      </c>
    </row>
    <row r="6668" spans="1:17" x14ac:dyDescent="0.25">
      <c r="A6668">
        <v>6667</v>
      </c>
      <c r="B6668">
        <v>45232120</v>
      </c>
      <c r="C6668" t="s">
        <v>6630</v>
      </c>
      <c r="E6668" s="12">
        <v>6668</v>
      </c>
      <c r="F6668" s="13">
        <v>45232121</v>
      </c>
      <c r="G6668" s="14" t="s">
        <v>6631</v>
      </c>
      <c r="Q6668" t="str">
        <f t="shared" si="104"/>
        <v>45232121-Radovi na izgradnji cevovoda za navodnjavanje</v>
      </c>
    </row>
    <row r="6669" spans="1:17" x14ac:dyDescent="0.25">
      <c r="A6669">
        <v>6668</v>
      </c>
      <c r="B6669">
        <v>45232121</v>
      </c>
      <c r="C6669" t="s">
        <v>6631</v>
      </c>
      <c r="E6669" s="15">
        <v>6669</v>
      </c>
      <c r="F6669" s="16">
        <v>45232130</v>
      </c>
      <c r="G6669" s="17" t="s">
        <v>6632</v>
      </c>
      <c r="Q6669" t="str">
        <f t="shared" si="104"/>
        <v>45232130-Radovi na izgradnji cevovoda za kišnicu</v>
      </c>
    </row>
    <row r="6670" spans="1:17" x14ac:dyDescent="0.25">
      <c r="A6670">
        <v>6669</v>
      </c>
      <c r="B6670">
        <v>45232130</v>
      </c>
      <c r="C6670" t="s">
        <v>6632</v>
      </c>
      <c r="E6670" s="12">
        <v>6670</v>
      </c>
      <c r="F6670" s="13">
        <v>45232140</v>
      </c>
      <c r="G6670" s="14" t="s">
        <v>6633</v>
      </c>
      <c r="Q6670" t="str">
        <f t="shared" si="104"/>
        <v>45232140-Radovi na izgradnji mreže gradskog grejanja</v>
      </c>
    </row>
    <row r="6671" spans="1:17" x14ac:dyDescent="0.25">
      <c r="A6671">
        <v>6670</v>
      </c>
      <c r="B6671">
        <v>45232140</v>
      </c>
      <c r="C6671" t="s">
        <v>6633</v>
      </c>
      <c r="E6671" s="15">
        <v>6671</v>
      </c>
      <c r="F6671" s="16">
        <v>45232141</v>
      </c>
      <c r="G6671" s="17" t="s">
        <v>6634</v>
      </c>
      <c r="Q6671" t="str">
        <f t="shared" si="104"/>
        <v>45232141-Postrojenja za grejanje</v>
      </c>
    </row>
    <row r="6672" spans="1:17" x14ac:dyDescent="0.25">
      <c r="A6672">
        <v>6671</v>
      </c>
      <c r="B6672">
        <v>45232141</v>
      </c>
      <c r="C6672" t="s">
        <v>6634</v>
      </c>
      <c r="E6672" s="12">
        <v>6672</v>
      </c>
      <c r="F6672" s="13">
        <v>45232142</v>
      </c>
      <c r="G6672" s="14" t="s">
        <v>6635</v>
      </c>
      <c r="Q6672" t="str">
        <f t="shared" si="104"/>
        <v>45232142-Radovi na izgradnji podstanica za razmenu toplote</v>
      </c>
    </row>
    <row r="6673" spans="1:17" x14ac:dyDescent="0.25">
      <c r="A6673">
        <v>6672</v>
      </c>
      <c r="B6673">
        <v>45232142</v>
      </c>
      <c r="C6673" t="s">
        <v>6635</v>
      </c>
      <c r="E6673" s="15">
        <v>6673</v>
      </c>
      <c r="F6673" s="16">
        <v>45232150</v>
      </c>
      <c r="G6673" s="17" t="s">
        <v>6636</v>
      </c>
      <c r="Q6673" t="str">
        <f t="shared" si="104"/>
        <v>45232150-Radovi u vezi sa cevovodima za distribuciju vode</v>
      </c>
    </row>
    <row r="6674" spans="1:17" x14ac:dyDescent="0.25">
      <c r="A6674">
        <v>6673</v>
      </c>
      <c r="B6674">
        <v>45232150</v>
      </c>
      <c r="C6674" t="s">
        <v>6636</v>
      </c>
      <c r="E6674" s="12">
        <v>6674</v>
      </c>
      <c r="F6674" s="13">
        <v>45232151</v>
      </c>
      <c r="G6674" s="14" t="s">
        <v>6637</v>
      </c>
      <c r="Q6674" t="str">
        <f t="shared" si="104"/>
        <v>45232151-Radovi na obnovi vodovodne mreže</v>
      </c>
    </row>
    <row r="6675" spans="1:17" x14ac:dyDescent="0.25">
      <c r="A6675">
        <v>6674</v>
      </c>
      <c r="B6675">
        <v>45232151</v>
      </c>
      <c r="C6675" t="s">
        <v>6637</v>
      </c>
      <c r="E6675" s="15">
        <v>6675</v>
      </c>
      <c r="F6675" s="16">
        <v>45232152</v>
      </c>
      <c r="G6675" s="17" t="s">
        <v>6638</v>
      </c>
      <c r="Q6675" t="str">
        <f t="shared" si="104"/>
        <v>45232152-Radovi na izgradnji pumpnih stanica</v>
      </c>
    </row>
    <row r="6676" spans="1:17" x14ac:dyDescent="0.25">
      <c r="A6676">
        <v>6675</v>
      </c>
      <c r="B6676">
        <v>45232152</v>
      </c>
      <c r="C6676" t="s">
        <v>6638</v>
      </c>
      <c r="E6676" s="12">
        <v>6676</v>
      </c>
      <c r="F6676" s="13">
        <v>45232153</v>
      </c>
      <c r="G6676" s="14" t="s">
        <v>6639</v>
      </c>
      <c r="Q6676" t="str">
        <f t="shared" si="104"/>
        <v>45232153-Radovi na izgradnji vodotornjeva</v>
      </c>
    </row>
    <row r="6677" spans="1:17" x14ac:dyDescent="0.25">
      <c r="A6677">
        <v>6676</v>
      </c>
      <c r="B6677">
        <v>45232153</v>
      </c>
      <c r="C6677" t="s">
        <v>6639</v>
      </c>
      <c r="E6677" s="15">
        <v>6677</v>
      </c>
      <c r="F6677" s="16">
        <v>45232154</v>
      </c>
      <c r="G6677" s="17" t="s">
        <v>6640</v>
      </c>
      <c r="Q6677" t="str">
        <f t="shared" si="104"/>
        <v>45232154-Radovi na izgradnji podignutih rezervoara za pijaću vodu</v>
      </c>
    </row>
    <row r="6678" spans="1:17" x14ac:dyDescent="0.25">
      <c r="A6678">
        <v>6677</v>
      </c>
      <c r="B6678">
        <v>45232154</v>
      </c>
      <c r="C6678" t="s">
        <v>6640</v>
      </c>
      <c r="E6678" s="12">
        <v>6678</v>
      </c>
      <c r="F6678" s="13">
        <v>45232200</v>
      </c>
      <c r="G6678" s="14" t="s">
        <v>6641</v>
      </c>
      <c r="Q6678" t="str">
        <f t="shared" si="104"/>
        <v>45232200-Pomoćni radovi za elektroenergetske vodove</v>
      </c>
    </row>
    <row r="6679" spans="1:17" x14ac:dyDescent="0.25">
      <c r="A6679">
        <v>6678</v>
      </c>
      <c r="B6679">
        <v>45232200</v>
      </c>
      <c r="C6679" t="s">
        <v>6641</v>
      </c>
      <c r="E6679" s="15">
        <v>6679</v>
      </c>
      <c r="F6679" s="16">
        <v>45232210</v>
      </c>
      <c r="G6679" s="17" t="s">
        <v>6642</v>
      </c>
      <c r="Q6679" t="str">
        <f t="shared" si="104"/>
        <v>45232210-Izgradnja nadzemnih vodova</v>
      </c>
    </row>
    <row r="6680" spans="1:17" x14ac:dyDescent="0.25">
      <c r="A6680">
        <v>6679</v>
      </c>
      <c r="B6680">
        <v>45232210</v>
      </c>
      <c r="C6680" t="s">
        <v>6642</v>
      </c>
      <c r="E6680" s="12">
        <v>6680</v>
      </c>
      <c r="F6680" s="13">
        <v>45232220</v>
      </c>
      <c r="G6680" s="14" t="s">
        <v>6643</v>
      </c>
      <c r="Q6680" t="str">
        <f t="shared" si="104"/>
        <v>45232220-Radovi na izgradnji podstanica</v>
      </c>
    </row>
    <row r="6681" spans="1:17" x14ac:dyDescent="0.25">
      <c r="A6681">
        <v>6680</v>
      </c>
      <c r="B6681">
        <v>45232220</v>
      </c>
      <c r="C6681" t="s">
        <v>6643</v>
      </c>
      <c r="E6681" s="15">
        <v>6681</v>
      </c>
      <c r="F6681" s="16">
        <v>45232221</v>
      </c>
      <c r="G6681" s="17" t="s">
        <v>6644</v>
      </c>
      <c r="Q6681" t="str">
        <f t="shared" si="104"/>
        <v>45232221-Transformatorske podstanice</v>
      </c>
    </row>
    <row r="6682" spans="1:17" x14ac:dyDescent="0.25">
      <c r="A6682">
        <v>6681</v>
      </c>
      <c r="B6682">
        <v>45232221</v>
      </c>
      <c r="C6682" t="s">
        <v>6644</v>
      </c>
      <c r="E6682" s="12">
        <v>6682</v>
      </c>
      <c r="F6682" s="13">
        <v>45232300</v>
      </c>
      <c r="G6682" s="14" t="s">
        <v>6645</v>
      </c>
      <c r="Q6682" t="str">
        <f t="shared" si="104"/>
        <v>45232300-Izgradnja i pomoćni radovi za telefonske i komunikacione vodove</v>
      </c>
    </row>
    <row r="6683" spans="1:17" x14ac:dyDescent="0.25">
      <c r="A6683">
        <v>6682</v>
      </c>
      <c r="B6683">
        <v>45232300</v>
      </c>
      <c r="C6683" t="s">
        <v>6645</v>
      </c>
      <c r="E6683" s="15">
        <v>6683</v>
      </c>
      <c r="F6683" s="16">
        <v>45232310</v>
      </c>
      <c r="G6683" s="17" t="s">
        <v>6646</v>
      </c>
      <c r="Q6683" t="str">
        <f t="shared" si="104"/>
        <v>45232310-Radovi na izgradnji telefonskih vodova</v>
      </c>
    </row>
    <row r="6684" spans="1:17" x14ac:dyDescent="0.25">
      <c r="A6684">
        <v>6683</v>
      </c>
      <c r="B6684">
        <v>45232310</v>
      </c>
      <c r="C6684" t="s">
        <v>6646</v>
      </c>
      <c r="E6684" s="12">
        <v>6684</v>
      </c>
      <c r="F6684" s="13">
        <v>45232311</v>
      </c>
      <c r="G6684" s="14" t="s">
        <v>6647</v>
      </c>
      <c r="Q6684" t="str">
        <f t="shared" si="104"/>
        <v>45232311-Telefonski vodovi duž puteva za pozive u vanrednim situacijama</v>
      </c>
    </row>
    <row r="6685" spans="1:17" x14ac:dyDescent="0.25">
      <c r="A6685">
        <v>6684</v>
      </c>
      <c r="B6685">
        <v>45232311</v>
      </c>
      <c r="C6685" t="s">
        <v>6647</v>
      </c>
      <c r="E6685" s="15">
        <v>6685</v>
      </c>
      <c r="F6685" s="16">
        <v>45232320</v>
      </c>
      <c r="G6685" s="17" t="s">
        <v>6648</v>
      </c>
      <c r="Q6685" t="str">
        <f t="shared" si="104"/>
        <v>45232320-Vodovi za kablovsku radio-difuziju</v>
      </c>
    </row>
    <row r="6686" spans="1:17" x14ac:dyDescent="0.25">
      <c r="A6686">
        <v>6685</v>
      </c>
      <c r="B6686">
        <v>45232320</v>
      </c>
      <c r="C6686" t="s">
        <v>6648</v>
      </c>
      <c r="E6686" s="12">
        <v>6686</v>
      </c>
      <c r="F6686" s="13">
        <v>45232330</v>
      </c>
      <c r="G6686" s="14" t="s">
        <v>6649</v>
      </c>
      <c r="Q6686" t="str">
        <f t="shared" si="104"/>
        <v>45232330-Postavljanje antena</v>
      </c>
    </row>
    <row r="6687" spans="1:17" x14ac:dyDescent="0.25">
      <c r="A6687">
        <v>6686</v>
      </c>
      <c r="B6687">
        <v>45232330</v>
      </c>
      <c r="C6687" t="s">
        <v>6649</v>
      </c>
      <c r="E6687" s="15">
        <v>6687</v>
      </c>
      <c r="F6687" s="16">
        <v>45232331</v>
      </c>
      <c r="G6687" s="17" t="s">
        <v>6650</v>
      </c>
      <c r="Q6687" t="str">
        <f t="shared" si="104"/>
        <v>45232331-Pomoćni radovi za radio-difuziju</v>
      </c>
    </row>
    <row r="6688" spans="1:17" x14ac:dyDescent="0.25">
      <c r="A6688">
        <v>6687</v>
      </c>
      <c r="B6688">
        <v>45232331</v>
      </c>
      <c r="C6688" t="s">
        <v>6650</v>
      </c>
      <c r="E6688" s="12">
        <v>6688</v>
      </c>
      <c r="F6688" s="13">
        <v>45232332</v>
      </c>
      <c r="G6688" s="14" t="s">
        <v>6651</v>
      </c>
      <c r="Q6688" t="str">
        <f t="shared" si="104"/>
        <v>45232332-Pomoćni radovi za telekomunikacije</v>
      </c>
    </row>
    <row r="6689" spans="1:17" x14ac:dyDescent="0.25">
      <c r="A6689">
        <v>6688</v>
      </c>
      <c r="B6689">
        <v>45232332</v>
      </c>
      <c r="C6689" t="s">
        <v>6651</v>
      </c>
      <c r="E6689" s="15">
        <v>6689</v>
      </c>
      <c r="F6689" s="16">
        <v>45232340</v>
      </c>
      <c r="G6689" s="17" t="s">
        <v>6652</v>
      </c>
      <c r="Q6689" t="str">
        <f t="shared" si="104"/>
        <v>45232340-Radovi na izgradnji baznih stanica za mobilnu telefoniju</v>
      </c>
    </row>
    <row r="6690" spans="1:17" x14ac:dyDescent="0.25">
      <c r="A6690">
        <v>6689</v>
      </c>
      <c r="B6690">
        <v>45232340</v>
      </c>
      <c r="C6690" t="s">
        <v>6652</v>
      </c>
      <c r="E6690" s="12">
        <v>6690</v>
      </c>
      <c r="F6690" s="13">
        <v>45232400</v>
      </c>
      <c r="G6690" s="14" t="s">
        <v>6653</v>
      </c>
      <c r="Q6690" t="str">
        <f t="shared" si="104"/>
        <v>45232400-Radovi na izgradnji odvodnih kanala</v>
      </c>
    </row>
    <row r="6691" spans="1:17" x14ac:dyDescent="0.25">
      <c r="A6691">
        <v>6690</v>
      </c>
      <c r="B6691">
        <v>45232400</v>
      </c>
      <c r="C6691" t="s">
        <v>6653</v>
      </c>
      <c r="E6691" s="15">
        <v>6691</v>
      </c>
      <c r="F6691" s="16">
        <v>45232410</v>
      </c>
      <c r="G6691" s="17" t="s">
        <v>6654</v>
      </c>
      <c r="Q6691" t="str">
        <f t="shared" si="104"/>
        <v>45232410-Radovi na kanalizacionoj mreži</v>
      </c>
    </row>
    <row r="6692" spans="1:17" x14ac:dyDescent="0.25">
      <c r="A6692">
        <v>6691</v>
      </c>
      <c r="B6692">
        <v>45232410</v>
      </c>
      <c r="C6692" t="s">
        <v>6654</v>
      </c>
      <c r="E6692" s="12">
        <v>6692</v>
      </c>
      <c r="F6692" s="13">
        <v>45232411</v>
      </c>
      <c r="G6692" s="14" t="s">
        <v>6655</v>
      </c>
      <c r="Q6692" t="str">
        <f t="shared" si="104"/>
        <v>45232411-Radovi na polaganju cevi za odvod otpadnih voda</v>
      </c>
    </row>
    <row r="6693" spans="1:17" x14ac:dyDescent="0.25">
      <c r="A6693">
        <v>6692</v>
      </c>
      <c r="B6693">
        <v>45232411</v>
      </c>
      <c r="C6693" t="s">
        <v>6655</v>
      </c>
      <c r="E6693" s="15">
        <v>6693</v>
      </c>
      <c r="F6693" s="16">
        <v>45232420</v>
      </c>
      <c r="G6693" s="17" t="s">
        <v>6656</v>
      </c>
      <c r="Q6693" t="str">
        <f t="shared" si="104"/>
        <v>45232420-Radovi na izgradnji objekata za uklanjanje otpadnih voda</v>
      </c>
    </row>
    <row r="6694" spans="1:17" x14ac:dyDescent="0.25">
      <c r="A6694">
        <v>6693</v>
      </c>
      <c r="B6694">
        <v>45232420</v>
      </c>
      <c r="C6694" t="s">
        <v>6656</v>
      </c>
      <c r="E6694" s="12">
        <v>6694</v>
      </c>
      <c r="F6694" s="13">
        <v>45232421</v>
      </c>
      <c r="G6694" s="14" t="s">
        <v>6657</v>
      </c>
      <c r="Q6694" t="str">
        <f t="shared" si="104"/>
        <v>45232421-Objekti za preradu otpadnih voda</v>
      </c>
    </row>
    <row r="6695" spans="1:17" x14ac:dyDescent="0.25">
      <c r="A6695">
        <v>6694</v>
      </c>
      <c r="B6695">
        <v>45232421</v>
      </c>
      <c r="C6695" t="s">
        <v>6657</v>
      </c>
      <c r="E6695" s="15">
        <v>6695</v>
      </c>
      <c r="F6695" s="16">
        <v>45232422</v>
      </c>
      <c r="G6695" s="17" t="s">
        <v>6658</v>
      </c>
      <c r="Q6695" t="str">
        <f t="shared" si="104"/>
        <v>45232422-Radovi za preradu kanalizacijskog blata</v>
      </c>
    </row>
    <row r="6696" spans="1:17" x14ac:dyDescent="0.25">
      <c r="A6696">
        <v>6695</v>
      </c>
      <c r="B6696">
        <v>45232422</v>
      </c>
      <c r="C6696" t="s">
        <v>6658</v>
      </c>
      <c r="E6696" s="12">
        <v>6696</v>
      </c>
      <c r="F6696" s="13">
        <v>45232423</v>
      </c>
      <c r="G6696" s="14" t="s">
        <v>6659</v>
      </c>
      <c r="Q6696" t="str">
        <f t="shared" si="104"/>
        <v>45232423-Radovi na izgradnji pumpnih stanica za otpadne vode</v>
      </c>
    </row>
    <row r="6697" spans="1:17" x14ac:dyDescent="0.25">
      <c r="A6697">
        <v>6696</v>
      </c>
      <c r="B6697">
        <v>45232423</v>
      </c>
      <c r="C6697" t="s">
        <v>6659</v>
      </c>
      <c r="E6697" s="15">
        <v>6697</v>
      </c>
      <c r="F6697" s="16">
        <v>45232424</v>
      </c>
      <c r="G6697" s="17" t="s">
        <v>6660</v>
      </c>
      <c r="Q6697" t="str">
        <f t="shared" si="104"/>
        <v>45232424-Radovi na izgradnji ispusta za otpadne vode</v>
      </c>
    </row>
    <row r="6698" spans="1:17" x14ac:dyDescent="0.25">
      <c r="A6698">
        <v>6697</v>
      </c>
      <c r="B6698">
        <v>45232424</v>
      </c>
      <c r="C6698" t="s">
        <v>6660</v>
      </c>
      <c r="E6698" s="12">
        <v>6698</v>
      </c>
      <c r="F6698" s="13">
        <v>45232430</v>
      </c>
      <c r="G6698" s="14" t="s">
        <v>6661</v>
      </c>
      <c r="Q6698" t="str">
        <f t="shared" si="104"/>
        <v>45232430-Radovi na preradi vode</v>
      </c>
    </row>
    <row r="6699" spans="1:17" x14ac:dyDescent="0.25">
      <c r="A6699">
        <v>6698</v>
      </c>
      <c r="B6699">
        <v>45232430</v>
      </c>
      <c r="C6699" t="s">
        <v>6661</v>
      </c>
      <c r="E6699" s="15">
        <v>6699</v>
      </c>
      <c r="F6699" s="16">
        <v>45232431</v>
      </c>
      <c r="G6699" s="17" t="s">
        <v>6662</v>
      </c>
      <c r="Q6699" t="str">
        <f t="shared" si="104"/>
        <v>45232431-Pumpne stanice za otpadne vode</v>
      </c>
    </row>
    <row r="6700" spans="1:17" x14ac:dyDescent="0.25">
      <c r="A6700">
        <v>6699</v>
      </c>
      <c r="B6700">
        <v>45232431</v>
      </c>
      <c r="C6700" t="s">
        <v>6662</v>
      </c>
      <c r="E6700" s="12">
        <v>6700</v>
      </c>
      <c r="F6700" s="13">
        <v>45232440</v>
      </c>
      <c r="G6700" s="14" t="s">
        <v>6663</v>
      </c>
      <c r="Q6700" t="str">
        <f t="shared" si="104"/>
        <v>45232440-Radovi na izgradnji cevi za otpadne vode</v>
      </c>
    </row>
    <row r="6701" spans="1:17" x14ac:dyDescent="0.25">
      <c r="A6701">
        <v>6700</v>
      </c>
      <c r="B6701">
        <v>45232440</v>
      </c>
      <c r="C6701" t="s">
        <v>6663</v>
      </c>
      <c r="E6701" s="15">
        <v>6701</v>
      </c>
      <c r="F6701" s="16">
        <v>45232450</v>
      </c>
      <c r="G6701" s="17" t="s">
        <v>6664</v>
      </c>
      <c r="Q6701" t="str">
        <f t="shared" si="104"/>
        <v>45232450-Radovi na izgradnji drenažne mreže</v>
      </c>
    </row>
    <row r="6702" spans="1:17" x14ac:dyDescent="0.25">
      <c r="A6702">
        <v>6701</v>
      </c>
      <c r="B6702">
        <v>45232450</v>
      </c>
      <c r="C6702" t="s">
        <v>6664</v>
      </c>
      <c r="E6702" s="12">
        <v>6702</v>
      </c>
      <c r="F6702" s="13">
        <v>45232451</v>
      </c>
      <c r="G6702" s="14" t="s">
        <v>6665</v>
      </c>
      <c r="Q6702" t="str">
        <f t="shared" si="104"/>
        <v>45232451-Radovi na odvodnjavanju i površinski radovi</v>
      </c>
    </row>
    <row r="6703" spans="1:17" x14ac:dyDescent="0.25">
      <c r="A6703">
        <v>6702</v>
      </c>
      <c r="B6703">
        <v>45232451</v>
      </c>
      <c r="C6703" t="s">
        <v>6665</v>
      </c>
      <c r="E6703" s="15">
        <v>6703</v>
      </c>
      <c r="F6703" s="16">
        <v>45232452</v>
      </c>
      <c r="G6703" s="17" t="s">
        <v>6666</v>
      </c>
      <c r="Q6703" t="str">
        <f t="shared" si="104"/>
        <v>45232452-Radovi na odvodnjavanju</v>
      </c>
    </row>
    <row r="6704" spans="1:17" x14ac:dyDescent="0.25">
      <c r="A6704">
        <v>6703</v>
      </c>
      <c r="B6704">
        <v>45232452</v>
      </c>
      <c r="C6704" t="s">
        <v>6666</v>
      </c>
      <c r="E6704" s="12">
        <v>6704</v>
      </c>
      <c r="F6704" s="13">
        <v>45232453</v>
      </c>
      <c r="G6704" s="14" t="s">
        <v>6667</v>
      </c>
      <c r="Q6704" t="str">
        <f t="shared" si="104"/>
        <v>45232453-Radovi na izgradnji drenažnih sistema</v>
      </c>
    </row>
    <row r="6705" spans="1:17" x14ac:dyDescent="0.25">
      <c r="A6705">
        <v>6704</v>
      </c>
      <c r="B6705">
        <v>45232453</v>
      </c>
      <c r="C6705" t="s">
        <v>6667</v>
      </c>
      <c r="E6705" s="15">
        <v>6705</v>
      </c>
      <c r="F6705" s="16">
        <v>45232454</v>
      </c>
      <c r="G6705" s="17" t="s">
        <v>6668</v>
      </c>
      <c r="Q6705" t="str">
        <f t="shared" si="104"/>
        <v>45232454-Radovi na izgradnji bazena za prikupljanje kišnice</v>
      </c>
    </row>
    <row r="6706" spans="1:17" x14ac:dyDescent="0.25">
      <c r="A6706">
        <v>6705</v>
      </c>
      <c r="B6706">
        <v>45232454</v>
      </c>
      <c r="C6706" t="s">
        <v>6668</v>
      </c>
      <c r="E6706" s="12">
        <v>6706</v>
      </c>
      <c r="F6706" s="13">
        <v>45232460</v>
      </c>
      <c r="G6706" s="14" t="s">
        <v>6669</v>
      </c>
      <c r="Q6706" t="str">
        <f t="shared" si="104"/>
        <v>45232460-Sanitarni radovi</v>
      </c>
    </row>
    <row r="6707" spans="1:17" x14ac:dyDescent="0.25">
      <c r="A6707">
        <v>6706</v>
      </c>
      <c r="B6707">
        <v>45232460</v>
      </c>
      <c r="C6707" t="s">
        <v>6669</v>
      </c>
      <c r="E6707" s="15">
        <v>6707</v>
      </c>
      <c r="F6707" s="16">
        <v>45232470</v>
      </c>
      <c r="G6707" s="17" t="s">
        <v>6670</v>
      </c>
      <c r="Q6707" t="str">
        <f t="shared" si="104"/>
        <v>45232470-Stanice za pretovar otpada</v>
      </c>
    </row>
    <row r="6708" spans="1:17" x14ac:dyDescent="0.25">
      <c r="A6708">
        <v>6707</v>
      </c>
      <c r="B6708">
        <v>45232470</v>
      </c>
      <c r="C6708" t="s">
        <v>6670</v>
      </c>
      <c r="E6708" s="12">
        <v>6708</v>
      </c>
      <c r="F6708" s="13">
        <v>45233000</v>
      </c>
      <c r="G6708" s="14" t="s">
        <v>6671</v>
      </c>
      <c r="Q6708" t="str">
        <f t="shared" si="104"/>
        <v>45233000-Građevinski radovi, izgradnja temelja i izgradnja površinskog sloja autoputeva i puteva</v>
      </c>
    </row>
    <row r="6709" spans="1:17" x14ac:dyDescent="0.25">
      <c r="A6709">
        <v>6708</v>
      </c>
      <c r="B6709">
        <v>45233000</v>
      </c>
      <c r="C6709" t="s">
        <v>6671</v>
      </c>
      <c r="E6709" s="15">
        <v>6709</v>
      </c>
      <c r="F6709" s="16">
        <v>45233100</v>
      </c>
      <c r="G6709" s="17" t="s">
        <v>6672</v>
      </c>
      <c r="Q6709" t="str">
        <f t="shared" si="104"/>
        <v>45233100-Radovi na izgradnji autoputeva i puteva</v>
      </c>
    </row>
    <row r="6710" spans="1:17" x14ac:dyDescent="0.25">
      <c r="A6710">
        <v>6709</v>
      </c>
      <c r="B6710">
        <v>45233100</v>
      </c>
      <c r="C6710" t="s">
        <v>6672</v>
      </c>
      <c r="E6710" s="12">
        <v>6710</v>
      </c>
      <c r="F6710" s="13">
        <v>45233110</v>
      </c>
      <c r="G6710" s="14" t="s">
        <v>6673</v>
      </c>
      <c r="Q6710" t="str">
        <f t="shared" si="104"/>
        <v>45233110-Radovi na izgradnji brzih puteva</v>
      </c>
    </row>
    <row r="6711" spans="1:17" x14ac:dyDescent="0.25">
      <c r="A6711">
        <v>6710</v>
      </c>
      <c r="B6711">
        <v>45233110</v>
      </c>
      <c r="C6711" t="s">
        <v>6673</v>
      </c>
      <c r="E6711" s="15">
        <v>6711</v>
      </c>
      <c r="F6711" s="16">
        <v>45233120</v>
      </c>
      <c r="G6711" s="17" t="s">
        <v>6674</v>
      </c>
      <c r="Q6711" t="str">
        <f t="shared" si="104"/>
        <v>45233120-Radovi na izgradnji puteva</v>
      </c>
    </row>
    <row r="6712" spans="1:17" x14ac:dyDescent="0.25">
      <c r="A6712">
        <v>6711</v>
      </c>
      <c r="B6712">
        <v>45233120</v>
      </c>
      <c r="C6712" t="s">
        <v>6674</v>
      </c>
      <c r="E6712" s="12">
        <v>6712</v>
      </c>
      <c r="F6712" s="13">
        <v>45233121</v>
      </c>
      <c r="G6712" s="14" t="s">
        <v>6675</v>
      </c>
      <c r="Q6712" t="str">
        <f t="shared" si="104"/>
        <v>45233121-Radovi na izgradnji glavnih puteva</v>
      </c>
    </row>
    <row r="6713" spans="1:17" x14ac:dyDescent="0.25">
      <c r="A6713">
        <v>6712</v>
      </c>
      <c r="B6713">
        <v>45233121</v>
      </c>
      <c r="C6713" t="s">
        <v>6675</v>
      </c>
      <c r="E6713" s="15">
        <v>6713</v>
      </c>
      <c r="F6713" s="16">
        <v>45233122</v>
      </c>
      <c r="G6713" s="17" t="s">
        <v>6676</v>
      </c>
      <c r="Q6713" t="str">
        <f t="shared" si="104"/>
        <v>45233122-Radovi na izgradnji zaobilaznica</v>
      </c>
    </row>
    <row r="6714" spans="1:17" x14ac:dyDescent="0.25">
      <c r="A6714">
        <v>6713</v>
      </c>
      <c r="B6714">
        <v>45233122</v>
      </c>
      <c r="C6714" t="s">
        <v>6676</v>
      </c>
      <c r="E6714" s="12">
        <v>6714</v>
      </c>
      <c r="F6714" s="13">
        <v>45233123</v>
      </c>
      <c r="G6714" s="14" t="s">
        <v>6677</v>
      </c>
      <c r="Q6714" t="str">
        <f t="shared" si="104"/>
        <v>45233123-Radovi na izgradnji sporednih puteva</v>
      </c>
    </row>
    <row r="6715" spans="1:17" x14ac:dyDescent="0.25">
      <c r="A6715">
        <v>6714</v>
      </c>
      <c r="B6715">
        <v>45233123</v>
      </c>
      <c r="C6715" t="s">
        <v>6677</v>
      </c>
      <c r="E6715" s="15">
        <v>6715</v>
      </c>
      <c r="F6715" s="16">
        <v>45233124</v>
      </c>
      <c r="G6715" s="17" t="s">
        <v>6678</v>
      </c>
      <c r="Q6715" t="str">
        <f t="shared" si="104"/>
        <v>45233124-Radovi na izgradnji magistralnih puteva</v>
      </c>
    </row>
    <row r="6716" spans="1:17" x14ac:dyDescent="0.25">
      <c r="A6716">
        <v>6715</v>
      </c>
      <c r="B6716">
        <v>45233124</v>
      </c>
      <c r="C6716" t="s">
        <v>6678</v>
      </c>
      <c r="E6716" s="12">
        <v>6716</v>
      </c>
      <c r="F6716" s="13">
        <v>45233125</v>
      </c>
      <c r="G6716" s="14" t="s">
        <v>6679</v>
      </c>
      <c r="Q6716" t="str">
        <f t="shared" si="104"/>
        <v>45233125-Radovi na izgradnji priključnih puteva</v>
      </c>
    </row>
    <row r="6717" spans="1:17" x14ac:dyDescent="0.25">
      <c r="A6717">
        <v>6716</v>
      </c>
      <c r="B6717">
        <v>45233125</v>
      </c>
      <c r="C6717" t="s">
        <v>6679</v>
      </c>
      <c r="E6717" s="15">
        <v>6717</v>
      </c>
      <c r="F6717" s="16">
        <v>45233126</v>
      </c>
      <c r="G6717" s="17" t="s">
        <v>6680</v>
      </c>
      <c r="Q6717" t="str">
        <f t="shared" si="104"/>
        <v>45233126-Radovi na izgradnji ukrštanja u dva ili više nivoa</v>
      </c>
    </row>
    <row r="6718" spans="1:17" x14ac:dyDescent="0.25">
      <c r="A6718">
        <v>6717</v>
      </c>
      <c r="B6718">
        <v>45233126</v>
      </c>
      <c r="C6718" t="s">
        <v>6680</v>
      </c>
      <c r="E6718" s="12">
        <v>6718</v>
      </c>
      <c r="F6718" s="13">
        <v>45233127</v>
      </c>
      <c r="G6718" s="14" t="s">
        <v>6681</v>
      </c>
      <c r="Q6718" t="str">
        <f t="shared" si="104"/>
        <v>45233127-Radovi na izgradnji T-raskrsnica</v>
      </c>
    </row>
    <row r="6719" spans="1:17" x14ac:dyDescent="0.25">
      <c r="A6719">
        <v>6718</v>
      </c>
      <c r="B6719">
        <v>45233127</v>
      </c>
      <c r="C6719" t="s">
        <v>6681</v>
      </c>
      <c r="E6719" s="15">
        <v>6719</v>
      </c>
      <c r="F6719" s="16">
        <v>45233128</v>
      </c>
      <c r="G6719" s="17" t="s">
        <v>6682</v>
      </c>
      <c r="Q6719" t="str">
        <f t="shared" si="104"/>
        <v>45233128-Radovi na izgradnji kružnih tokova</v>
      </c>
    </row>
    <row r="6720" spans="1:17" x14ac:dyDescent="0.25">
      <c r="A6720">
        <v>6719</v>
      </c>
      <c r="B6720">
        <v>45233128</v>
      </c>
      <c r="C6720" t="s">
        <v>6682</v>
      </c>
      <c r="E6720" s="12">
        <v>6720</v>
      </c>
      <c r="F6720" s="13">
        <v>45233129</v>
      </c>
      <c r="G6720" s="14" t="s">
        <v>6683</v>
      </c>
      <c r="Q6720" t="str">
        <f t="shared" si="104"/>
        <v>45233129-Radovi na izgradnji raskrsnica</v>
      </c>
    </row>
    <row r="6721" spans="1:17" x14ac:dyDescent="0.25">
      <c r="A6721">
        <v>6720</v>
      </c>
      <c r="B6721">
        <v>45233129</v>
      </c>
      <c r="C6721" t="s">
        <v>6683</v>
      </c>
      <c r="E6721" s="15">
        <v>6721</v>
      </c>
      <c r="F6721" s="16">
        <v>45233130</v>
      </c>
      <c r="G6721" s="17" t="s">
        <v>6684</v>
      </c>
      <c r="Q6721" t="str">
        <f t="shared" si="104"/>
        <v>45233130-Radovi na izgradnji autoputeva</v>
      </c>
    </row>
    <row r="6722" spans="1:17" x14ac:dyDescent="0.25">
      <c r="A6722">
        <v>6721</v>
      </c>
      <c r="B6722">
        <v>45233130</v>
      </c>
      <c r="C6722" t="s">
        <v>6684</v>
      </c>
      <c r="E6722" s="12">
        <v>6722</v>
      </c>
      <c r="F6722" s="13">
        <v>45233131</v>
      </c>
      <c r="G6722" s="14" t="s">
        <v>6685</v>
      </c>
      <c r="Q6722" t="str">
        <f t="shared" ref="Q6722:Q6785" si="105">F6722&amp; "-" &amp;G6722</f>
        <v>45233131-Radovi na izgradnji uzdignutih autoputeva</v>
      </c>
    </row>
    <row r="6723" spans="1:17" x14ac:dyDescent="0.25">
      <c r="A6723">
        <v>6722</v>
      </c>
      <c r="B6723">
        <v>45233131</v>
      </c>
      <c r="C6723" t="s">
        <v>6685</v>
      </c>
      <c r="E6723" s="15">
        <v>6723</v>
      </c>
      <c r="F6723" s="16">
        <v>45233139</v>
      </c>
      <c r="G6723" s="17" t="s">
        <v>6686</v>
      </c>
      <c r="Q6723" t="str">
        <f t="shared" si="105"/>
        <v>45233139-Radovi na održavanju autoputeva</v>
      </c>
    </row>
    <row r="6724" spans="1:17" x14ac:dyDescent="0.25">
      <c r="A6724">
        <v>6723</v>
      </c>
      <c r="B6724">
        <v>45233139</v>
      </c>
      <c r="C6724" t="s">
        <v>6686</v>
      </c>
      <c r="E6724" s="12">
        <v>6724</v>
      </c>
      <c r="F6724" s="13">
        <v>45233140</v>
      </c>
      <c r="G6724" s="14" t="s">
        <v>6687</v>
      </c>
      <c r="Q6724" t="str">
        <f t="shared" si="105"/>
        <v>45233140-Radovi na putevima</v>
      </c>
    </row>
    <row r="6725" spans="1:17" x14ac:dyDescent="0.25">
      <c r="A6725">
        <v>6724</v>
      </c>
      <c r="B6725">
        <v>45233140</v>
      </c>
      <c r="C6725" t="s">
        <v>6687</v>
      </c>
      <c r="E6725" s="15">
        <v>6725</v>
      </c>
      <c r="F6725" s="16">
        <v>45233141</v>
      </c>
      <c r="G6725" s="17" t="s">
        <v>6688</v>
      </c>
      <c r="Q6725" t="str">
        <f t="shared" si="105"/>
        <v>45233141-Radovi na održavanju puteva</v>
      </c>
    </row>
    <row r="6726" spans="1:17" x14ac:dyDescent="0.25">
      <c r="A6726">
        <v>6725</v>
      </c>
      <c r="B6726">
        <v>45233141</v>
      </c>
      <c r="C6726" t="s">
        <v>6688</v>
      </c>
      <c r="E6726" s="12">
        <v>6726</v>
      </c>
      <c r="F6726" s="13">
        <v>45233142</v>
      </c>
      <c r="G6726" s="14" t="s">
        <v>6689</v>
      </c>
      <c r="Q6726" t="str">
        <f t="shared" si="105"/>
        <v>45233142-Radovi na popravljanju puteva</v>
      </c>
    </row>
    <row r="6727" spans="1:17" x14ac:dyDescent="0.25">
      <c r="A6727">
        <v>6726</v>
      </c>
      <c r="B6727">
        <v>45233142</v>
      </c>
      <c r="C6727" t="s">
        <v>6689</v>
      </c>
      <c r="E6727" s="15">
        <v>6727</v>
      </c>
      <c r="F6727" s="16">
        <v>45233144</v>
      </c>
      <c r="G6727" s="17" t="s">
        <v>6557</v>
      </c>
      <c r="Q6727" t="str">
        <f t="shared" si="105"/>
        <v>45233144-Radovi na izgradnji nadvožnjaka</v>
      </c>
    </row>
    <row r="6728" spans="1:17" x14ac:dyDescent="0.25">
      <c r="A6728">
        <v>6727</v>
      </c>
      <c r="B6728">
        <v>45233144</v>
      </c>
      <c r="C6728" t="s">
        <v>6557</v>
      </c>
      <c r="E6728" s="12">
        <v>6728</v>
      </c>
      <c r="F6728" s="13">
        <v>45233150</v>
      </c>
      <c r="G6728" s="14" t="s">
        <v>6690</v>
      </c>
      <c r="Q6728" t="str">
        <f t="shared" si="105"/>
        <v>45233150-Radovi na usporavanju saobraćaja</v>
      </c>
    </row>
    <row r="6729" spans="1:17" x14ac:dyDescent="0.25">
      <c r="A6729">
        <v>6728</v>
      </c>
      <c r="B6729">
        <v>45233150</v>
      </c>
      <c r="C6729" t="s">
        <v>6690</v>
      </c>
      <c r="E6729" s="15">
        <v>6729</v>
      </c>
      <c r="F6729" s="16">
        <v>45233160</v>
      </c>
      <c r="G6729" s="17" t="s">
        <v>6691</v>
      </c>
      <c r="Q6729" t="str">
        <f t="shared" si="105"/>
        <v>45233160-Staze i druge površine posute tucanikom</v>
      </c>
    </row>
    <row r="6730" spans="1:17" x14ac:dyDescent="0.25">
      <c r="A6730">
        <v>6729</v>
      </c>
      <c r="B6730">
        <v>45233160</v>
      </c>
      <c r="C6730" t="s">
        <v>6691</v>
      </c>
      <c r="E6730" s="12">
        <v>6730</v>
      </c>
      <c r="F6730" s="13">
        <v>45233161</v>
      </c>
      <c r="G6730" s="14" t="s">
        <v>6692</v>
      </c>
      <c r="Q6730" t="str">
        <f t="shared" si="105"/>
        <v>45233161-Radovi na izgradnji pešačkih staza</v>
      </c>
    </row>
    <row r="6731" spans="1:17" x14ac:dyDescent="0.25">
      <c r="A6731">
        <v>6730</v>
      </c>
      <c r="B6731">
        <v>45233161</v>
      </c>
      <c r="C6731" t="s">
        <v>6692</v>
      </c>
      <c r="E6731" s="15">
        <v>6731</v>
      </c>
      <c r="F6731" s="16">
        <v>45233162</v>
      </c>
      <c r="G6731" s="17" t="s">
        <v>6693</v>
      </c>
      <c r="Q6731" t="str">
        <f t="shared" si="105"/>
        <v>45233162-Radovi na izgradnji biciklističkih staza</v>
      </c>
    </row>
    <row r="6732" spans="1:17" x14ac:dyDescent="0.25">
      <c r="A6732">
        <v>6731</v>
      </c>
      <c r="B6732">
        <v>45233162</v>
      </c>
      <c r="C6732" t="s">
        <v>6693</v>
      </c>
      <c r="E6732" s="12">
        <v>6732</v>
      </c>
      <c r="F6732" s="13">
        <v>45233200</v>
      </c>
      <c r="G6732" s="14" t="s">
        <v>6694</v>
      </c>
      <c r="Q6732" t="str">
        <f t="shared" si="105"/>
        <v>45233200-Različiti radovi na površinskom sloju</v>
      </c>
    </row>
    <row r="6733" spans="1:17" x14ac:dyDescent="0.25">
      <c r="A6733">
        <v>6732</v>
      </c>
      <c r="B6733">
        <v>45233200</v>
      </c>
      <c r="C6733" t="s">
        <v>6694</v>
      </c>
      <c r="E6733" s="15">
        <v>6733</v>
      </c>
      <c r="F6733" s="16">
        <v>45233210</v>
      </c>
      <c r="G6733" s="17" t="s">
        <v>6695</v>
      </c>
      <c r="Q6733" t="str">
        <f t="shared" si="105"/>
        <v>45233210-Radovi na površinskom sloju autoputeva</v>
      </c>
    </row>
    <row r="6734" spans="1:17" x14ac:dyDescent="0.25">
      <c r="A6734">
        <v>6733</v>
      </c>
      <c r="B6734">
        <v>45233210</v>
      </c>
      <c r="C6734" t="s">
        <v>6695</v>
      </c>
      <c r="E6734" s="12">
        <v>6734</v>
      </c>
      <c r="F6734" s="13">
        <v>45233220</v>
      </c>
      <c r="G6734" s="14" t="s">
        <v>6696</v>
      </c>
      <c r="Q6734" t="str">
        <f t="shared" si="105"/>
        <v>45233220-Radovi na površinskom sloju puteva</v>
      </c>
    </row>
    <row r="6735" spans="1:17" x14ac:dyDescent="0.25">
      <c r="A6735">
        <v>6734</v>
      </c>
      <c r="B6735">
        <v>45233220</v>
      </c>
      <c r="C6735" t="s">
        <v>6696</v>
      </c>
      <c r="E6735" s="15">
        <v>6735</v>
      </c>
      <c r="F6735" s="16">
        <v>45233221</v>
      </c>
      <c r="G6735" s="17" t="s">
        <v>6697</v>
      </c>
      <c r="Q6735" t="str">
        <f t="shared" si="105"/>
        <v>45233221-Radovi na obeležavanju površina puteva</v>
      </c>
    </row>
    <row r="6736" spans="1:17" x14ac:dyDescent="0.25">
      <c r="A6736">
        <v>6735</v>
      </c>
      <c r="B6736">
        <v>45233221</v>
      </c>
      <c r="C6736" t="s">
        <v>6697</v>
      </c>
      <c r="E6736" s="12">
        <v>6736</v>
      </c>
      <c r="F6736" s="13">
        <v>45233222</v>
      </c>
      <c r="G6736" s="14" t="s">
        <v>6698</v>
      </c>
      <c r="Q6736" t="str">
        <f t="shared" si="105"/>
        <v>45233222-Radovi na popločavanju i asfaltiranju površina</v>
      </c>
    </row>
    <row r="6737" spans="1:17" x14ac:dyDescent="0.25">
      <c r="A6737">
        <v>6736</v>
      </c>
      <c r="B6737">
        <v>45233222</v>
      </c>
      <c r="C6737" t="s">
        <v>6698</v>
      </c>
      <c r="E6737" s="15">
        <v>6737</v>
      </c>
      <c r="F6737" s="16">
        <v>45233223</v>
      </c>
      <c r="G6737" s="17" t="s">
        <v>6699</v>
      </c>
      <c r="Q6737" t="str">
        <f t="shared" si="105"/>
        <v>45233223-Radovi na obnavljanju habajućeg površinskog sloja</v>
      </c>
    </row>
    <row r="6738" spans="1:17" x14ac:dyDescent="0.25">
      <c r="A6738">
        <v>6737</v>
      </c>
      <c r="B6738">
        <v>45233223</v>
      </c>
      <c r="C6738" t="s">
        <v>6699</v>
      </c>
      <c r="E6738" s="12">
        <v>6738</v>
      </c>
      <c r="F6738" s="13">
        <v>45233224</v>
      </c>
      <c r="G6738" s="14" t="s">
        <v>6700</v>
      </c>
      <c r="Q6738" t="str">
        <f t="shared" si="105"/>
        <v>45233224-Radovi na izgradnji puteva sa dve kolovozne trake</v>
      </c>
    </row>
    <row r="6739" spans="1:17" x14ac:dyDescent="0.25">
      <c r="A6739">
        <v>6738</v>
      </c>
      <c r="B6739">
        <v>45233224</v>
      </c>
      <c r="C6739" t="s">
        <v>6700</v>
      </c>
      <c r="E6739" s="15">
        <v>6739</v>
      </c>
      <c r="F6739" s="16">
        <v>45233225</v>
      </c>
      <c r="G6739" s="17" t="s">
        <v>6701</v>
      </c>
      <c r="Q6739" t="str">
        <f t="shared" si="105"/>
        <v>45233225-Radovi na izgradnji puteva sa jednom kolovoznom trakom</v>
      </c>
    </row>
    <row r="6740" spans="1:17" x14ac:dyDescent="0.25">
      <c r="A6740">
        <v>6739</v>
      </c>
      <c r="B6740">
        <v>45233225</v>
      </c>
      <c r="C6740" t="s">
        <v>6701</v>
      </c>
      <c r="E6740" s="12">
        <v>6740</v>
      </c>
      <c r="F6740" s="13">
        <v>45233226</v>
      </c>
      <c r="G6740" s="14" t="s">
        <v>6702</v>
      </c>
      <c r="Q6740" t="str">
        <f t="shared" si="105"/>
        <v>45233226-Radovi na izgradnji prilaznih puteva</v>
      </c>
    </row>
    <row r="6741" spans="1:17" x14ac:dyDescent="0.25">
      <c r="A6741">
        <v>6740</v>
      </c>
      <c r="B6741">
        <v>45233226</v>
      </c>
      <c r="C6741" t="s">
        <v>6702</v>
      </c>
      <c r="E6741" s="15">
        <v>6741</v>
      </c>
      <c r="F6741" s="16">
        <v>45233227</v>
      </c>
      <c r="G6741" s="17" t="s">
        <v>6679</v>
      </c>
      <c r="Q6741" t="str">
        <f t="shared" si="105"/>
        <v>45233227-Radovi na izgradnji priključnih puteva</v>
      </c>
    </row>
    <row r="6742" spans="1:17" x14ac:dyDescent="0.25">
      <c r="A6742">
        <v>6741</v>
      </c>
      <c r="B6742">
        <v>45233227</v>
      </c>
      <c r="C6742" t="s">
        <v>6679</v>
      </c>
      <c r="E6742" s="12">
        <v>6742</v>
      </c>
      <c r="F6742" s="13">
        <v>45233228</v>
      </c>
      <c r="G6742" s="14" t="s">
        <v>6703</v>
      </c>
      <c r="Q6742" t="str">
        <f t="shared" si="105"/>
        <v>45233228-Radovi na nanošenju površinskog sloja</v>
      </c>
    </row>
    <row r="6743" spans="1:17" x14ac:dyDescent="0.25">
      <c r="A6743">
        <v>6742</v>
      </c>
      <c r="B6743">
        <v>45233228</v>
      </c>
      <c r="C6743" t="s">
        <v>6703</v>
      </c>
      <c r="E6743" s="15">
        <v>6743</v>
      </c>
      <c r="F6743" s="16">
        <v>45233229</v>
      </c>
      <c r="G6743" s="17" t="s">
        <v>6704</v>
      </c>
      <c r="Q6743" t="str">
        <f t="shared" si="105"/>
        <v>45233229-Radovi na održavanju ivičnjaka</v>
      </c>
    </row>
    <row r="6744" spans="1:17" x14ac:dyDescent="0.25">
      <c r="A6744">
        <v>6743</v>
      </c>
      <c r="B6744">
        <v>45233229</v>
      </c>
      <c r="C6744" t="s">
        <v>6704</v>
      </c>
      <c r="E6744" s="12">
        <v>6744</v>
      </c>
      <c r="F6744" s="13">
        <v>45233250</v>
      </c>
      <c r="G6744" s="14" t="s">
        <v>6705</v>
      </c>
      <c r="Q6744" t="str">
        <f t="shared" si="105"/>
        <v>45233250-Radovi na površinskom sloju, izuzev za puteve</v>
      </c>
    </row>
    <row r="6745" spans="1:17" x14ac:dyDescent="0.25">
      <c r="A6745">
        <v>6744</v>
      </c>
      <c r="B6745">
        <v>45233250</v>
      </c>
      <c r="C6745" t="s">
        <v>6705</v>
      </c>
      <c r="E6745" s="15">
        <v>6745</v>
      </c>
      <c r="F6745" s="16">
        <v>45233251</v>
      </c>
      <c r="G6745" s="17" t="s">
        <v>6706</v>
      </c>
      <c r="Q6745" t="str">
        <f t="shared" si="105"/>
        <v>45233251-Radovi na obnavljanju habajućeg sloja</v>
      </c>
    </row>
    <row r="6746" spans="1:17" x14ac:dyDescent="0.25">
      <c r="A6746">
        <v>6745</v>
      </c>
      <c r="B6746">
        <v>45233251</v>
      </c>
      <c r="C6746" t="s">
        <v>6706</v>
      </c>
      <c r="E6746" s="12">
        <v>6746</v>
      </c>
      <c r="F6746" s="13">
        <v>45233252</v>
      </c>
      <c r="G6746" s="14" t="s">
        <v>6707</v>
      </c>
      <c r="Q6746" t="str">
        <f t="shared" si="105"/>
        <v>45233252-Radovi na površinskom sloju ulica</v>
      </c>
    </row>
    <row r="6747" spans="1:17" x14ac:dyDescent="0.25">
      <c r="A6747">
        <v>6746</v>
      </c>
      <c r="B6747">
        <v>45233252</v>
      </c>
      <c r="C6747" t="s">
        <v>6707</v>
      </c>
      <c r="E6747" s="15">
        <v>6747</v>
      </c>
      <c r="F6747" s="16">
        <v>45233253</v>
      </c>
      <c r="G6747" s="17" t="s">
        <v>6708</v>
      </c>
      <c r="Q6747" t="str">
        <f t="shared" si="105"/>
        <v>45233253-Radovi na površinskom sloju pešačkih staza</v>
      </c>
    </row>
    <row r="6748" spans="1:17" x14ac:dyDescent="0.25">
      <c r="A6748">
        <v>6747</v>
      </c>
      <c r="B6748">
        <v>45233253</v>
      </c>
      <c r="C6748" t="s">
        <v>6708</v>
      </c>
      <c r="E6748" s="12">
        <v>6748</v>
      </c>
      <c r="F6748" s="13">
        <v>45233260</v>
      </c>
      <c r="G6748" s="14" t="s">
        <v>6692</v>
      </c>
      <c r="Q6748" t="str">
        <f t="shared" si="105"/>
        <v>45233260-Radovi na izgradnji pešačkih staza</v>
      </c>
    </row>
    <row r="6749" spans="1:17" x14ac:dyDescent="0.25">
      <c r="A6749">
        <v>6748</v>
      </c>
      <c r="B6749">
        <v>45233260</v>
      </c>
      <c r="C6749" t="s">
        <v>6692</v>
      </c>
      <c r="E6749" s="15">
        <v>6749</v>
      </c>
      <c r="F6749" s="16">
        <v>45233261</v>
      </c>
      <c r="G6749" s="17" t="s">
        <v>6709</v>
      </c>
      <c r="Q6749" t="str">
        <f t="shared" si="105"/>
        <v>45233261-Radovi na izgradnji pešačkih nadvožnjaka</v>
      </c>
    </row>
    <row r="6750" spans="1:17" x14ac:dyDescent="0.25">
      <c r="A6750">
        <v>6749</v>
      </c>
      <c r="B6750">
        <v>45233261</v>
      </c>
      <c r="C6750" t="s">
        <v>6709</v>
      </c>
      <c r="E6750" s="12">
        <v>6750</v>
      </c>
      <c r="F6750" s="13">
        <v>45233262</v>
      </c>
      <c r="G6750" s="14" t="s">
        <v>6710</v>
      </c>
      <c r="Q6750" t="str">
        <f t="shared" si="105"/>
        <v>45233262-Radovi na izgradnji pešačkih zona</v>
      </c>
    </row>
    <row r="6751" spans="1:17" x14ac:dyDescent="0.25">
      <c r="A6751">
        <v>6750</v>
      </c>
      <c r="B6751">
        <v>45233262</v>
      </c>
      <c r="C6751" t="s">
        <v>6710</v>
      </c>
      <c r="E6751" s="15">
        <v>6751</v>
      </c>
      <c r="F6751" s="16">
        <v>45233270</v>
      </c>
      <c r="G6751" s="17" t="s">
        <v>6711</v>
      </c>
      <c r="Q6751" t="str">
        <f t="shared" si="105"/>
        <v>45233270-Radovi na obeležavanju parkirališta</v>
      </c>
    </row>
    <row r="6752" spans="1:17" x14ac:dyDescent="0.25">
      <c r="A6752">
        <v>6751</v>
      </c>
      <c r="B6752">
        <v>45233270</v>
      </c>
      <c r="C6752" t="s">
        <v>6711</v>
      </c>
      <c r="E6752" s="12">
        <v>6752</v>
      </c>
      <c r="F6752" s="13">
        <v>45233280</v>
      </c>
      <c r="G6752" s="14" t="s">
        <v>6712</v>
      </c>
      <c r="Q6752" t="str">
        <f t="shared" si="105"/>
        <v>45233280-Postavljanje drumskih branika</v>
      </c>
    </row>
    <row r="6753" spans="1:17" x14ac:dyDescent="0.25">
      <c r="A6753">
        <v>6752</v>
      </c>
      <c r="B6753">
        <v>45233280</v>
      </c>
      <c r="C6753" t="s">
        <v>6712</v>
      </c>
      <c r="E6753" s="15">
        <v>6753</v>
      </c>
      <c r="F6753" s="16">
        <v>45233290</v>
      </c>
      <c r="G6753" s="17" t="s">
        <v>6713</v>
      </c>
      <c r="Q6753" t="str">
        <f t="shared" si="105"/>
        <v>45233290-Postavljanje saobraćajnih znakova</v>
      </c>
    </row>
    <row r="6754" spans="1:17" x14ac:dyDescent="0.25">
      <c r="A6754">
        <v>6753</v>
      </c>
      <c r="B6754">
        <v>45233290</v>
      </c>
      <c r="C6754" t="s">
        <v>6713</v>
      </c>
      <c r="E6754" s="12">
        <v>6754</v>
      </c>
      <c r="F6754" s="13">
        <v>45233291</v>
      </c>
      <c r="G6754" s="14" t="s">
        <v>6714</v>
      </c>
      <c r="Q6754" t="str">
        <f t="shared" si="105"/>
        <v>45233291-Postavljanje saobraćajnih stubova</v>
      </c>
    </row>
    <row r="6755" spans="1:17" x14ac:dyDescent="0.25">
      <c r="A6755">
        <v>6754</v>
      </c>
      <c r="B6755">
        <v>45233291</v>
      </c>
      <c r="C6755" t="s">
        <v>6714</v>
      </c>
      <c r="E6755" s="15">
        <v>6755</v>
      </c>
      <c r="F6755" s="16">
        <v>45233292</v>
      </c>
      <c r="G6755" s="17" t="s">
        <v>6715</v>
      </c>
      <c r="Q6755" t="str">
        <f t="shared" si="105"/>
        <v>45233292-Postavljanje sigurnosne opreme</v>
      </c>
    </row>
    <row r="6756" spans="1:17" x14ac:dyDescent="0.25">
      <c r="A6756">
        <v>6755</v>
      </c>
      <c r="B6756">
        <v>45233292</v>
      </c>
      <c r="C6756" t="s">
        <v>6715</v>
      </c>
      <c r="E6756" s="12">
        <v>6756</v>
      </c>
      <c r="F6756" s="13">
        <v>45233293</v>
      </c>
      <c r="G6756" s="14" t="s">
        <v>6716</v>
      </c>
      <c r="Q6756" t="str">
        <f t="shared" si="105"/>
        <v>45233293-Postavljanje urbane opreme</v>
      </c>
    </row>
    <row r="6757" spans="1:17" x14ac:dyDescent="0.25">
      <c r="A6757">
        <v>6756</v>
      </c>
      <c r="B6757">
        <v>45233293</v>
      </c>
      <c r="C6757" t="s">
        <v>6716</v>
      </c>
      <c r="E6757" s="15">
        <v>6757</v>
      </c>
      <c r="F6757" s="16">
        <v>45233294</v>
      </c>
      <c r="G6757" s="17" t="s">
        <v>6717</v>
      </c>
      <c r="Q6757" t="str">
        <f t="shared" si="105"/>
        <v>45233294-Postavljanje putne saobraćajne signalizacije</v>
      </c>
    </row>
    <row r="6758" spans="1:17" x14ac:dyDescent="0.25">
      <c r="A6758">
        <v>6757</v>
      </c>
      <c r="B6758">
        <v>45233294</v>
      </c>
      <c r="C6758" t="s">
        <v>6717</v>
      </c>
      <c r="E6758" s="12">
        <v>6758</v>
      </c>
      <c r="F6758" s="13">
        <v>45233300</v>
      </c>
      <c r="G6758" s="14" t="s">
        <v>6718</v>
      </c>
      <c r="Q6758" t="str">
        <f t="shared" si="105"/>
        <v>45233300-Radovi na izgradnji temelja za autoputeve, puteve, ulice i pešačke staze</v>
      </c>
    </row>
    <row r="6759" spans="1:17" x14ac:dyDescent="0.25">
      <c r="A6759">
        <v>6758</v>
      </c>
      <c r="B6759">
        <v>45233300</v>
      </c>
      <c r="C6759" t="s">
        <v>6718</v>
      </c>
      <c r="E6759" s="15">
        <v>6759</v>
      </c>
      <c r="F6759" s="16">
        <v>45233310</v>
      </c>
      <c r="G6759" s="17" t="s">
        <v>6719</v>
      </c>
      <c r="Q6759" t="str">
        <f t="shared" si="105"/>
        <v>45233310-Radovi na izgradnji temelja za autoputeve</v>
      </c>
    </row>
    <row r="6760" spans="1:17" x14ac:dyDescent="0.25">
      <c r="A6760">
        <v>6759</v>
      </c>
      <c r="B6760">
        <v>45233310</v>
      </c>
      <c r="C6760" t="s">
        <v>6719</v>
      </c>
      <c r="E6760" s="12">
        <v>6760</v>
      </c>
      <c r="F6760" s="13">
        <v>45233320</v>
      </c>
      <c r="G6760" s="14" t="s">
        <v>6720</v>
      </c>
      <c r="Q6760" t="str">
        <f t="shared" si="105"/>
        <v>45233320-Radovi na izgradnji temelja za puteve</v>
      </c>
    </row>
    <row r="6761" spans="1:17" x14ac:dyDescent="0.25">
      <c r="A6761">
        <v>6760</v>
      </c>
      <c r="B6761">
        <v>45233320</v>
      </c>
      <c r="C6761" t="s">
        <v>6720</v>
      </c>
      <c r="E6761" s="15">
        <v>6761</v>
      </c>
      <c r="F6761" s="16">
        <v>45233330</v>
      </c>
      <c r="G6761" s="17" t="s">
        <v>6721</v>
      </c>
      <c r="Q6761" t="str">
        <f t="shared" si="105"/>
        <v>45233330-Radovi na izgradnji temelja za ulice</v>
      </c>
    </row>
    <row r="6762" spans="1:17" x14ac:dyDescent="0.25">
      <c r="A6762">
        <v>6761</v>
      </c>
      <c r="B6762">
        <v>45233330</v>
      </c>
      <c r="C6762" t="s">
        <v>6721</v>
      </c>
      <c r="E6762" s="12">
        <v>6762</v>
      </c>
      <c r="F6762" s="13">
        <v>45233340</v>
      </c>
      <c r="G6762" s="14" t="s">
        <v>6722</v>
      </c>
      <c r="Q6762" t="str">
        <f t="shared" si="105"/>
        <v>45233340-Radovi na izgradnji temelja za pešačke staze</v>
      </c>
    </row>
    <row r="6763" spans="1:17" x14ac:dyDescent="0.25">
      <c r="A6763">
        <v>6762</v>
      </c>
      <c r="B6763">
        <v>45233340</v>
      </c>
      <c r="C6763" t="s">
        <v>6722</v>
      </c>
      <c r="E6763" s="15">
        <v>6763</v>
      </c>
      <c r="F6763" s="16">
        <v>45234000</v>
      </c>
      <c r="G6763" s="17" t="s">
        <v>6723</v>
      </c>
      <c r="Q6763" t="str">
        <f t="shared" si="105"/>
        <v>45234000-Radovi na izgradnji železničkih pruga i žičara</v>
      </c>
    </row>
    <row r="6764" spans="1:17" x14ac:dyDescent="0.25">
      <c r="A6764">
        <v>6763</v>
      </c>
      <c r="B6764">
        <v>45234000</v>
      </c>
      <c r="C6764" t="s">
        <v>6723</v>
      </c>
      <c r="E6764" s="12">
        <v>6764</v>
      </c>
      <c r="F6764" s="13">
        <v>45234100</v>
      </c>
      <c r="G6764" s="14" t="s">
        <v>6724</v>
      </c>
      <c r="Q6764" t="str">
        <f t="shared" si="105"/>
        <v>45234100-Radovi na izgradnji železničkih pruga</v>
      </c>
    </row>
    <row r="6765" spans="1:17" x14ac:dyDescent="0.25">
      <c r="A6765">
        <v>6764</v>
      </c>
      <c r="B6765">
        <v>45234100</v>
      </c>
      <c r="C6765" t="s">
        <v>6724</v>
      </c>
      <c r="E6765" s="15">
        <v>6765</v>
      </c>
      <c r="F6765" s="16">
        <v>45234110</v>
      </c>
      <c r="G6765" s="17" t="s">
        <v>6725</v>
      </c>
      <c r="Q6765" t="str">
        <f t="shared" si="105"/>
        <v>45234110-Radovi na izgradnji međugradskih železničkih pruga</v>
      </c>
    </row>
    <row r="6766" spans="1:17" x14ac:dyDescent="0.25">
      <c r="A6766">
        <v>6765</v>
      </c>
      <c r="B6766">
        <v>45234110</v>
      </c>
      <c r="C6766" t="s">
        <v>6725</v>
      </c>
      <c r="E6766" s="12">
        <v>6766</v>
      </c>
      <c r="F6766" s="13">
        <v>45234111</v>
      </c>
      <c r="G6766" s="14" t="s">
        <v>6726</v>
      </c>
      <c r="Q6766" t="str">
        <f t="shared" si="105"/>
        <v>45234111-Radovi na izgradnji gradske železnice</v>
      </c>
    </row>
    <row r="6767" spans="1:17" x14ac:dyDescent="0.25">
      <c r="A6767">
        <v>6766</v>
      </c>
      <c r="B6767">
        <v>45234111</v>
      </c>
      <c r="C6767" t="s">
        <v>6726</v>
      </c>
      <c r="E6767" s="15">
        <v>6767</v>
      </c>
      <c r="F6767" s="16">
        <v>45234112</v>
      </c>
      <c r="G6767" s="17" t="s">
        <v>6727</v>
      </c>
      <c r="Q6767" t="str">
        <f t="shared" si="105"/>
        <v>45234112-Radovi na izgradnji depoa za vagone i lokomotive</v>
      </c>
    </row>
    <row r="6768" spans="1:17" x14ac:dyDescent="0.25">
      <c r="A6768">
        <v>6767</v>
      </c>
      <c r="B6768">
        <v>45234112</v>
      </c>
      <c r="C6768" t="s">
        <v>6727</v>
      </c>
      <c r="E6768" s="12">
        <v>6768</v>
      </c>
      <c r="F6768" s="13">
        <v>45234113</v>
      </c>
      <c r="G6768" s="14" t="s">
        <v>6728</v>
      </c>
      <c r="Q6768" t="str">
        <f t="shared" si="105"/>
        <v>45234113-Demontaža šina</v>
      </c>
    </row>
    <row r="6769" spans="1:17" x14ac:dyDescent="0.25">
      <c r="A6769">
        <v>6768</v>
      </c>
      <c r="B6769">
        <v>45234113</v>
      </c>
      <c r="C6769" t="s">
        <v>6728</v>
      </c>
      <c r="E6769" s="15">
        <v>6769</v>
      </c>
      <c r="F6769" s="16">
        <v>45234114</v>
      </c>
      <c r="G6769" s="17" t="s">
        <v>6729</v>
      </c>
      <c r="Q6769" t="str">
        <f t="shared" si="105"/>
        <v>45234114-Radovi na izgradnji železničkih nasipa</v>
      </c>
    </row>
    <row r="6770" spans="1:17" x14ac:dyDescent="0.25">
      <c r="A6770">
        <v>6769</v>
      </c>
      <c r="B6770">
        <v>45234114</v>
      </c>
      <c r="C6770" t="s">
        <v>6729</v>
      </c>
      <c r="E6770" s="12">
        <v>6770</v>
      </c>
      <c r="F6770" s="13">
        <v>45234115</v>
      </c>
      <c r="G6770" s="14" t="s">
        <v>6730</v>
      </c>
      <c r="Q6770" t="str">
        <f t="shared" si="105"/>
        <v>45234115-Radovi na železničkoj signalizaciji</v>
      </c>
    </row>
    <row r="6771" spans="1:17" x14ac:dyDescent="0.25">
      <c r="A6771">
        <v>6770</v>
      </c>
      <c r="B6771">
        <v>45234115</v>
      </c>
      <c r="C6771" t="s">
        <v>6730</v>
      </c>
      <c r="E6771" s="15">
        <v>6771</v>
      </c>
      <c r="F6771" s="16">
        <v>45234116</v>
      </c>
      <c r="G6771" s="17" t="s">
        <v>6731</v>
      </c>
      <c r="Q6771" t="str">
        <f t="shared" si="105"/>
        <v>45234116-Radovi na postavljanju šina</v>
      </c>
    </row>
    <row r="6772" spans="1:17" x14ac:dyDescent="0.25">
      <c r="A6772">
        <v>6771</v>
      </c>
      <c r="B6772">
        <v>45234116</v>
      </c>
      <c r="C6772" t="s">
        <v>6731</v>
      </c>
      <c r="E6772" s="12">
        <v>6772</v>
      </c>
      <c r="F6772" s="13">
        <v>45234120</v>
      </c>
      <c r="G6772" s="14" t="s">
        <v>6732</v>
      </c>
      <c r="Q6772" t="str">
        <f t="shared" si="105"/>
        <v>45234120-Radovi na gradskoj železnici</v>
      </c>
    </row>
    <row r="6773" spans="1:17" x14ac:dyDescent="0.25">
      <c r="A6773">
        <v>6772</v>
      </c>
      <c r="B6773">
        <v>45234120</v>
      </c>
      <c r="C6773" t="s">
        <v>6732</v>
      </c>
      <c r="E6773" s="15">
        <v>6773</v>
      </c>
      <c r="F6773" s="16">
        <v>45234121</v>
      </c>
      <c r="G6773" s="17" t="s">
        <v>6733</v>
      </c>
      <c r="Q6773" t="str">
        <f t="shared" si="105"/>
        <v>45234121-Radovi na tramvajskoj pruzi</v>
      </c>
    </row>
    <row r="6774" spans="1:17" x14ac:dyDescent="0.25">
      <c r="A6774">
        <v>6773</v>
      </c>
      <c r="B6774">
        <v>45234121</v>
      </c>
      <c r="C6774" t="s">
        <v>6733</v>
      </c>
      <c r="E6774" s="12">
        <v>6774</v>
      </c>
      <c r="F6774" s="13">
        <v>45234122</v>
      </c>
      <c r="G6774" s="14" t="s">
        <v>6734</v>
      </c>
      <c r="Q6774" t="str">
        <f t="shared" si="105"/>
        <v>45234122-Radovi na podzemnoj železnici</v>
      </c>
    </row>
    <row r="6775" spans="1:17" x14ac:dyDescent="0.25">
      <c r="A6775">
        <v>6774</v>
      </c>
      <c r="B6775">
        <v>45234122</v>
      </c>
      <c r="C6775" t="s">
        <v>6734</v>
      </c>
      <c r="E6775" s="15">
        <v>6775</v>
      </c>
      <c r="F6775" s="16">
        <v>45234123</v>
      </c>
      <c r="G6775" s="17" t="s">
        <v>6735</v>
      </c>
      <c r="Q6775" t="str">
        <f t="shared" si="105"/>
        <v>45234123-Radovi na železnici koja delom prolazi ispod zemlje</v>
      </c>
    </row>
    <row r="6776" spans="1:17" x14ac:dyDescent="0.25">
      <c r="A6776">
        <v>6775</v>
      </c>
      <c r="B6776">
        <v>45234123</v>
      </c>
      <c r="C6776" t="s">
        <v>6735</v>
      </c>
      <c r="E6776" s="12">
        <v>6776</v>
      </c>
      <c r="F6776" s="13">
        <v>45234124</v>
      </c>
      <c r="G6776" s="14" t="s">
        <v>6736</v>
      </c>
      <c r="Q6776" t="str">
        <f t="shared" si="105"/>
        <v>45234124-Putnički transport podzemnom železnicom</v>
      </c>
    </row>
    <row r="6777" spans="1:17" x14ac:dyDescent="0.25">
      <c r="A6777">
        <v>6776</v>
      </c>
      <c r="B6777">
        <v>45234124</v>
      </c>
      <c r="C6777" t="s">
        <v>6736</v>
      </c>
      <c r="E6777" s="15">
        <v>6777</v>
      </c>
      <c r="F6777" s="16">
        <v>45234125</v>
      </c>
      <c r="G6777" s="17" t="s">
        <v>6737</v>
      </c>
      <c r="Q6777" t="str">
        <f t="shared" si="105"/>
        <v>45234125-Stanica podzemne železnice</v>
      </c>
    </row>
    <row r="6778" spans="1:17" x14ac:dyDescent="0.25">
      <c r="A6778">
        <v>6777</v>
      </c>
      <c r="B6778">
        <v>45234125</v>
      </c>
      <c r="C6778" t="s">
        <v>6737</v>
      </c>
      <c r="E6778" s="12">
        <v>6778</v>
      </c>
      <c r="F6778" s="13">
        <v>45234126</v>
      </c>
      <c r="G6778" s="14" t="s">
        <v>6738</v>
      </c>
      <c r="Q6778" t="str">
        <f t="shared" si="105"/>
        <v>45234126-Radovi na izgradnji tramvajske pruge</v>
      </c>
    </row>
    <row r="6779" spans="1:17" x14ac:dyDescent="0.25">
      <c r="A6779">
        <v>6778</v>
      </c>
      <c r="B6779">
        <v>45234126</v>
      </c>
      <c r="C6779" t="s">
        <v>6738</v>
      </c>
      <c r="E6779" s="15">
        <v>6779</v>
      </c>
      <c r="F6779" s="16">
        <v>45234127</v>
      </c>
      <c r="G6779" s="17" t="s">
        <v>6739</v>
      </c>
      <c r="Q6779" t="str">
        <f t="shared" si="105"/>
        <v>45234127-Radovi na izgradnji depoa za tramvaje</v>
      </c>
    </row>
    <row r="6780" spans="1:17" x14ac:dyDescent="0.25">
      <c r="A6780">
        <v>6779</v>
      </c>
      <c r="B6780">
        <v>45234127</v>
      </c>
      <c r="C6780" t="s">
        <v>6739</v>
      </c>
      <c r="E6780" s="12">
        <v>6780</v>
      </c>
      <c r="F6780" s="13">
        <v>45234128</v>
      </c>
      <c r="G6780" s="14" t="s">
        <v>6740</v>
      </c>
      <c r="Q6780" t="str">
        <f t="shared" si="105"/>
        <v>45234128-Radovi na izgradnji tramvajskih stajališta</v>
      </c>
    </row>
    <row r="6781" spans="1:17" x14ac:dyDescent="0.25">
      <c r="A6781">
        <v>6780</v>
      </c>
      <c r="B6781">
        <v>45234128</v>
      </c>
      <c r="C6781" t="s">
        <v>6740</v>
      </c>
      <c r="E6781" s="15">
        <v>6781</v>
      </c>
      <c r="F6781" s="16">
        <v>45234129</v>
      </c>
      <c r="G6781" s="17" t="s">
        <v>6741</v>
      </c>
      <c r="Q6781" t="str">
        <f t="shared" si="105"/>
        <v>45234129-Radovi na izgradnji šina za gradske železnice</v>
      </c>
    </row>
    <row r="6782" spans="1:17" x14ac:dyDescent="0.25">
      <c r="A6782">
        <v>6781</v>
      </c>
      <c r="B6782">
        <v>45234129</v>
      </c>
      <c r="C6782" t="s">
        <v>6741</v>
      </c>
      <c r="E6782" s="12">
        <v>6782</v>
      </c>
      <c r="F6782" s="13">
        <v>45234130</v>
      </c>
      <c r="G6782" s="14" t="s">
        <v>6742</v>
      </c>
      <c r="Q6782" t="str">
        <f t="shared" si="105"/>
        <v>45234130-Radovi na nasipanju u građevinarstvu</v>
      </c>
    </row>
    <row r="6783" spans="1:17" x14ac:dyDescent="0.25">
      <c r="A6783">
        <v>6782</v>
      </c>
      <c r="B6783">
        <v>45234130</v>
      </c>
      <c r="C6783" t="s">
        <v>6742</v>
      </c>
      <c r="E6783" s="15">
        <v>6783</v>
      </c>
      <c r="F6783" s="16">
        <v>45234140</v>
      </c>
      <c r="G6783" s="17" t="s">
        <v>6743</v>
      </c>
      <c r="Q6783" t="str">
        <f t="shared" si="105"/>
        <v>45234140-Radovi na izgradnji prelaza u istom nivou</v>
      </c>
    </row>
    <row r="6784" spans="1:17" x14ac:dyDescent="0.25">
      <c r="A6784">
        <v>6783</v>
      </c>
      <c r="B6784">
        <v>45234140</v>
      </c>
      <c r="C6784" t="s">
        <v>6743</v>
      </c>
      <c r="E6784" s="12">
        <v>6784</v>
      </c>
      <c r="F6784" s="13">
        <v>45234160</v>
      </c>
      <c r="G6784" s="14" t="s">
        <v>6744</v>
      </c>
      <c r="Q6784" t="str">
        <f t="shared" si="105"/>
        <v>45234160-Radovi na izgradnji električnih vodova za trolejbuse</v>
      </c>
    </row>
    <row r="6785" spans="1:17" x14ac:dyDescent="0.25">
      <c r="A6785">
        <v>6784</v>
      </c>
      <c r="B6785">
        <v>45234160</v>
      </c>
      <c r="C6785" t="s">
        <v>6744</v>
      </c>
      <c r="E6785" s="15">
        <v>6785</v>
      </c>
      <c r="F6785" s="16">
        <v>45234170</v>
      </c>
      <c r="G6785" s="17" t="s">
        <v>6745</v>
      </c>
      <c r="Q6785" t="str">
        <f t="shared" si="105"/>
        <v>45234170-Radovi na izgradnji podstanica za lokomotive</v>
      </c>
    </row>
    <row r="6786" spans="1:17" x14ac:dyDescent="0.25">
      <c r="A6786">
        <v>6785</v>
      </c>
      <c r="B6786">
        <v>45234170</v>
      </c>
      <c r="C6786" t="s">
        <v>6745</v>
      </c>
      <c r="E6786" s="12">
        <v>6786</v>
      </c>
      <c r="F6786" s="13">
        <v>45234180</v>
      </c>
      <c r="G6786" s="14" t="s">
        <v>6746</v>
      </c>
      <c r="Q6786" t="str">
        <f t="shared" ref="Q6786:Q6849" si="106">F6786&amp; "-" &amp;G6786</f>
        <v>45234180-Radovi na izgradnji železničkih radionica</v>
      </c>
    </row>
    <row r="6787" spans="1:17" x14ac:dyDescent="0.25">
      <c r="A6787">
        <v>6786</v>
      </c>
      <c r="B6787">
        <v>45234180</v>
      </c>
      <c r="C6787" t="s">
        <v>6746</v>
      </c>
      <c r="E6787" s="15">
        <v>6787</v>
      </c>
      <c r="F6787" s="16">
        <v>45234181</v>
      </c>
      <c r="G6787" s="17" t="s">
        <v>6747</v>
      </c>
      <c r="Q6787" t="str">
        <f t="shared" si="106"/>
        <v>45234181-Radovi na izgradnji podstanica za povezivanje deonica pruge</v>
      </c>
    </row>
    <row r="6788" spans="1:17" x14ac:dyDescent="0.25">
      <c r="A6788">
        <v>6787</v>
      </c>
      <c r="B6788">
        <v>45234181</v>
      </c>
      <c r="C6788" t="s">
        <v>6747</v>
      </c>
      <c r="E6788" s="12">
        <v>6788</v>
      </c>
      <c r="F6788" s="13">
        <v>45234200</v>
      </c>
      <c r="G6788" s="14" t="s">
        <v>6748</v>
      </c>
      <c r="Q6788" t="str">
        <f t="shared" si="106"/>
        <v>45234200-Sistem prevoza žičarom</v>
      </c>
    </row>
    <row r="6789" spans="1:17" x14ac:dyDescent="0.25">
      <c r="A6789">
        <v>6788</v>
      </c>
      <c r="B6789">
        <v>45234200</v>
      </c>
      <c r="C6789" t="s">
        <v>6748</v>
      </c>
      <c r="E6789" s="15">
        <v>6789</v>
      </c>
      <c r="F6789" s="16">
        <v>45234210</v>
      </c>
      <c r="G6789" s="17" t="s">
        <v>6749</v>
      </c>
      <c r="Q6789" t="str">
        <f t="shared" si="106"/>
        <v>45234210-Sistem prevoza žičarom sa kabinama</v>
      </c>
    </row>
    <row r="6790" spans="1:17" x14ac:dyDescent="0.25">
      <c r="A6790">
        <v>6789</v>
      </c>
      <c r="B6790">
        <v>45234210</v>
      </c>
      <c r="C6790" t="s">
        <v>6749</v>
      </c>
      <c r="E6790" s="12">
        <v>6790</v>
      </c>
      <c r="F6790" s="13">
        <v>45234220</v>
      </c>
      <c r="G6790" s="14" t="s">
        <v>6750</v>
      </c>
      <c r="Q6790" t="str">
        <f t="shared" si="106"/>
        <v>45234220-Radovi na izgradnji skijaških liftova</v>
      </c>
    </row>
    <row r="6791" spans="1:17" x14ac:dyDescent="0.25">
      <c r="A6791">
        <v>6790</v>
      </c>
      <c r="B6791">
        <v>45234220</v>
      </c>
      <c r="C6791" t="s">
        <v>6750</v>
      </c>
      <c r="E6791" s="15">
        <v>6791</v>
      </c>
      <c r="F6791" s="16">
        <v>45234230</v>
      </c>
      <c r="G6791" s="17" t="s">
        <v>6751</v>
      </c>
      <c r="Q6791" t="str">
        <f t="shared" si="106"/>
        <v>45234230-Radovi na izgradnji lift - sedišta uz stepenice</v>
      </c>
    </row>
    <row r="6792" spans="1:17" x14ac:dyDescent="0.25">
      <c r="A6792">
        <v>6791</v>
      </c>
      <c r="B6792">
        <v>45234230</v>
      </c>
      <c r="C6792" t="s">
        <v>6751</v>
      </c>
      <c r="E6792" s="12">
        <v>6792</v>
      </c>
      <c r="F6792" s="13">
        <v>45234240</v>
      </c>
      <c r="G6792" s="14" t="s">
        <v>6752</v>
      </c>
      <c r="Q6792" t="str">
        <f t="shared" si="106"/>
        <v>45234240-Sistem uspinjača sa kabinama</v>
      </c>
    </row>
    <row r="6793" spans="1:17" x14ac:dyDescent="0.25">
      <c r="A6793">
        <v>6792</v>
      </c>
      <c r="B6793">
        <v>45234240</v>
      </c>
      <c r="C6793" t="s">
        <v>6752</v>
      </c>
      <c r="E6793" s="15">
        <v>6793</v>
      </c>
      <c r="F6793" s="16">
        <v>45234250</v>
      </c>
      <c r="G6793" s="17" t="s">
        <v>6753</v>
      </c>
      <c r="Q6793" t="str">
        <f t="shared" si="106"/>
        <v>45234250-Radovi na izgradnji uspinjača sa kabinama</v>
      </c>
    </row>
    <row r="6794" spans="1:17" x14ac:dyDescent="0.25">
      <c r="A6794">
        <v>6793</v>
      </c>
      <c r="B6794">
        <v>45234250</v>
      </c>
      <c r="C6794" t="s">
        <v>6753</v>
      </c>
      <c r="E6794" s="12">
        <v>6794</v>
      </c>
      <c r="F6794" s="13">
        <v>45235000</v>
      </c>
      <c r="G6794" s="14" t="s">
        <v>6754</v>
      </c>
      <c r="Q6794" t="str">
        <f t="shared" si="106"/>
        <v>45235000-Radovi na izgradnji uzletišta, uzletno-sletnih staza i manevarskih površina</v>
      </c>
    </row>
    <row r="6795" spans="1:17" x14ac:dyDescent="0.25">
      <c r="A6795">
        <v>6794</v>
      </c>
      <c r="B6795">
        <v>45235000</v>
      </c>
      <c r="C6795" t="s">
        <v>6754</v>
      </c>
      <c r="E6795" s="15">
        <v>6795</v>
      </c>
      <c r="F6795" s="16">
        <v>45235100</v>
      </c>
      <c r="G6795" s="17" t="s">
        <v>6755</v>
      </c>
      <c r="Q6795" t="str">
        <f t="shared" si="106"/>
        <v>45235100-Radovi na izgradnji aerodroma</v>
      </c>
    </row>
    <row r="6796" spans="1:17" x14ac:dyDescent="0.25">
      <c r="A6796">
        <v>6795</v>
      </c>
      <c r="B6796">
        <v>45235100</v>
      </c>
      <c r="C6796" t="s">
        <v>6755</v>
      </c>
      <c r="E6796" s="12">
        <v>6796</v>
      </c>
      <c r="F6796" s="13">
        <v>45235110</v>
      </c>
      <c r="G6796" s="14" t="s">
        <v>6756</v>
      </c>
      <c r="Q6796" t="str">
        <f t="shared" si="106"/>
        <v>45235110-Radovi na izgradnji uzletišta</v>
      </c>
    </row>
    <row r="6797" spans="1:17" x14ac:dyDescent="0.25">
      <c r="A6797">
        <v>6796</v>
      </c>
      <c r="B6797">
        <v>45235110</v>
      </c>
      <c r="C6797" t="s">
        <v>6756</v>
      </c>
      <c r="E6797" s="15">
        <v>6797</v>
      </c>
      <c r="F6797" s="16">
        <v>45235111</v>
      </c>
      <c r="G6797" s="17" t="s">
        <v>6757</v>
      </c>
      <c r="Q6797" t="str">
        <f t="shared" si="106"/>
        <v>45235111-Radovi na asfaltiranju uzletišta</v>
      </c>
    </row>
    <row r="6798" spans="1:17" x14ac:dyDescent="0.25">
      <c r="A6798">
        <v>6797</v>
      </c>
      <c r="B6798">
        <v>45235111</v>
      </c>
      <c r="C6798" t="s">
        <v>6757</v>
      </c>
      <c r="E6798" s="12">
        <v>6798</v>
      </c>
      <c r="F6798" s="13">
        <v>45235200</v>
      </c>
      <c r="G6798" s="14" t="s">
        <v>6758</v>
      </c>
      <c r="Q6798" t="str">
        <f t="shared" si="106"/>
        <v>45235200-Radovi na izgradnji poletno-sletne staze</v>
      </c>
    </row>
    <row r="6799" spans="1:17" x14ac:dyDescent="0.25">
      <c r="A6799">
        <v>6798</v>
      </c>
      <c r="B6799">
        <v>45235200</v>
      </c>
      <c r="C6799" t="s">
        <v>6758</v>
      </c>
      <c r="E6799" s="15">
        <v>6799</v>
      </c>
      <c r="F6799" s="16">
        <v>45235210</v>
      </c>
      <c r="G6799" s="17" t="s">
        <v>6759</v>
      </c>
      <c r="Q6799" t="str">
        <f t="shared" si="106"/>
        <v>45235210-Obnavljanje habajućeg sloja uzletno-sletne staze</v>
      </c>
    </row>
    <row r="6800" spans="1:17" x14ac:dyDescent="0.25">
      <c r="A6800">
        <v>6799</v>
      </c>
      <c r="B6800">
        <v>45235210</v>
      </c>
      <c r="C6800" t="s">
        <v>6759</v>
      </c>
      <c r="E6800" s="12">
        <v>6800</v>
      </c>
      <c r="F6800" s="13">
        <v>45235300</v>
      </c>
      <c r="G6800" s="14" t="s">
        <v>6760</v>
      </c>
      <c r="Q6800" t="str">
        <f t="shared" si="106"/>
        <v>45235300-Radovi na izgradnji manevarskih površina za letelice</v>
      </c>
    </row>
    <row r="6801" spans="1:17" x14ac:dyDescent="0.25">
      <c r="A6801">
        <v>6800</v>
      </c>
      <c r="B6801">
        <v>45235300</v>
      </c>
      <c r="C6801" t="s">
        <v>6760</v>
      </c>
      <c r="E6801" s="15">
        <v>6801</v>
      </c>
      <c r="F6801" s="16">
        <v>45235310</v>
      </c>
      <c r="G6801" s="17" t="s">
        <v>6761</v>
      </c>
      <c r="Q6801" t="str">
        <f t="shared" si="106"/>
        <v>45235310-Radovi na izgradnji rulne staze</v>
      </c>
    </row>
    <row r="6802" spans="1:17" x14ac:dyDescent="0.25">
      <c r="A6802">
        <v>6801</v>
      </c>
      <c r="B6802">
        <v>45235310</v>
      </c>
      <c r="C6802" t="s">
        <v>6761</v>
      </c>
      <c r="E6802" s="12">
        <v>6802</v>
      </c>
      <c r="F6802" s="13">
        <v>45235311</v>
      </c>
      <c r="G6802" s="14" t="s">
        <v>6762</v>
      </c>
      <c r="Q6802" t="str">
        <f t="shared" si="106"/>
        <v>45235311-Radovi na izgradnji površinskog sloja rulne staze</v>
      </c>
    </row>
    <row r="6803" spans="1:17" x14ac:dyDescent="0.25">
      <c r="A6803">
        <v>6802</v>
      </c>
      <c r="B6803">
        <v>45235311</v>
      </c>
      <c r="C6803" t="s">
        <v>6762</v>
      </c>
      <c r="E6803" s="15">
        <v>6803</v>
      </c>
      <c r="F6803" s="16">
        <v>45235320</v>
      </c>
      <c r="G6803" s="17" t="s">
        <v>6763</v>
      </c>
      <c r="Q6803" t="str">
        <f t="shared" si="106"/>
        <v>45235320-Radovi na izgradnji stajanki za letelice</v>
      </c>
    </row>
    <row r="6804" spans="1:17" x14ac:dyDescent="0.25">
      <c r="A6804">
        <v>6803</v>
      </c>
      <c r="B6804">
        <v>45235320</v>
      </c>
      <c r="C6804" t="s">
        <v>6763</v>
      </c>
      <c r="E6804" s="12">
        <v>6804</v>
      </c>
      <c r="F6804" s="13">
        <v>45236000</v>
      </c>
      <c r="G6804" s="14" t="s">
        <v>6764</v>
      </c>
      <c r="Q6804" t="str">
        <f t="shared" si="106"/>
        <v>45236000-Radovi na površinskom sloju</v>
      </c>
    </row>
    <row r="6805" spans="1:17" x14ac:dyDescent="0.25">
      <c r="A6805">
        <v>6804</v>
      </c>
      <c r="B6805">
        <v>45236000</v>
      </c>
      <c r="C6805" t="s">
        <v>6764</v>
      </c>
      <c r="E6805" s="15">
        <v>6805</v>
      </c>
      <c r="F6805" s="16">
        <v>45236100</v>
      </c>
      <c r="G6805" s="17" t="s">
        <v>6765</v>
      </c>
      <c r="Q6805" t="str">
        <f t="shared" si="106"/>
        <v>45236100-Radovi na površinskom sloju za razne sportske objekte</v>
      </c>
    </row>
    <row r="6806" spans="1:17" x14ac:dyDescent="0.25">
      <c r="A6806">
        <v>6805</v>
      </c>
      <c r="B6806">
        <v>45236100</v>
      </c>
      <c r="C6806" t="s">
        <v>6765</v>
      </c>
      <c r="E6806" s="12">
        <v>6806</v>
      </c>
      <c r="F6806" s="13">
        <v>45236110</v>
      </c>
      <c r="G6806" s="14" t="s">
        <v>6766</v>
      </c>
      <c r="Q6806" t="str">
        <f t="shared" si="106"/>
        <v>45236110-Radovi na površinskom sloju za sportske terene</v>
      </c>
    </row>
    <row r="6807" spans="1:17" x14ac:dyDescent="0.25">
      <c r="A6807">
        <v>6806</v>
      </c>
      <c r="B6807">
        <v>45236110</v>
      </c>
      <c r="C6807" t="s">
        <v>6766</v>
      </c>
      <c r="E6807" s="15">
        <v>6807</v>
      </c>
      <c r="F6807" s="16">
        <v>45236111</v>
      </c>
      <c r="G6807" s="17" t="s">
        <v>6767</v>
      </c>
      <c r="Q6807" t="str">
        <f t="shared" si="106"/>
        <v>45236111-Radovi na površinskom sloju igrališta za golf</v>
      </c>
    </row>
    <row r="6808" spans="1:17" x14ac:dyDescent="0.25">
      <c r="A6808">
        <v>6807</v>
      </c>
      <c r="B6808">
        <v>45236111</v>
      </c>
      <c r="C6808" t="s">
        <v>6767</v>
      </c>
      <c r="E6808" s="12">
        <v>6808</v>
      </c>
      <c r="F6808" s="13">
        <v>45236112</v>
      </c>
      <c r="G6808" s="14" t="s">
        <v>6768</v>
      </c>
      <c r="Q6808" t="str">
        <f t="shared" si="106"/>
        <v>45236112-Radovi na površinskom sloju za teniska igrališta</v>
      </c>
    </row>
    <row r="6809" spans="1:17" x14ac:dyDescent="0.25">
      <c r="A6809">
        <v>6808</v>
      </c>
      <c r="B6809">
        <v>45236112</v>
      </c>
      <c r="C6809" t="s">
        <v>6768</v>
      </c>
      <c r="E6809" s="15">
        <v>6809</v>
      </c>
      <c r="F6809" s="16">
        <v>45236113</v>
      </c>
      <c r="G6809" s="17" t="s">
        <v>6769</v>
      </c>
      <c r="Q6809" t="str">
        <f t="shared" si="106"/>
        <v>45236113-Radovi na površinskom sloju za trkališta</v>
      </c>
    </row>
    <row r="6810" spans="1:17" x14ac:dyDescent="0.25">
      <c r="A6810">
        <v>6809</v>
      </c>
      <c r="B6810">
        <v>45236113</v>
      </c>
      <c r="C6810" t="s">
        <v>6769</v>
      </c>
      <c r="E6810" s="12">
        <v>6810</v>
      </c>
      <c r="F6810" s="13">
        <v>45236114</v>
      </c>
      <c r="G6810" s="14" t="s">
        <v>6770</v>
      </c>
      <c r="Q6810" t="str">
        <f t="shared" si="106"/>
        <v>45236114-Radovi na površinskom sloju za trim staze</v>
      </c>
    </row>
    <row r="6811" spans="1:17" x14ac:dyDescent="0.25">
      <c r="A6811">
        <v>6810</v>
      </c>
      <c r="B6811">
        <v>45236114</v>
      </c>
      <c r="C6811" t="s">
        <v>6770</v>
      </c>
      <c r="E6811" s="15">
        <v>6811</v>
      </c>
      <c r="F6811" s="16">
        <v>45236119</v>
      </c>
      <c r="G6811" s="17" t="s">
        <v>6771</v>
      </c>
      <c r="Q6811" t="str">
        <f t="shared" si="106"/>
        <v>45236119-Radovi na obnavljanju sportskih terena</v>
      </c>
    </row>
    <row r="6812" spans="1:17" x14ac:dyDescent="0.25">
      <c r="A6812">
        <v>6811</v>
      </c>
      <c r="B6812">
        <v>45236119</v>
      </c>
      <c r="C6812" t="s">
        <v>6771</v>
      </c>
      <c r="E6812" s="12">
        <v>6812</v>
      </c>
      <c r="F6812" s="13">
        <v>45236200</v>
      </c>
      <c r="G6812" s="14" t="s">
        <v>6772</v>
      </c>
      <c r="Q6812" t="str">
        <f t="shared" si="106"/>
        <v>45236200-Radovi na površinskom sloju za objekte za rekreaciju</v>
      </c>
    </row>
    <row r="6813" spans="1:17" x14ac:dyDescent="0.25">
      <c r="A6813">
        <v>6812</v>
      </c>
      <c r="B6813">
        <v>45236200</v>
      </c>
      <c r="C6813" t="s">
        <v>6772</v>
      </c>
      <c r="E6813" s="15">
        <v>6813</v>
      </c>
      <c r="F6813" s="16">
        <v>45236210</v>
      </c>
      <c r="G6813" s="17" t="s">
        <v>6773</v>
      </c>
      <c r="Q6813" t="str">
        <f t="shared" si="106"/>
        <v>45236210-Radovi na površinskom sloju za dečija igrališta</v>
      </c>
    </row>
    <row r="6814" spans="1:17" x14ac:dyDescent="0.25">
      <c r="A6814">
        <v>6813</v>
      </c>
      <c r="B6814">
        <v>45236210</v>
      </c>
      <c r="C6814" t="s">
        <v>6773</v>
      </c>
      <c r="E6814" s="12">
        <v>6814</v>
      </c>
      <c r="F6814" s="13">
        <v>45236220</v>
      </c>
      <c r="G6814" s="14" t="s">
        <v>6774</v>
      </c>
      <c r="Q6814" t="str">
        <f t="shared" si="106"/>
        <v>45236220-Radovi na površinskom sloju za zoološke vrtove</v>
      </c>
    </row>
    <row r="6815" spans="1:17" x14ac:dyDescent="0.25">
      <c r="A6815">
        <v>6814</v>
      </c>
      <c r="B6815">
        <v>45236220</v>
      </c>
      <c r="C6815" t="s">
        <v>6774</v>
      </c>
      <c r="E6815" s="15">
        <v>6815</v>
      </c>
      <c r="F6815" s="16">
        <v>45236230</v>
      </c>
      <c r="G6815" s="17" t="s">
        <v>6775</v>
      </c>
      <c r="Q6815" t="str">
        <f t="shared" si="106"/>
        <v>45236230-Radovi na površinskom sloju za vrtove</v>
      </c>
    </row>
    <row r="6816" spans="1:17" x14ac:dyDescent="0.25">
      <c r="A6816">
        <v>6815</v>
      </c>
      <c r="B6816">
        <v>45236230</v>
      </c>
      <c r="C6816" t="s">
        <v>6775</v>
      </c>
      <c r="E6816" s="12">
        <v>6816</v>
      </c>
      <c r="F6816" s="13">
        <v>45236250</v>
      </c>
      <c r="G6816" s="14" t="s">
        <v>6776</v>
      </c>
      <c r="Q6816" t="str">
        <f t="shared" si="106"/>
        <v>45236250-Radovi na površinskom sloju za parkove</v>
      </c>
    </row>
    <row r="6817" spans="1:17" x14ac:dyDescent="0.25">
      <c r="A6817">
        <v>6816</v>
      </c>
      <c r="B6817">
        <v>45236250</v>
      </c>
      <c r="C6817" t="s">
        <v>6776</v>
      </c>
      <c r="E6817" s="15">
        <v>6817</v>
      </c>
      <c r="F6817" s="16">
        <v>45236290</v>
      </c>
      <c r="G6817" s="17" t="s">
        <v>6777</v>
      </c>
      <c r="Q6817" t="str">
        <f t="shared" si="106"/>
        <v>45236290-Radovi na popravljanju površina za rekreaciju</v>
      </c>
    </row>
    <row r="6818" spans="1:17" x14ac:dyDescent="0.25">
      <c r="A6818">
        <v>6817</v>
      </c>
      <c r="B6818">
        <v>45236290</v>
      </c>
      <c r="C6818" t="s">
        <v>6777</v>
      </c>
      <c r="E6818" s="12">
        <v>6818</v>
      </c>
      <c r="F6818" s="13">
        <v>45236300</v>
      </c>
      <c r="G6818" s="14" t="s">
        <v>6778</v>
      </c>
      <c r="Q6818" t="str">
        <f t="shared" si="106"/>
        <v>45236300-Radovi na površinskom sloju za groblja</v>
      </c>
    </row>
    <row r="6819" spans="1:17" x14ac:dyDescent="0.25">
      <c r="A6819">
        <v>6818</v>
      </c>
      <c r="B6819">
        <v>45236300</v>
      </c>
      <c r="C6819" t="s">
        <v>6778</v>
      </c>
      <c r="E6819" s="15">
        <v>6819</v>
      </c>
      <c r="F6819" s="16">
        <v>45237000</v>
      </c>
      <c r="G6819" s="17" t="s">
        <v>6779</v>
      </c>
      <c r="Q6819" t="str">
        <f t="shared" si="106"/>
        <v>45237000-Radovi na izgradnji pozornica</v>
      </c>
    </row>
    <row r="6820" spans="1:17" x14ac:dyDescent="0.25">
      <c r="A6820">
        <v>6819</v>
      </c>
      <c r="B6820">
        <v>45237000</v>
      </c>
      <c r="C6820" t="s">
        <v>6779</v>
      </c>
      <c r="E6820" s="12">
        <v>6820</v>
      </c>
      <c r="F6820" s="13">
        <v>45240000</v>
      </c>
      <c r="G6820" s="14" t="s">
        <v>6780</v>
      </c>
      <c r="Q6820" t="str">
        <f t="shared" si="106"/>
        <v>45240000-Radovi na izgradnji hidro-građevinskih objekata</v>
      </c>
    </row>
    <row r="6821" spans="1:17" x14ac:dyDescent="0.25">
      <c r="A6821">
        <v>6820</v>
      </c>
      <c r="B6821">
        <v>45240000</v>
      </c>
      <c r="C6821" t="s">
        <v>6780</v>
      </c>
      <c r="E6821" s="15">
        <v>6821</v>
      </c>
      <c r="F6821" s="16">
        <v>45241000</v>
      </c>
      <c r="G6821" s="17" t="s">
        <v>6781</v>
      </c>
      <c r="Q6821" t="str">
        <f t="shared" si="106"/>
        <v>45241000-Radovi na izgradnji luka</v>
      </c>
    </row>
    <row r="6822" spans="1:17" x14ac:dyDescent="0.25">
      <c r="A6822">
        <v>6821</v>
      </c>
      <c r="B6822">
        <v>45241000</v>
      </c>
      <c r="C6822" t="s">
        <v>6781</v>
      </c>
      <c r="E6822" s="12">
        <v>6822</v>
      </c>
      <c r="F6822" s="13">
        <v>45241100</v>
      </c>
      <c r="G6822" s="14" t="s">
        <v>6782</v>
      </c>
      <c r="Q6822" t="str">
        <f t="shared" si="106"/>
        <v>45241100-Radovi na izgradnji zidane obale (keja)</v>
      </c>
    </row>
    <row r="6823" spans="1:17" x14ac:dyDescent="0.25">
      <c r="A6823">
        <v>6822</v>
      </c>
      <c r="B6823">
        <v>45241100</v>
      </c>
      <c r="C6823" t="s">
        <v>6782</v>
      </c>
      <c r="E6823" s="15">
        <v>6823</v>
      </c>
      <c r="F6823" s="16">
        <v>45241200</v>
      </c>
      <c r="G6823" s="17" t="s">
        <v>6783</v>
      </c>
      <c r="Q6823" t="str">
        <f t="shared" si="106"/>
        <v>45241200-Radovi na izgradnji terminala na mestu gradnje na moru</v>
      </c>
    </row>
    <row r="6824" spans="1:17" x14ac:dyDescent="0.25">
      <c r="A6824">
        <v>6823</v>
      </c>
      <c r="B6824">
        <v>45241200</v>
      </c>
      <c r="C6824" t="s">
        <v>6783</v>
      </c>
      <c r="E6824" s="12">
        <v>6824</v>
      </c>
      <c r="F6824" s="13">
        <v>45241300</v>
      </c>
      <c r="G6824" s="14" t="s">
        <v>6784</v>
      </c>
      <c r="Q6824" t="str">
        <f t="shared" si="106"/>
        <v>45241300-Radovi na izgradnji lučkog nasipa</v>
      </c>
    </row>
    <row r="6825" spans="1:17" x14ac:dyDescent="0.25">
      <c r="A6825">
        <v>6824</v>
      </c>
      <c r="B6825">
        <v>45241300</v>
      </c>
      <c r="C6825" t="s">
        <v>6784</v>
      </c>
      <c r="E6825" s="15">
        <v>6825</v>
      </c>
      <c r="F6825" s="16">
        <v>45241400</v>
      </c>
      <c r="G6825" s="17" t="s">
        <v>6785</v>
      </c>
      <c r="Q6825" t="str">
        <f t="shared" si="106"/>
        <v>45241400-Radovi na izgradnji dokova</v>
      </c>
    </row>
    <row r="6826" spans="1:17" x14ac:dyDescent="0.25">
      <c r="A6826">
        <v>6825</v>
      </c>
      <c r="B6826">
        <v>45241400</v>
      </c>
      <c r="C6826" t="s">
        <v>6785</v>
      </c>
      <c r="E6826" s="12">
        <v>6826</v>
      </c>
      <c r="F6826" s="13">
        <v>45241500</v>
      </c>
      <c r="G6826" s="14" t="s">
        <v>6786</v>
      </c>
      <c r="Q6826" t="str">
        <f t="shared" si="106"/>
        <v>45241500-Radovi na izgradnji pristanišnih mesta</v>
      </c>
    </row>
    <row r="6827" spans="1:17" x14ac:dyDescent="0.25">
      <c r="A6827">
        <v>6826</v>
      </c>
      <c r="B6827">
        <v>45241500</v>
      </c>
      <c r="C6827" t="s">
        <v>6786</v>
      </c>
      <c r="E6827" s="15">
        <v>6827</v>
      </c>
      <c r="F6827" s="16">
        <v>45241600</v>
      </c>
      <c r="G6827" s="17" t="s">
        <v>6787</v>
      </c>
      <c r="Q6827" t="str">
        <f t="shared" si="106"/>
        <v>45241600-Postavljanje opreme za lučku rasvetu</v>
      </c>
    </row>
    <row r="6828" spans="1:17" x14ac:dyDescent="0.25">
      <c r="A6828">
        <v>6827</v>
      </c>
      <c r="B6828">
        <v>45241600</v>
      </c>
      <c r="C6828" t="s">
        <v>6787</v>
      </c>
      <c r="E6828" s="12">
        <v>6828</v>
      </c>
      <c r="F6828" s="13">
        <v>45242000</v>
      </c>
      <c r="G6828" s="14" t="s">
        <v>6788</v>
      </c>
      <c r="Q6828" t="str">
        <f t="shared" si="106"/>
        <v>45242000-Radovi na izgradnji rekreacionih objekata uz vodene površine</v>
      </c>
    </row>
    <row r="6829" spans="1:17" x14ac:dyDescent="0.25">
      <c r="A6829">
        <v>6828</v>
      </c>
      <c r="B6829">
        <v>45242000</v>
      </c>
      <c r="C6829" t="s">
        <v>6788</v>
      </c>
      <c r="E6829" s="15">
        <v>6829</v>
      </c>
      <c r="F6829" s="16">
        <v>45242100</v>
      </c>
      <c r="G6829" s="17" t="s">
        <v>6789</v>
      </c>
      <c r="Q6829" t="str">
        <f t="shared" si="106"/>
        <v>45242100-Radovi na izgradnji objekata za sportove na vodi</v>
      </c>
    </row>
    <row r="6830" spans="1:17" x14ac:dyDescent="0.25">
      <c r="A6830">
        <v>6829</v>
      </c>
      <c r="B6830">
        <v>45242100</v>
      </c>
      <c r="C6830" t="s">
        <v>6789</v>
      </c>
      <c r="E6830" s="12">
        <v>6830</v>
      </c>
      <c r="F6830" s="13">
        <v>45242110</v>
      </c>
      <c r="G6830" s="14" t="s">
        <v>6790</v>
      </c>
      <c r="Q6830" t="str">
        <f t="shared" si="106"/>
        <v>45242110-Radovi na izgradnji navoza</v>
      </c>
    </row>
    <row r="6831" spans="1:17" x14ac:dyDescent="0.25">
      <c r="A6831">
        <v>6830</v>
      </c>
      <c r="B6831">
        <v>45242110</v>
      </c>
      <c r="C6831" t="s">
        <v>6790</v>
      </c>
      <c r="E6831" s="15">
        <v>6831</v>
      </c>
      <c r="F6831" s="16">
        <v>45242200</v>
      </c>
      <c r="G6831" s="17" t="s">
        <v>6791</v>
      </c>
      <c r="Q6831" t="str">
        <f t="shared" si="106"/>
        <v>45242200-Radovi na izgradnji marina</v>
      </c>
    </row>
    <row r="6832" spans="1:17" x14ac:dyDescent="0.25">
      <c r="A6832">
        <v>6831</v>
      </c>
      <c r="B6832">
        <v>45242200</v>
      </c>
      <c r="C6832" t="s">
        <v>6791</v>
      </c>
      <c r="E6832" s="12">
        <v>6832</v>
      </c>
      <c r="F6832" s="13">
        <v>45242210</v>
      </c>
      <c r="G6832" s="14" t="s">
        <v>6792</v>
      </c>
      <c r="Q6832" t="str">
        <f t="shared" si="106"/>
        <v>45242210-Radovi na izgradnji luke za jahte</v>
      </c>
    </row>
    <row r="6833" spans="1:17" x14ac:dyDescent="0.25">
      <c r="A6833">
        <v>6832</v>
      </c>
      <c r="B6833">
        <v>45242210</v>
      </c>
      <c r="C6833" t="s">
        <v>6792</v>
      </c>
      <c r="E6833" s="15">
        <v>6833</v>
      </c>
      <c r="F6833" s="16">
        <v>45243000</v>
      </c>
      <c r="G6833" s="17" t="s">
        <v>6793</v>
      </c>
      <c r="Q6833" t="str">
        <f t="shared" si="106"/>
        <v>45243000-Radovi na zaštiti obale</v>
      </c>
    </row>
    <row r="6834" spans="1:17" x14ac:dyDescent="0.25">
      <c r="A6834">
        <v>6833</v>
      </c>
      <c r="B6834">
        <v>45243000</v>
      </c>
      <c r="C6834" t="s">
        <v>6793</v>
      </c>
      <c r="E6834" s="12">
        <v>6834</v>
      </c>
      <c r="F6834" s="13">
        <v>45243100</v>
      </c>
      <c r="G6834" s="14" t="s">
        <v>6794</v>
      </c>
      <c r="Q6834" t="str">
        <f t="shared" si="106"/>
        <v>45243100-Radovi na zaštiti obalne litice</v>
      </c>
    </row>
    <row r="6835" spans="1:17" x14ac:dyDescent="0.25">
      <c r="A6835">
        <v>6834</v>
      </c>
      <c r="B6835">
        <v>45243100</v>
      </c>
      <c r="C6835" t="s">
        <v>6794</v>
      </c>
      <c r="E6835" s="15">
        <v>6835</v>
      </c>
      <c r="F6835" s="16">
        <v>45243110</v>
      </c>
      <c r="G6835" s="17" t="s">
        <v>6795</v>
      </c>
      <c r="Q6835" t="str">
        <f t="shared" si="106"/>
        <v>45243110-Radovi na utvrđivanju obalne litice</v>
      </c>
    </row>
    <row r="6836" spans="1:17" x14ac:dyDescent="0.25">
      <c r="A6836">
        <v>6835</v>
      </c>
      <c r="B6836">
        <v>45243110</v>
      </c>
      <c r="C6836" t="s">
        <v>6795</v>
      </c>
      <c r="E6836" s="12">
        <v>6836</v>
      </c>
      <c r="F6836" s="13">
        <v>45243200</v>
      </c>
      <c r="G6836" s="14" t="s">
        <v>6796</v>
      </c>
      <c r="Q6836" t="str">
        <f t="shared" si="106"/>
        <v>45243200-Radovi na izgradnji lukobrana</v>
      </c>
    </row>
    <row r="6837" spans="1:17" x14ac:dyDescent="0.25">
      <c r="A6837">
        <v>6836</v>
      </c>
      <c r="B6837">
        <v>45243200</v>
      </c>
      <c r="C6837" t="s">
        <v>6796</v>
      </c>
      <c r="E6837" s="15">
        <v>6837</v>
      </c>
      <c r="F6837" s="16">
        <v>45243300</v>
      </c>
      <c r="G6837" s="17" t="s">
        <v>6797</v>
      </c>
      <c r="Q6837" t="str">
        <f t="shared" si="106"/>
        <v>45243300-Radovi na izgradnji zaštitnog zida na morskoj obali</v>
      </c>
    </row>
    <row r="6838" spans="1:17" x14ac:dyDescent="0.25">
      <c r="A6838">
        <v>6837</v>
      </c>
      <c r="B6838">
        <v>45243300</v>
      </c>
      <c r="C6838" t="s">
        <v>6797</v>
      </c>
      <c r="E6838" s="12">
        <v>6838</v>
      </c>
      <c r="F6838" s="13">
        <v>45243400</v>
      </c>
      <c r="G6838" s="14" t="s">
        <v>6798</v>
      </c>
      <c r="Q6838" t="str">
        <f t="shared" si="106"/>
        <v>45243400-Radovi na konsolidaciji plaža</v>
      </c>
    </row>
    <row r="6839" spans="1:17" x14ac:dyDescent="0.25">
      <c r="A6839">
        <v>6838</v>
      </c>
      <c r="B6839">
        <v>45243400</v>
      </c>
      <c r="C6839" t="s">
        <v>6798</v>
      </c>
      <c r="E6839" s="15">
        <v>6839</v>
      </c>
      <c r="F6839" s="16">
        <v>45243500</v>
      </c>
      <c r="G6839" s="17" t="s">
        <v>6799</v>
      </c>
      <c r="Q6839" t="str">
        <f t="shared" si="106"/>
        <v>45243500-Radovi na izgradnji zaštite za morsku obalu</v>
      </c>
    </row>
    <row r="6840" spans="1:17" x14ac:dyDescent="0.25">
      <c r="A6840">
        <v>6839</v>
      </c>
      <c r="B6840">
        <v>45243500</v>
      </c>
      <c r="C6840" t="s">
        <v>6799</v>
      </c>
      <c r="E6840" s="12">
        <v>6840</v>
      </c>
      <c r="F6840" s="13">
        <v>45243510</v>
      </c>
      <c r="G6840" s="14" t="s">
        <v>6800</v>
      </c>
      <c r="Q6840" t="str">
        <f t="shared" si="106"/>
        <v>45243510-Radovi na izgradnji nasipa</v>
      </c>
    </row>
    <row r="6841" spans="1:17" x14ac:dyDescent="0.25">
      <c r="A6841">
        <v>6840</v>
      </c>
      <c r="B6841">
        <v>45243510</v>
      </c>
      <c r="C6841" t="s">
        <v>6800</v>
      </c>
      <c r="E6841" s="15">
        <v>6841</v>
      </c>
      <c r="F6841" s="16">
        <v>45243600</v>
      </c>
      <c r="G6841" s="17" t="s">
        <v>6801</v>
      </c>
      <c r="Q6841" t="str">
        <f t="shared" si="106"/>
        <v>45243600-Radovi na izgradnji obalnog zida (keja)</v>
      </c>
    </row>
    <row r="6842" spans="1:17" x14ac:dyDescent="0.25">
      <c r="A6842">
        <v>6841</v>
      </c>
      <c r="B6842">
        <v>45243600</v>
      </c>
      <c r="C6842" t="s">
        <v>6801</v>
      </c>
      <c r="E6842" s="12">
        <v>6842</v>
      </c>
      <c r="F6842" s="13">
        <v>45244000</v>
      </c>
      <c r="G6842" s="14" t="s">
        <v>6802</v>
      </c>
      <c r="Q6842" t="str">
        <f t="shared" si="106"/>
        <v>45244000-Pomorski građevinski radovi</v>
      </c>
    </row>
    <row r="6843" spans="1:17" x14ac:dyDescent="0.25">
      <c r="A6843">
        <v>6842</v>
      </c>
      <c r="B6843">
        <v>45244000</v>
      </c>
      <c r="C6843" t="s">
        <v>6802</v>
      </c>
      <c r="E6843" s="15">
        <v>6843</v>
      </c>
      <c r="F6843" s="16">
        <v>45244100</v>
      </c>
      <c r="G6843" s="17" t="s">
        <v>6803</v>
      </c>
      <c r="Q6843" t="str">
        <f t="shared" si="106"/>
        <v>45244100-Pomorski objekti</v>
      </c>
    </row>
    <row r="6844" spans="1:17" x14ac:dyDescent="0.25">
      <c r="A6844">
        <v>6843</v>
      </c>
      <c r="B6844">
        <v>45244100</v>
      </c>
      <c r="C6844" t="s">
        <v>6803</v>
      </c>
      <c r="E6844" s="12">
        <v>6844</v>
      </c>
      <c r="F6844" s="13">
        <v>45244200</v>
      </c>
      <c r="G6844" s="14" t="s">
        <v>6804</v>
      </c>
      <c r="Q6844" t="str">
        <f t="shared" si="106"/>
        <v>45244200-Mol</v>
      </c>
    </row>
    <row r="6845" spans="1:17" x14ac:dyDescent="0.25">
      <c r="A6845">
        <v>6844</v>
      </c>
      <c r="B6845">
        <v>45244200</v>
      </c>
      <c r="C6845" t="s">
        <v>6804</v>
      </c>
      <c r="E6845" s="15">
        <v>6845</v>
      </c>
      <c r="F6845" s="16">
        <v>45245000</v>
      </c>
      <c r="G6845" s="17" t="s">
        <v>6805</v>
      </c>
      <c r="Q6845" t="str">
        <f t="shared" si="106"/>
        <v>45245000-Radovi na iskopu i pumpanju za instalaciju pogona za obradu vode</v>
      </c>
    </row>
    <row r="6846" spans="1:17" x14ac:dyDescent="0.25">
      <c r="A6846">
        <v>6845</v>
      </c>
      <c r="B6846">
        <v>45245000</v>
      </c>
      <c r="C6846" t="s">
        <v>6805</v>
      </c>
      <c r="E6846" s="12">
        <v>6846</v>
      </c>
      <c r="F6846" s="13">
        <v>45246000</v>
      </c>
      <c r="G6846" s="14" t="s">
        <v>6806</v>
      </c>
      <c r="Q6846" t="str">
        <f t="shared" si="106"/>
        <v>45246000-Radovi na regulaciji reka i radovi na zaštiti od poplava</v>
      </c>
    </row>
    <row r="6847" spans="1:17" x14ac:dyDescent="0.25">
      <c r="A6847">
        <v>6846</v>
      </c>
      <c r="B6847">
        <v>45246000</v>
      </c>
      <c r="C6847" t="s">
        <v>6806</v>
      </c>
      <c r="E6847" s="15">
        <v>6847</v>
      </c>
      <c r="F6847" s="16">
        <v>45246100</v>
      </c>
      <c r="G6847" s="17" t="s">
        <v>6807</v>
      </c>
      <c r="Q6847" t="str">
        <f t="shared" si="106"/>
        <v>45246100-Gradnja obalnog rečnog zida</v>
      </c>
    </row>
    <row r="6848" spans="1:17" x14ac:dyDescent="0.25">
      <c r="A6848">
        <v>6847</v>
      </c>
      <c r="B6848">
        <v>45246100</v>
      </c>
      <c r="C6848" t="s">
        <v>6807</v>
      </c>
      <c r="E6848" s="12">
        <v>6848</v>
      </c>
      <c r="F6848" s="13">
        <v>45246200</v>
      </c>
      <c r="G6848" s="14" t="s">
        <v>6808</v>
      </c>
      <c r="Q6848" t="str">
        <f t="shared" si="106"/>
        <v>45246200-Radovi na zaštiti obale reke</v>
      </c>
    </row>
    <row r="6849" spans="1:17" x14ac:dyDescent="0.25">
      <c r="A6849">
        <v>6848</v>
      </c>
      <c r="B6849">
        <v>45246200</v>
      </c>
      <c r="C6849" t="s">
        <v>6808</v>
      </c>
      <c r="E6849" s="15">
        <v>6849</v>
      </c>
      <c r="F6849" s="16">
        <v>45246400</v>
      </c>
      <c r="G6849" s="17" t="s">
        <v>6809</v>
      </c>
      <c r="Q6849" t="str">
        <f t="shared" si="106"/>
        <v>45246400-Radovi na zaštiti od poplava</v>
      </c>
    </row>
    <row r="6850" spans="1:17" x14ac:dyDescent="0.25">
      <c r="A6850">
        <v>6849</v>
      </c>
      <c r="B6850">
        <v>45246400</v>
      </c>
      <c r="C6850" t="s">
        <v>6809</v>
      </c>
      <c r="E6850" s="12">
        <v>6850</v>
      </c>
      <c r="F6850" s="13">
        <v>45246410</v>
      </c>
      <c r="G6850" s="14" t="s">
        <v>6810</v>
      </c>
      <c r="Q6850" t="str">
        <f t="shared" ref="Q6850:Q6913" si="107">F6850&amp; "-" &amp;G6850</f>
        <v>45246410-Radovi na održavanju objekata za zaštitu od poplava</v>
      </c>
    </row>
    <row r="6851" spans="1:17" x14ac:dyDescent="0.25">
      <c r="A6851">
        <v>6850</v>
      </c>
      <c r="B6851">
        <v>45246410</v>
      </c>
      <c r="C6851" t="s">
        <v>6810</v>
      </c>
      <c r="E6851" s="15">
        <v>6851</v>
      </c>
      <c r="F6851" s="16">
        <v>45246500</v>
      </c>
      <c r="G6851" s="17" t="s">
        <v>6811</v>
      </c>
      <c r="Q6851" t="str">
        <f t="shared" si="107"/>
        <v>45246500-Radovi na izgradnji šetališta duž obale</v>
      </c>
    </row>
    <row r="6852" spans="1:17" x14ac:dyDescent="0.25">
      <c r="A6852">
        <v>6851</v>
      </c>
      <c r="B6852">
        <v>45246500</v>
      </c>
      <c r="C6852" t="s">
        <v>6811</v>
      </c>
      <c r="E6852" s="12">
        <v>6852</v>
      </c>
      <c r="F6852" s="13">
        <v>45246510</v>
      </c>
      <c r="G6852" s="14" t="s">
        <v>6812</v>
      </c>
      <c r="Q6852" t="str">
        <f t="shared" si="107"/>
        <v>45246510-Radovi na izgradnji drvenih šetališta duž obale</v>
      </c>
    </row>
    <row r="6853" spans="1:17" x14ac:dyDescent="0.25">
      <c r="A6853">
        <v>6852</v>
      </c>
      <c r="B6853">
        <v>45246510</v>
      </c>
      <c r="C6853" t="s">
        <v>6812</v>
      </c>
      <c r="E6853" s="15">
        <v>6853</v>
      </c>
      <c r="F6853" s="16">
        <v>45247000</v>
      </c>
      <c r="G6853" s="17" t="s">
        <v>6813</v>
      </c>
      <c r="Q6853" t="str">
        <f t="shared" si="107"/>
        <v>45247000-Radovi na izgradnji brana, kanala, kanala za navodnjavanje i akvadukata</v>
      </c>
    </row>
    <row r="6854" spans="1:17" x14ac:dyDescent="0.25">
      <c r="A6854">
        <v>6853</v>
      </c>
      <c r="B6854">
        <v>45247000</v>
      </c>
      <c r="C6854" t="s">
        <v>6813</v>
      </c>
      <c r="E6854" s="12">
        <v>6854</v>
      </c>
      <c r="F6854" s="13">
        <v>45247100</v>
      </c>
      <c r="G6854" s="14" t="s">
        <v>6814</v>
      </c>
      <c r="Q6854" t="str">
        <f t="shared" si="107"/>
        <v>45247100-Radovi na izgradnji vodnih puteva</v>
      </c>
    </row>
    <row r="6855" spans="1:17" x14ac:dyDescent="0.25">
      <c r="A6855">
        <v>6854</v>
      </c>
      <c r="B6855">
        <v>45247100</v>
      </c>
      <c r="C6855" t="s">
        <v>6814</v>
      </c>
      <c r="E6855" s="15">
        <v>6855</v>
      </c>
      <c r="F6855" s="16">
        <v>45247110</v>
      </c>
      <c r="G6855" s="17" t="s">
        <v>6815</v>
      </c>
      <c r="Q6855" t="str">
        <f t="shared" si="107"/>
        <v>45247110-Izgradnja kanala</v>
      </c>
    </row>
    <row r="6856" spans="1:17" x14ac:dyDescent="0.25">
      <c r="A6856">
        <v>6855</v>
      </c>
      <c r="B6856">
        <v>45247110</v>
      </c>
      <c r="C6856" t="s">
        <v>6815</v>
      </c>
      <c r="E6856" s="12">
        <v>6856</v>
      </c>
      <c r="F6856" s="13">
        <v>45247111</v>
      </c>
      <c r="G6856" s="14" t="s">
        <v>6816</v>
      </c>
      <c r="Q6856" t="str">
        <f t="shared" si="107"/>
        <v>45247111-Radovi na izgradnji kanala za navodnjavanje</v>
      </c>
    </row>
    <row r="6857" spans="1:17" x14ac:dyDescent="0.25">
      <c r="A6857">
        <v>6856</v>
      </c>
      <c r="B6857">
        <v>45247111</v>
      </c>
      <c r="C6857" t="s">
        <v>6816</v>
      </c>
      <c r="E6857" s="15">
        <v>6857</v>
      </c>
      <c r="F6857" s="16">
        <v>45247112</v>
      </c>
      <c r="G6857" s="17" t="s">
        <v>6817</v>
      </c>
      <c r="Q6857" t="str">
        <f t="shared" si="107"/>
        <v>45247112-Radovi na izgradnji kanala za odvodnjavanje</v>
      </c>
    </row>
    <row r="6858" spans="1:17" x14ac:dyDescent="0.25">
      <c r="A6858">
        <v>6857</v>
      </c>
      <c r="B6858">
        <v>45247112</v>
      </c>
      <c r="C6858" t="s">
        <v>6817</v>
      </c>
      <c r="E6858" s="12">
        <v>6858</v>
      </c>
      <c r="F6858" s="13">
        <v>45247120</v>
      </c>
      <c r="G6858" s="14" t="s">
        <v>6818</v>
      </c>
      <c r="Q6858" t="str">
        <f t="shared" si="107"/>
        <v>45247120-Vodni putevi, izuzev kanala</v>
      </c>
    </row>
    <row r="6859" spans="1:17" x14ac:dyDescent="0.25">
      <c r="A6859">
        <v>6858</v>
      </c>
      <c r="B6859">
        <v>45247120</v>
      </c>
      <c r="C6859" t="s">
        <v>6818</v>
      </c>
      <c r="E6859" s="15">
        <v>6859</v>
      </c>
      <c r="F6859" s="16">
        <v>45247130</v>
      </c>
      <c r="G6859" s="17" t="s">
        <v>6819</v>
      </c>
      <c r="Q6859" t="str">
        <f t="shared" si="107"/>
        <v>45247130-Radovi na izgradnji akvadukata</v>
      </c>
    </row>
    <row r="6860" spans="1:17" x14ac:dyDescent="0.25">
      <c r="A6860">
        <v>6859</v>
      </c>
      <c r="B6860">
        <v>45247130</v>
      </c>
      <c r="C6860" t="s">
        <v>6819</v>
      </c>
      <c r="E6860" s="12">
        <v>6860</v>
      </c>
      <c r="F6860" s="13">
        <v>45247200</v>
      </c>
      <c r="G6860" s="14" t="s">
        <v>6820</v>
      </c>
      <c r="Q6860" t="str">
        <f t="shared" si="107"/>
        <v>45247200-Radovi na izgradnji brana i sličnih fiksnih konstrukcija</v>
      </c>
    </row>
    <row r="6861" spans="1:17" x14ac:dyDescent="0.25">
      <c r="A6861">
        <v>6860</v>
      </c>
      <c r="B6861">
        <v>45247200</v>
      </c>
      <c r="C6861" t="s">
        <v>6820</v>
      </c>
      <c r="E6861" s="15">
        <v>6861</v>
      </c>
      <c r="F6861" s="16">
        <v>45247210</v>
      </c>
      <c r="G6861" s="17" t="s">
        <v>6821</v>
      </c>
      <c r="Q6861" t="str">
        <f t="shared" si="107"/>
        <v>45247210-Radovi na izgradnji brana</v>
      </c>
    </row>
    <row r="6862" spans="1:17" x14ac:dyDescent="0.25">
      <c r="A6862">
        <v>6861</v>
      </c>
      <c r="B6862">
        <v>45247210</v>
      </c>
      <c r="C6862" t="s">
        <v>6821</v>
      </c>
      <c r="E6862" s="12">
        <v>6862</v>
      </c>
      <c r="F6862" s="13">
        <v>45247211</v>
      </c>
      <c r="G6862" s="14" t="s">
        <v>6822</v>
      </c>
      <c r="Q6862" t="str">
        <f t="shared" si="107"/>
        <v>45247211-Radovi na izgradnji zida brane</v>
      </c>
    </row>
    <row r="6863" spans="1:17" x14ac:dyDescent="0.25">
      <c r="A6863">
        <v>6862</v>
      </c>
      <c r="B6863">
        <v>45247211</v>
      </c>
      <c r="C6863" t="s">
        <v>6822</v>
      </c>
      <c r="E6863" s="15">
        <v>6863</v>
      </c>
      <c r="F6863" s="16">
        <v>45247212</v>
      </c>
      <c r="G6863" s="17" t="s">
        <v>6823</v>
      </c>
      <c r="Q6863" t="str">
        <f t="shared" si="107"/>
        <v>45247212-Radovi ojačanja brane</v>
      </c>
    </row>
    <row r="6864" spans="1:17" x14ac:dyDescent="0.25">
      <c r="A6864">
        <v>6863</v>
      </c>
      <c r="B6864">
        <v>45247212</v>
      </c>
      <c r="C6864" t="s">
        <v>6823</v>
      </c>
      <c r="E6864" s="12">
        <v>6864</v>
      </c>
      <c r="F6864" s="13">
        <v>45247220</v>
      </c>
      <c r="G6864" s="14" t="s">
        <v>6824</v>
      </c>
      <c r="Q6864" t="str">
        <f t="shared" si="107"/>
        <v>45247220-Radovi na izgradnji ustava</v>
      </c>
    </row>
    <row r="6865" spans="1:17" x14ac:dyDescent="0.25">
      <c r="A6865">
        <v>6864</v>
      </c>
      <c r="B6865">
        <v>45247220</v>
      </c>
      <c r="C6865" t="s">
        <v>6824</v>
      </c>
      <c r="E6865" s="15">
        <v>6865</v>
      </c>
      <c r="F6865" s="16">
        <v>45247230</v>
      </c>
      <c r="G6865" s="17" t="s">
        <v>6800</v>
      </c>
      <c r="Q6865" t="str">
        <f t="shared" si="107"/>
        <v>45247230-Radovi na izgradnji nasipa</v>
      </c>
    </row>
    <row r="6866" spans="1:17" x14ac:dyDescent="0.25">
      <c r="A6866">
        <v>6865</v>
      </c>
      <c r="B6866">
        <v>45247230</v>
      </c>
      <c r="C6866" t="s">
        <v>6800</v>
      </c>
      <c r="E6866" s="12">
        <v>6866</v>
      </c>
      <c r="F6866" s="13">
        <v>45247240</v>
      </c>
      <c r="G6866" s="14" t="s">
        <v>6825</v>
      </c>
      <c r="Q6866" t="str">
        <f t="shared" si="107"/>
        <v>45247240-Radovi na izgradnji statičnih rečnih zapornica</v>
      </c>
    </row>
    <row r="6867" spans="1:17" x14ac:dyDescent="0.25">
      <c r="A6867">
        <v>6866</v>
      </c>
      <c r="B6867">
        <v>45247240</v>
      </c>
      <c r="C6867" t="s">
        <v>6825</v>
      </c>
      <c r="E6867" s="15">
        <v>6867</v>
      </c>
      <c r="F6867" s="16">
        <v>45247270</v>
      </c>
      <c r="G6867" s="17" t="s">
        <v>6826</v>
      </c>
      <c r="Q6867" t="str">
        <f t="shared" si="107"/>
        <v>45247270-Radovi na izgradnji rezervoara</v>
      </c>
    </row>
    <row r="6868" spans="1:17" x14ac:dyDescent="0.25">
      <c r="A6868">
        <v>6867</v>
      </c>
      <c r="B6868">
        <v>45247270</v>
      </c>
      <c r="C6868" t="s">
        <v>6826</v>
      </c>
      <c r="E6868" s="12">
        <v>6868</v>
      </c>
      <c r="F6868" s="13">
        <v>45248000</v>
      </c>
      <c r="G6868" s="14" t="s">
        <v>6827</v>
      </c>
      <c r="Q6868" t="str">
        <f t="shared" si="107"/>
        <v>45248000-Radovi na izgradnji hidro-mehaničkih konstrukcija</v>
      </c>
    </row>
    <row r="6869" spans="1:17" x14ac:dyDescent="0.25">
      <c r="A6869">
        <v>6868</v>
      </c>
      <c r="B6869">
        <v>45248000</v>
      </c>
      <c r="C6869" t="s">
        <v>6827</v>
      </c>
      <c r="E6869" s="15">
        <v>6869</v>
      </c>
      <c r="F6869" s="16">
        <v>45248100</v>
      </c>
      <c r="G6869" s="17" t="s">
        <v>6828</v>
      </c>
      <c r="Q6869" t="str">
        <f t="shared" si="107"/>
        <v>45248100-Radovi na izgradnji prevodnica</v>
      </c>
    </row>
    <row r="6870" spans="1:17" x14ac:dyDescent="0.25">
      <c r="A6870">
        <v>6869</v>
      </c>
      <c r="B6870">
        <v>45248100</v>
      </c>
      <c r="C6870" t="s">
        <v>6828</v>
      </c>
      <c r="E6870" s="12">
        <v>6870</v>
      </c>
      <c r="F6870" s="13">
        <v>45248200</v>
      </c>
      <c r="G6870" s="14" t="s">
        <v>6829</v>
      </c>
      <c r="Q6870" t="str">
        <f t="shared" si="107"/>
        <v>45248200-Radovi na izgradnji suvih dokova</v>
      </c>
    </row>
    <row r="6871" spans="1:17" x14ac:dyDescent="0.25">
      <c r="A6871">
        <v>6870</v>
      </c>
      <c r="B6871">
        <v>45248200</v>
      </c>
      <c r="C6871" t="s">
        <v>6829</v>
      </c>
      <c r="E6871" s="15">
        <v>6871</v>
      </c>
      <c r="F6871" s="16">
        <v>45248300</v>
      </c>
      <c r="G6871" s="17" t="s">
        <v>6830</v>
      </c>
      <c r="Q6871" t="str">
        <f t="shared" si="107"/>
        <v>45248300-Radovi na izgradnji plutajućih dokova</v>
      </c>
    </row>
    <row r="6872" spans="1:17" x14ac:dyDescent="0.25">
      <c r="A6872">
        <v>6871</v>
      </c>
      <c r="B6872">
        <v>45248300</v>
      </c>
      <c r="C6872" t="s">
        <v>6830</v>
      </c>
      <c r="E6872" s="12">
        <v>6872</v>
      </c>
      <c r="F6872" s="13">
        <v>45248400</v>
      </c>
      <c r="G6872" s="14" t="s">
        <v>6831</v>
      </c>
      <c r="Q6872" t="str">
        <f t="shared" si="107"/>
        <v>45248400-Radovi na izgradnji pristanišnih mostova</v>
      </c>
    </row>
    <row r="6873" spans="1:17" x14ac:dyDescent="0.25">
      <c r="A6873">
        <v>6872</v>
      </c>
      <c r="B6873">
        <v>45248400</v>
      </c>
      <c r="C6873" t="s">
        <v>6831</v>
      </c>
      <c r="E6873" s="15">
        <v>6873</v>
      </c>
      <c r="F6873" s="16">
        <v>45248500</v>
      </c>
      <c r="G6873" s="17" t="s">
        <v>6832</v>
      </c>
      <c r="Q6873" t="str">
        <f t="shared" si="107"/>
        <v>45248500-Radovi na izgradnji pokretnih pregrada za kontrolu nivoa reke</v>
      </c>
    </row>
    <row r="6874" spans="1:17" x14ac:dyDescent="0.25">
      <c r="A6874">
        <v>6873</v>
      </c>
      <c r="B6874">
        <v>45248500</v>
      </c>
      <c r="C6874" t="s">
        <v>6832</v>
      </c>
      <c r="E6874" s="12">
        <v>6874</v>
      </c>
      <c r="F6874" s="13">
        <v>45250000</v>
      </c>
      <c r="G6874" s="14" t="s">
        <v>6833</v>
      </c>
      <c r="Q6874" t="str">
        <f t="shared" si="107"/>
        <v>45250000-Radovi na izgradnji postrojenja, rudarskih i proizvodnih objekata i građevina za naftnu i gasnu industriju</v>
      </c>
    </row>
    <row r="6875" spans="1:17" x14ac:dyDescent="0.25">
      <c r="A6875">
        <v>6874</v>
      </c>
      <c r="B6875">
        <v>45250000</v>
      </c>
      <c r="C6875" t="s">
        <v>6833</v>
      </c>
      <c r="E6875" s="15">
        <v>6875</v>
      </c>
      <c r="F6875" s="16">
        <v>45251000</v>
      </c>
      <c r="G6875" s="17" t="s">
        <v>6834</v>
      </c>
      <c r="Q6875" t="str">
        <f t="shared" si="107"/>
        <v>45251000-Radovi na izgradnji elektrana i toplana</v>
      </c>
    </row>
    <row r="6876" spans="1:17" x14ac:dyDescent="0.25">
      <c r="A6876">
        <v>6875</v>
      </c>
      <c r="B6876">
        <v>45251000</v>
      </c>
      <c r="C6876" t="s">
        <v>6834</v>
      </c>
      <c r="E6876" s="12">
        <v>6876</v>
      </c>
      <c r="F6876" s="13">
        <v>45251100</v>
      </c>
      <c r="G6876" s="14" t="s">
        <v>6835</v>
      </c>
      <c r="Q6876" t="str">
        <f t="shared" si="107"/>
        <v>45251100-Radovi na izgradnji elektrana</v>
      </c>
    </row>
    <row r="6877" spans="1:17" x14ac:dyDescent="0.25">
      <c r="A6877">
        <v>6876</v>
      </c>
      <c r="B6877">
        <v>45251100</v>
      </c>
      <c r="C6877" t="s">
        <v>6835</v>
      </c>
      <c r="E6877" s="15">
        <v>6877</v>
      </c>
      <c r="F6877" s="16">
        <v>45251110</v>
      </c>
      <c r="G6877" s="17" t="s">
        <v>6836</v>
      </c>
      <c r="Q6877" t="str">
        <f t="shared" si="107"/>
        <v>45251110-Radovi na izgradnji nuklearnih elektrana</v>
      </c>
    </row>
    <row r="6878" spans="1:17" x14ac:dyDescent="0.25">
      <c r="A6878">
        <v>6877</v>
      </c>
      <c r="B6878">
        <v>45251110</v>
      </c>
      <c r="C6878" t="s">
        <v>6836</v>
      </c>
      <c r="E6878" s="12">
        <v>6878</v>
      </c>
      <c r="F6878" s="13">
        <v>45251111</v>
      </c>
      <c r="G6878" s="14" t="s">
        <v>6837</v>
      </c>
      <c r="Q6878" t="str">
        <f t="shared" si="107"/>
        <v>45251111-Radovi na izgradnji nuklearnih reaktora</v>
      </c>
    </row>
    <row r="6879" spans="1:17" x14ac:dyDescent="0.25">
      <c r="A6879">
        <v>6878</v>
      </c>
      <c r="B6879">
        <v>45251111</v>
      </c>
      <c r="C6879" t="s">
        <v>6837</v>
      </c>
      <c r="E6879" s="15">
        <v>6879</v>
      </c>
      <c r="F6879" s="16">
        <v>45251120</v>
      </c>
      <c r="G6879" s="17" t="s">
        <v>6838</v>
      </c>
      <c r="Q6879" t="str">
        <f t="shared" si="107"/>
        <v>45251120-Radovi na izgradnji hidroelektrane</v>
      </c>
    </row>
    <row r="6880" spans="1:17" x14ac:dyDescent="0.25">
      <c r="A6880">
        <v>6879</v>
      </c>
      <c r="B6880">
        <v>45251120</v>
      </c>
      <c r="C6880" t="s">
        <v>6838</v>
      </c>
      <c r="E6880" s="12">
        <v>6880</v>
      </c>
      <c r="F6880" s="13">
        <v>45251140</v>
      </c>
      <c r="G6880" s="14" t="s">
        <v>6839</v>
      </c>
      <c r="Q6880" t="str">
        <f t="shared" si="107"/>
        <v>45251140-Radovi na izgradnji termoelektrana</v>
      </c>
    </row>
    <row r="6881" spans="1:17" x14ac:dyDescent="0.25">
      <c r="A6881">
        <v>6880</v>
      </c>
      <c r="B6881">
        <v>45251140</v>
      </c>
      <c r="C6881" t="s">
        <v>6839</v>
      </c>
      <c r="E6881" s="15">
        <v>6881</v>
      </c>
      <c r="F6881" s="16">
        <v>45251141</v>
      </c>
      <c r="G6881" s="17" t="s">
        <v>6840</v>
      </c>
      <c r="Q6881" t="str">
        <f t="shared" si="107"/>
        <v>45251141-Radovi na izgradnji geotermalnih elektrana</v>
      </c>
    </row>
    <row r="6882" spans="1:17" x14ac:dyDescent="0.25">
      <c r="A6882">
        <v>6881</v>
      </c>
      <c r="B6882">
        <v>45251141</v>
      </c>
      <c r="C6882" t="s">
        <v>6840</v>
      </c>
      <c r="E6882" s="12">
        <v>6882</v>
      </c>
      <c r="F6882" s="13">
        <v>45251142</v>
      </c>
      <c r="G6882" s="14" t="s">
        <v>6841</v>
      </c>
      <c r="Q6882" t="str">
        <f t="shared" si="107"/>
        <v>45251142-Radovi na izgradnji elektrane na drva</v>
      </c>
    </row>
    <row r="6883" spans="1:17" x14ac:dyDescent="0.25">
      <c r="A6883">
        <v>6882</v>
      </c>
      <c r="B6883">
        <v>45251142</v>
      </c>
      <c r="C6883" t="s">
        <v>6841</v>
      </c>
      <c r="E6883" s="15">
        <v>6883</v>
      </c>
      <c r="F6883" s="16">
        <v>45251143</v>
      </c>
      <c r="G6883" s="17" t="s">
        <v>6842</v>
      </c>
      <c r="Q6883" t="str">
        <f t="shared" si="107"/>
        <v>45251143-Radovi na izgradnji pogona za proizvodnju komprimovanog vazduha</v>
      </c>
    </row>
    <row r="6884" spans="1:17" x14ac:dyDescent="0.25">
      <c r="A6884">
        <v>6883</v>
      </c>
      <c r="B6884">
        <v>45251143</v>
      </c>
      <c r="C6884" t="s">
        <v>6842</v>
      </c>
      <c r="E6884" s="12">
        <v>6884</v>
      </c>
      <c r="F6884" s="13">
        <v>45251150</v>
      </c>
      <c r="G6884" s="14" t="s">
        <v>6843</v>
      </c>
      <c r="Q6884" t="str">
        <f t="shared" si="107"/>
        <v>45251150-Radovi na izgradnji rashladnih tornjeva</v>
      </c>
    </row>
    <row r="6885" spans="1:17" x14ac:dyDescent="0.25">
      <c r="A6885">
        <v>6884</v>
      </c>
      <c r="B6885">
        <v>45251150</v>
      </c>
      <c r="C6885" t="s">
        <v>6843</v>
      </c>
      <c r="E6885" s="15">
        <v>6885</v>
      </c>
      <c r="F6885" s="16">
        <v>45251160</v>
      </c>
      <c r="G6885" s="17" t="s">
        <v>6844</v>
      </c>
      <c r="Q6885" t="str">
        <f t="shared" si="107"/>
        <v>45251160-Radovi na instalaciji postrojenja za iskorišćavanje energije vetra</v>
      </c>
    </row>
    <row r="6886" spans="1:17" x14ac:dyDescent="0.25">
      <c r="A6886">
        <v>6885</v>
      </c>
      <c r="B6886">
        <v>45251160</v>
      </c>
      <c r="C6886" t="s">
        <v>6844</v>
      </c>
      <c r="E6886" s="12">
        <v>6886</v>
      </c>
      <c r="F6886" s="13">
        <v>45251200</v>
      </c>
      <c r="G6886" s="14" t="s">
        <v>6845</v>
      </c>
      <c r="Q6886" t="str">
        <f t="shared" si="107"/>
        <v>45251200-Radovi na izgradnji toplana</v>
      </c>
    </row>
    <row r="6887" spans="1:17" x14ac:dyDescent="0.25">
      <c r="A6887">
        <v>6886</v>
      </c>
      <c r="B6887">
        <v>45251200</v>
      </c>
      <c r="C6887" t="s">
        <v>6845</v>
      </c>
      <c r="E6887" s="15">
        <v>6887</v>
      </c>
      <c r="F6887" s="16">
        <v>45251220</v>
      </c>
      <c r="G6887" s="17" t="s">
        <v>6846</v>
      </c>
      <c r="Q6887" t="str">
        <f t="shared" si="107"/>
        <v>45251220-Radovi na izgradnji energana za kombinovanu proizvodnju toplote i energije</v>
      </c>
    </row>
    <row r="6888" spans="1:17" x14ac:dyDescent="0.25">
      <c r="A6888">
        <v>6887</v>
      </c>
      <c r="B6888">
        <v>45251220</v>
      </c>
      <c r="C6888" t="s">
        <v>6846</v>
      </c>
      <c r="E6888" s="12">
        <v>6888</v>
      </c>
      <c r="F6888" s="13">
        <v>45251230</v>
      </c>
      <c r="G6888" s="14" t="s">
        <v>6847</v>
      </c>
      <c r="Q6888" t="str">
        <f t="shared" si="107"/>
        <v>45251230-Radovi na izgradnji postrojenja za proizvodnju pare</v>
      </c>
    </row>
    <row r="6889" spans="1:17" x14ac:dyDescent="0.25">
      <c r="A6889">
        <v>6888</v>
      </c>
      <c r="B6889">
        <v>45251230</v>
      </c>
      <c r="C6889" t="s">
        <v>6847</v>
      </c>
      <c r="E6889" s="15">
        <v>6889</v>
      </c>
      <c r="F6889" s="16">
        <v>45251240</v>
      </c>
      <c r="G6889" s="17" t="s">
        <v>6848</v>
      </c>
      <c r="Q6889" t="str">
        <f t="shared" si="107"/>
        <v>45251240-Radovi na izgradnji postrojenja za proizvodnju struje od deponijskih gasova</v>
      </c>
    </row>
    <row r="6890" spans="1:17" x14ac:dyDescent="0.25">
      <c r="A6890">
        <v>6889</v>
      </c>
      <c r="B6890">
        <v>45251240</v>
      </c>
      <c r="C6890" t="s">
        <v>6848</v>
      </c>
      <c r="E6890" s="12">
        <v>6890</v>
      </c>
      <c r="F6890" s="13">
        <v>45251250</v>
      </c>
      <c r="G6890" s="14" t="s">
        <v>6849</v>
      </c>
      <c r="Q6890" t="str">
        <f t="shared" si="107"/>
        <v>45251250-Radovi na izgradnji postrojenja za centralno grejanje</v>
      </c>
    </row>
    <row r="6891" spans="1:17" x14ac:dyDescent="0.25">
      <c r="A6891">
        <v>6890</v>
      </c>
      <c r="B6891">
        <v>45251250</v>
      </c>
      <c r="C6891" t="s">
        <v>6849</v>
      </c>
      <c r="E6891" s="15">
        <v>6891</v>
      </c>
      <c r="F6891" s="16">
        <v>45252000</v>
      </c>
      <c r="G6891" s="17" t="s">
        <v>6850</v>
      </c>
      <c r="Q6891" t="str">
        <f t="shared" si="107"/>
        <v>45252000-Radovi na izgradnji postrojenja za preradu otpadnih voda, postrojenja za prečišćavanje i postrojenja za spaljivanje otpada</v>
      </c>
    </row>
    <row r="6892" spans="1:17" x14ac:dyDescent="0.25">
      <c r="A6892">
        <v>6891</v>
      </c>
      <c r="B6892">
        <v>45252000</v>
      </c>
      <c r="C6892" t="s">
        <v>6850</v>
      </c>
      <c r="E6892" s="12">
        <v>6892</v>
      </c>
      <c r="F6892" s="13">
        <v>45252100</v>
      </c>
      <c r="G6892" s="14" t="s">
        <v>6851</v>
      </c>
      <c r="Q6892" t="str">
        <f t="shared" si="107"/>
        <v>45252100-Radovi na izgradnji uređaja za preradu otpadnih voda</v>
      </c>
    </row>
    <row r="6893" spans="1:17" x14ac:dyDescent="0.25">
      <c r="A6893">
        <v>6892</v>
      </c>
      <c r="B6893">
        <v>45252100</v>
      </c>
      <c r="C6893" t="s">
        <v>6851</v>
      </c>
      <c r="E6893" s="15">
        <v>6893</v>
      </c>
      <c r="F6893" s="16">
        <v>45252110</v>
      </c>
      <c r="G6893" s="17" t="s">
        <v>6852</v>
      </c>
      <c r="Q6893" t="str">
        <f t="shared" si="107"/>
        <v>45252110-Radovi na izgradnji mobilnih postrojenja</v>
      </c>
    </row>
    <row r="6894" spans="1:17" x14ac:dyDescent="0.25">
      <c r="A6894">
        <v>6893</v>
      </c>
      <c r="B6894">
        <v>45252110</v>
      </c>
      <c r="C6894" t="s">
        <v>6852</v>
      </c>
      <c r="E6894" s="12">
        <v>6894</v>
      </c>
      <c r="F6894" s="13">
        <v>45252120</v>
      </c>
      <c r="G6894" s="14" t="s">
        <v>6853</v>
      </c>
      <c r="Q6894" t="str">
        <f t="shared" si="107"/>
        <v>45252120-Radovi na izgradnji postrojenja za preradu vode</v>
      </c>
    </row>
    <row r="6895" spans="1:17" x14ac:dyDescent="0.25">
      <c r="A6895">
        <v>6894</v>
      </c>
      <c r="B6895">
        <v>45252120</v>
      </c>
      <c r="C6895" t="s">
        <v>6853</v>
      </c>
      <c r="E6895" s="15">
        <v>6895</v>
      </c>
      <c r="F6895" s="16">
        <v>45252121</v>
      </c>
      <c r="G6895" s="17" t="s">
        <v>6854</v>
      </c>
      <c r="Q6895" t="str">
        <f t="shared" si="107"/>
        <v>45252121-Instalacije za taloženje (taložnici)</v>
      </c>
    </row>
    <row r="6896" spans="1:17" x14ac:dyDescent="0.25">
      <c r="A6896">
        <v>6895</v>
      </c>
      <c r="B6896">
        <v>45252121</v>
      </c>
      <c r="C6896" t="s">
        <v>6854</v>
      </c>
      <c r="E6896" s="12">
        <v>6896</v>
      </c>
      <c r="F6896" s="13">
        <v>45252122</v>
      </c>
      <c r="G6896" s="14" t="s">
        <v>6855</v>
      </c>
      <c r="Q6896" t="str">
        <f t="shared" si="107"/>
        <v>45252122-Uređaji za razgradnju (digestiju) mulja</v>
      </c>
    </row>
    <row r="6897" spans="1:17" x14ac:dyDescent="0.25">
      <c r="A6897">
        <v>6896</v>
      </c>
      <c r="B6897">
        <v>45252122</v>
      </c>
      <c r="C6897" t="s">
        <v>6855</v>
      </c>
      <c r="E6897" s="15">
        <v>6897</v>
      </c>
      <c r="F6897" s="16">
        <v>45252123</v>
      </c>
      <c r="G6897" s="17" t="s">
        <v>6856</v>
      </c>
      <c r="Q6897" t="str">
        <f t="shared" si="107"/>
        <v>45252123-Instalacije za odvajanje (prosejavanje)</v>
      </c>
    </row>
    <row r="6898" spans="1:17" x14ac:dyDescent="0.25">
      <c r="A6898">
        <v>6897</v>
      </c>
      <c r="B6898">
        <v>45252123</v>
      </c>
      <c r="C6898" t="s">
        <v>6856</v>
      </c>
      <c r="E6898" s="12">
        <v>6898</v>
      </c>
      <c r="F6898" s="13">
        <v>45252124</v>
      </c>
      <c r="G6898" s="14" t="s">
        <v>6857</v>
      </c>
      <c r="Q6898" t="str">
        <f t="shared" si="107"/>
        <v>45252124-Radovi na iskopu rečnog dna i ispumpavanju vode iz iskopine</v>
      </c>
    </row>
    <row r="6899" spans="1:17" x14ac:dyDescent="0.25">
      <c r="A6899">
        <v>6898</v>
      </c>
      <c r="B6899">
        <v>45252124</v>
      </c>
      <c r="C6899" t="s">
        <v>6857</v>
      </c>
      <c r="E6899" s="15">
        <v>6899</v>
      </c>
      <c r="F6899" s="16">
        <v>45252125</v>
      </c>
      <c r="G6899" s="17" t="s">
        <v>6858</v>
      </c>
      <c r="Q6899" t="str">
        <f t="shared" si="107"/>
        <v>45252125-Radovi na nasipanju kamenom</v>
      </c>
    </row>
    <row r="6900" spans="1:17" x14ac:dyDescent="0.25">
      <c r="A6900">
        <v>6899</v>
      </c>
      <c r="B6900">
        <v>45252125</v>
      </c>
      <c r="C6900" t="s">
        <v>6858</v>
      </c>
      <c r="E6900" s="12">
        <v>6900</v>
      </c>
      <c r="F6900" s="13">
        <v>45252126</v>
      </c>
      <c r="G6900" s="14" t="s">
        <v>6859</v>
      </c>
      <c r="Q6900" t="str">
        <f t="shared" si="107"/>
        <v>45252126-Radovi na izgradnji postrojenja za preradu pijaće vode</v>
      </c>
    </row>
    <row r="6901" spans="1:17" x14ac:dyDescent="0.25">
      <c r="A6901">
        <v>6900</v>
      </c>
      <c r="B6901">
        <v>45252126</v>
      </c>
      <c r="C6901" t="s">
        <v>6859</v>
      </c>
      <c r="E6901" s="15">
        <v>6901</v>
      </c>
      <c r="F6901" s="16">
        <v>45252127</v>
      </c>
      <c r="G6901" s="17" t="s">
        <v>6860</v>
      </c>
      <c r="Q6901" t="str">
        <f t="shared" si="107"/>
        <v>45252127-Radovi na izgradnji postrojenja za preradu otpadnih voda</v>
      </c>
    </row>
    <row r="6902" spans="1:17" x14ac:dyDescent="0.25">
      <c r="A6902">
        <v>6901</v>
      </c>
      <c r="B6902">
        <v>45252127</v>
      </c>
      <c r="C6902" t="s">
        <v>6860</v>
      </c>
      <c r="E6902" s="12">
        <v>6902</v>
      </c>
      <c r="F6902" s="13">
        <v>45252130</v>
      </c>
      <c r="G6902" s="14" t="s">
        <v>6861</v>
      </c>
      <c r="Q6902" t="str">
        <f t="shared" si="107"/>
        <v>45252130-Oprema za postrojenja za kanalizacione vode</v>
      </c>
    </row>
    <row r="6903" spans="1:17" x14ac:dyDescent="0.25">
      <c r="A6903">
        <v>6902</v>
      </c>
      <c r="B6903">
        <v>45252130</v>
      </c>
      <c r="C6903" t="s">
        <v>6861</v>
      </c>
      <c r="E6903" s="15">
        <v>6903</v>
      </c>
      <c r="F6903" s="16">
        <v>45252140</v>
      </c>
      <c r="G6903" s="17" t="s">
        <v>6862</v>
      </c>
      <c r="Q6903" t="str">
        <f t="shared" si="107"/>
        <v>45252140-Radovi na izgradnji uređaja za odvajanje vode iz mulja</v>
      </c>
    </row>
    <row r="6904" spans="1:17" x14ac:dyDescent="0.25">
      <c r="A6904">
        <v>6903</v>
      </c>
      <c r="B6904">
        <v>45252140</v>
      </c>
      <c r="C6904" t="s">
        <v>6862</v>
      </c>
      <c r="E6904" s="12">
        <v>6904</v>
      </c>
      <c r="F6904" s="13">
        <v>45252150</v>
      </c>
      <c r="G6904" s="14" t="s">
        <v>6863</v>
      </c>
      <c r="Q6904" t="str">
        <f t="shared" si="107"/>
        <v>45252150-Radovi na izgradnji postrojenja za pretovar uglja</v>
      </c>
    </row>
    <row r="6905" spans="1:17" x14ac:dyDescent="0.25">
      <c r="A6905">
        <v>6904</v>
      </c>
      <c r="B6905">
        <v>45252150</v>
      </c>
      <c r="C6905" t="s">
        <v>6863</v>
      </c>
      <c r="E6905" s="15">
        <v>6905</v>
      </c>
      <c r="F6905" s="16">
        <v>45252200</v>
      </c>
      <c r="G6905" s="17" t="s">
        <v>6864</v>
      </c>
      <c r="Q6905" t="str">
        <f t="shared" si="107"/>
        <v>45252200-Oprema postrojenja za prečišćavanje</v>
      </c>
    </row>
    <row r="6906" spans="1:17" x14ac:dyDescent="0.25">
      <c r="A6906">
        <v>6905</v>
      </c>
      <c r="B6906">
        <v>45252200</v>
      </c>
      <c r="C6906" t="s">
        <v>6864</v>
      </c>
      <c r="E6906" s="12">
        <v>6906</v>
      </c>
      <c r="F6906" s="13">
        <v>45252210</v>
      </c>
      <c r="G6906" s="14" t="s">
        <v>6865</v>
      </c>
      <c r="Q6906" t="str">
        <f t="shared" si="107"/>
        <v>45252210-Radovi na izgradnji postrojenja za prečišćavanje vode</v>
      </c>
    </row>
    <row r="6907" spans="1:17" x14ac:dyDescent="0.25">
      <c r="A6907">
        <v>6906</v>
      </c>
      <c r="B6907">
        <v>45252210</v>
      </c>
      <c r="C6907" t="s">
        <v>6865</v>
      </c>
      <c r="E6907" s="15">
        <v>6907</v>
      </c>
      <c r="F6907" s="16">
        <v>45252300</v>
      </c>
      <c r="G6907" s="17" t="s">
        <v>6866</v>
      </c>
      <c r="Q6907" t="str">
        <f t="shared" si="107"/>
        <v>45252300-Radovi na izgradnji postrojenja za spaljivanje otpada</v>
      </c>
    </row>
    <row r="6908" spans="1:17" x14ac:dyDescent="0.25">
      <c r="A6908">
        <v>6907</v>
      </c>
      <c r="B6908">
        <v>45252300</v>
      </c>
      <c r="C6908" t="s">
        <v>6866</v>
      </c>
      <c r="E6908" s="12">
        <v>6908</v>
      </c>
      <c r="F6908" s="13">
        <v>45253000</v>
      </c>
      <c r="G6908" s="14" t="s">
        <v>6867</v>
      </c>
      <c r="Q6908" t="str">
        <f t="shared" si="107"/>
        <v>45253000-Radovi na izgradnji pogona za hemijsku preradu</v>
      </c>
    </row>
    <row r="6909" spans="1:17" x14ac:dyDescent="0.25">
      <c r="A6909">
        <v>6908</v>
      </c>
      <c r="B6909">
        <v>45253000</v>
      </c>
      <c r="C6909" t="s">
        <v>6867</v>
      </c>
      <c r="E6909" s="15">
        <v>6909</v>
      </c>
      <c r="F6909" s="16">
        <v>45253100</v>
      </c>
      <c r="G6909" s="17" t="s">
        <v>6868</v>
      </c>
      <c r="Q6909" t="str">
        <f t="shared" si="107"/>
        <v>45253100-Radovi na izgradnji pogona za demineralizaciju</v>
      </c>
    </row>
    <row r="6910" spans="1:17" x14ac:dyDescent="0.25">
      <c r="A6910">
        <v>6909</v>
      </c>
      <c r="B6910">
        <v>45253100</v>
      </c>
      <c r="C6910" t="s">
        <v>6868</v>
      </c>
      <c r="E6910" s="12">
        <v>6910</v>
      </c>
      <c r="F6910" s="13">
        <v>45253200</v>
      </c>
      <c r="G6910" s="14" t="s">
        <v>6869</v>
      </c>
      <c r="Q6910" t="str">
        <f t="shared" si="107"/>
        <v>45253200-Radovi na izgradnji postrojenja za odsumporavanje</v>
      </c>
    </row>
    <row r="6911" spans="1:17" x14ac:dyDescent="0.25">
      <c r="A6911">
        <v>6910</v>
      </c>
      <c r="B6911">
        <v>45253200</v>
      </c>
      <c r="C6911" t="s">
        <v>6869</v>
      </c>
      <c r="E6911" s="15">
        <v>6911</v>
      </c>
      <c r="F6911" s="16">
        <v>45253300</v>
      </c>
      <c r="G6911" s="17" t="s">
        <v>6870</v>
      </c>
      <c r="Q6911" t="str">
        <f t="shared" si="107"/>
        <v>45253300-Radovi na izgradnji pogona za destilaciju ili rektifikaciju</v>
      </c>
    </row>
    <row r="6912" spans="1:17" x14ac:dyDescent="0.25">
      <c r="A6912">
        <v>6911</v>
      </c>
      <c r="B6912">
        <v>45253300</v>
      </c>
      <c r="C6912" t="s">
        <v>6870</v>
      </c>
      <c r="E6912" s="12">
        <v>6912</v>
      </c>
      <c r="F6912" s="13">
        <v>45253310</v>
      </c>
      <c r="G6912" s="14" t="s">
        <v>6871</v>
      </c>
      <c r="Q6912" t="str">
        <f t="shared" si="107"/>
        <v>45253310-Radovi na izgradnji pogona za destilaciju vode</v>
      </c>
    </row>
    <row r="6913" spans="1:17" x14ac:dyDescent="0.25">
      <c r="A6913">
        <v>6912</v>
      </c>
      <c r="B6913">
        <v>45253310</v>
      </c>
      <c r="C6913" t="s">
        <v>6871</v>
      </c>
      <c r="E6913" s="15">
        <v>6913</v>
      </c>
      <c r="F6913" s="16">
        <v>45253320</v>
      </c>
      <c r="G6913" s="17" t="s">
        <v>6872</v>
      </c>
      <c r="Q6913" t="str">
        <f t="shared" si="107"/>
        <v>45253320-Radovi na izgradnji pogona za destilaciju alkohola</v>
      </c>
    </row>
    <row r="6914" spans="1:17" x14ac:dyDescent="0.25">
      <c r="A6914">
        <v>6913</v>
      </c>
      <c r="B6914">
        <v>45253320</v>
      </c>
      <c r="C6914" t="s">
        <v>6872</v>
      </c>
      <c r="E6914" s="12">
        <v>6914</v>
      </c>
      <c r="F6914" s="13">
        <v>45253400</v>
      </c>
      <c r="G6914" s="14" t="s">
        <v>6873</v>
      </c>
      <c r="Q6914" t="str">
        <f t="shared" ref="Q6914:Q6977" si="108">F6914&amp; "-" &amp;G6914</f>
        <v>45253400-Radovi na izgradnji petrohemijskog postrojenja</v>
      </c>
    </row>
    <row r="6915" spans="1:17" x14ac:dyDescent="0.25">
      <c r="A6915">
        <v>6914</v>
      </c>
      <c r="B6915">
        <v>45253400</v>
      </c>
      <c r="C6915" t="s">
        <v>6873</v>
      </c>
      <c r="E6915" s="15">
        <v>6915</v>
      </c>
      <c r="F6915" s="16">
        <v>45253500</v>
      </c>
      <c r="G6915" s="17" t="s">
        <v>6874</v>
      </c>
      <c r="Q6915" t="str">
        <f t="shared" si="108"/>
        <v>45253500-Radovi na izgradnji farmaceutskog postrojenja</v>
      </c>
    </row>
    <row r="6916" spans="1:17" x14ac:dyDescent="0.25">
      <c r="A6916">
        <v>6915</v>
      </c>
      <c r="B6916">
        <v>45253500</v>
      </c>
      <c r="C6916" t="s">
        <v>6874</v>
      </c>
      <c r="E6916" s="12">
        <v>6916</v>
      </c>
      <c r="F6916" s="13">
        <v>45253600</v>
      </c>
      <c r="G6916" s="14" t="s">
        <v>6875</v>
      </c>
      <c r="Q6916" t="str">
        <f t="shared" si="108"/>
        <v>45253600-Radovi na izgradnji pogona za dejonizaciju</v>
      </c>
    </row>
    <row r="6917" spans="1:17" x14ac:dyDescent="0.25">
      <c r="A6917">
        <v>6916</v>
      </c>
      <c r="B6917">
        <v>45253600</v>
      </c>
      <c r="C6917" t="s">
        <v>6875</v>
      </c>
      <c r="E6917" s="15">
        <v>6917</v>
      </c>
      <c r="F6917" s="16">
        <v>45253700</v>
      </c>
      <c r="G6917" s="17" t="s">
        <v>6876</v>
      </c>
      <c r="Q6917" t="str">
        <f t="shared" si="108"/>
        <v>45253700-Radovi na izgradnji pogona za razgradnju (digestiju)</v>
      </c>
    </row>
    <row r="6918" spans="1:17" x14ac:dyDescent="0.25">
      <c r="A6918">
        <v>6917</v>
      </c>
      <c r="B6918">
        <v>45253700</v>
      </c>
      <c r="C6918" t="s">
        <v>6876</v>
      </c>
      <c r="E6918" s="12">
        <v>6918</v>
      </c>
      <c r="F6918" s="13">
        <v>45253800</v>
      </c>
      <c r="G6918" s="14" t="s">
        <v>6877</v>
      </c>
      <c r="Q6918" t="str">
        <f t="shared" si="108"/>
        <v>45253800-Radovi na izgradnji pogona za kompostiranje</v>
      </c>
    </row>
    <row r="6919" spans="1:17" x14ac:dyDescent="0.25">
      <c r="A6919">
        <v>6918</v>
      </c>
      <c r="B6919">
        <v>45253800</v>
      </c>
      <c r="C6919" t="s">
        <v>6877</v>
      </c>
      <c r="E6919" s="15">
        <v>6919</v>
      </c>
      <c r="F6919" s="16">
        <v>45254000</v>
      </c>
      <c r="G6919" s="17" t="s">
        <v>6878</v>
      </c>
      <c r="Q6919" t="str">
        <f t="shared" si="108"/>
        <v>45254000-Radovi na izgradnji u rudarstvu i proizvodnji</v>
      </c>
    </row>
    <row r="6920" spans="1:17" x14ac:dyDescent="0.25">
      <c r="A6920">
        <v>6919</v>
      </c>
      <c r="B6920">
        <v>45254000</v>
      </c>
      <c r="C6920" t="s">
        <v>6878</v>
      </c>
      <c r="E6920" s="12">
        <v>6920</v>
      </c>
      <c r="F6920" s="13">
        <v>45254100</v>
      </c>
      <c r="G6920" s="14" t="s">
        <v>6879</v>
      </c>
      <c r="Q6920" t="str">
        <f t="shared" si="108"/>
        <v>45254100-Radovi na izgradnji u rudarstvu</v>
      </c>
    </row>
    <row r="6921" spans="1:17" x14ac:dyDescent="0.25">
      <c r="A6921">
        <v>6920</v>
      </c>
      <c r="B6921">
        <v>45254100</v>
      </c>
      <c r="C6921" t="s">
        <v>6879</v>
      </c>
      <c r="E6921" s="15">
        <v>6921</v>
      </c>
      <c r="F6921" s="16">
        <v>45254110</v>
      </c>
      <c r="G6921" s="17" t="s">
        <v>6880</v>
      </c>
      <c r="Q6921" t="str">
        <f t="shared" si="108"/>
        <v>45254110-Radovi na izgradnji ulaska u rudarsko okno</v>
      </c>
    </row>
    <row r="6922" spans="1:17" x14ac:dyDescent="0.25">
      <c r="A6922">
        <v>6921</v>
      </c>
      <c r="B6922">
        <v>45254110</v>
      </c>
      <c r="C6922" t="s">
        <v>6880</v>
      </c>
      <c r="E6922" s="12">
        <v>6922</v>
      </c>
      <c r="F6922" s="13">
        <v>45254200</v>
      </c>
      <c r="G6922" s="14" t="s">
        <v>6881</v>
      </c>
      <c r="Q6922" t="str">
        <f t="shared" si="108"/>
        <v>45254200-Radovi na izgradnji proizvodnog postrojenja</v>
      </c>
    </row>
    <row r="6923" spans="1:17" x14ac:dyDescent="0.25">
      <c r="A6923">
        <v>6922</v>
      </c>
      <c r="B6923">
        <v>45254200</v>
      </c>
      <c r="C6923" t="s">
        <v>6881</v>
      </c>
      <c r="E6923" s="15">
        <v>6923</v>
      </c>
      <c r="F6923" s="16">
        <v>45255000</v>
      </c>
      <c r="G6923" s="17" t="s">
        <v>6882</v>
      </c>
      <c r="Q6923" t="str">
        <f t="shared" si="108"/>
        <v>45255000-Radovi na izgradnji objekata za naftnu i gasnu industriju</v>
      </c>
    </row>
    <row r="6924" spans="1:17" x14ac:dyDescent="0.25">
      <c r="A6924">
        <v>6923</v>
      </c>
      <c r="B6924">
        <v>45255000</v>
      </c>
      <c r="C6924" t="s">
        <v>6882</v>
      </c>
      <c r="E6924" s="12">
        <v>6924</v>
      </c>
      <c r="F6924" s="13">
        <v>45255100</v>
      </c>
      <c r="G6924" s="14" t="s">
        <v>6883</v>
      </c>
      <c r="Q6924" t="str">
        <f t="shared" si="108"/>
        <v>45255100-Radovi na izgradnji proizvodnih platformi</v>
      </c>
    </row>
    <row r="6925" spans="1:17" x14ac:dyDescent="0.25">
      <c r="A6925">
        <v>6924</v>
      </c>
      <c r="B6925">
        <v>45255100</v>
      </c>
      <c r="C6925" t="s">
        <v>6883</v>
      </c>
      <c r="E6925" s="15">
        <v>6925</v>
      </c>
      <c r="F6925" s="16">
        <v>45255110</v>
      </c>
      <c r="G6925" s="17" t="s">
        <v>6884</v>
      </c>
      <c r="Q6925" t="str">
        <f t="shared" si="108"/>
        <v>45255110-Građevinski radovi na bušotinama</v>
      </c>
    </row>
    <row r="6926" spans="1:17" x14ac:dyDescent="0.25">
      <c r="A6926">
        <v>6925</v>
      </c>
      <c r="B6926">
        <v>45255110</v>
      </c>
      <c r="C6926" t="s">
        <v>6884</v>
      </c>
      <c r="E6926" s="12">
        <v>6926</v>
      </c>
      <c r="F6926" s="13">
        <v>45255120</v>
      </c>
      <c r="G6926" s="14" t="s">
        <v>6885</v>
      </c>
      <c r="Q6926" t="str">
        <f t="shared" si="108"/>
        <v>45255120-Radovi na izgradnji objekata na platformama</v>
      </c>
    </row>
    <row r="6927" spans="1:17" x14ac:dyDescent="0.25">
      <c r="A6927">
        <v>6926</v>
      </c>
      <c r="B6927">
        <v>45255120</v>
      </c>
      <c r="C6927" t="s">
        <v>6885</v>
      </c>
      <c r="E6927" s="15">
        <v>6927</v>
      </c>
      <c r="F6927" s="16">
        <v>45255121</v>
      </c>
      <c r="G6927" s="17" t="s">
        <v>6886</v>
      </c>
      <c r="Q6927" t="str">
        <f t="shared" si="108"/>
        <v>45255121-Radovi na izgradnji objekata na površini</v>
      </c>
    </row>
    <row r="6928" spans="1:17" x14ac:dyDescent="0.25">
      <c r="A6928">
        <v>6927</v>
      </c>
      <c r="B6928">
        <v>45255121</v>
      </c>
      <c r="C6928" t="s">
        <v>6886</v>
      </c>
      <c r="E6928" s="12">
        <v>6928</v>
      </c>
      <c r="F6928" s="13">
        <v>45255200</v>
      </c>
      <c r="G6928" s="14" t="s">
        <v>6887</v>
      </c>
      <c r="Q6928" t="str">
        <f t="shared" si="108"/>
        <v>45255200-Radovi na izgradnji rafinerija nafte</v>
      </c>
    </row>
    <row r="6929" spans="1:17" x14ac:dyDescent="0.25">
      <c r="A6929">
        <v>6928</v>
      </c>
      <c r="B6929">
        <v>45255200</v>
      </c>
      <c r="C6929" t="s">
        <v>6887</v>
      </c>
      <c r="E6929" s="15">
        <v>6929</v>
      </c>
      <c r="F6929" s="16">
        <v>45255210</v>
      </c>
      <c r="G6929" s="17" t="s">
        <v>6888</v>
      </c>
      <c r="Q6929" t="str">
        <f t="shared" si="108"/>
        <v>45255210-Radovi na izgradnji naftnih terminala</v>
      </c>
    </row>
    <row r="6930" spans="1:17" x14ac:dyDescent="0.25">
      <c r="A6930">
        <v>6929</v>
      </c>
      <c r="B6930">
        <v>45255210</v>
      </c>
      <c r="C6930" t="s">
        <v>6888</v>
      </c>
      <c r="E6930" s="12">
        <v>6930</v>
      </c>
      <c r="F6930" s="13">
        <v>45255300</v>
      </c>
      <c r="G6930" s="14" t="s">
        <v>6889</v>
      </c>
      <c r="Q6930" t="str">
        <f t="shared" si="108"/>
        <v>45255300-Radovi na izgradnji gasnih terminala</v>
      </c>
    </row>
    <row r="6931" spans="1:17" x14ac:dyDescent="0.25">
      <c r="A6931">
        <v>6930</v>
      </c>
      <c r="B6931">
        <v>45255300</v>
      </c>
      <c r="C6931" t="s">
        <v>6889</v>
      </c>
      <c r="E6931" s="15">
        <v>6931</v>
      </c>
      <c r="F6931" s="16">
        <v>45255400</v>
      </c>
      <c r="G6931" s="17" t="s">
        <v>6890</v>
      </c>
      <c r="Q6931" t="str">
        <f t="shared" si="108"/>
        <v>45255400-Radovi na montaži</v>
      </c>
    </row>
    <row r="6932" spans="1:17" x14ac:dyDescent="0.25">
      <c r="A6932">
        <v>6931</v>
      </c>
      <c r="B6932">
        <v>45255400</v>
      </c>
      <c r="C6932" t="s">
        <v>6890</v>
      </c>
      <c r="E6932" s="12">
        <v>6932</v>
      </c>
      <c r="F6932" s="13">
        <v>45255410</v>
      </c>
      <c r="G6932" s="14" t="s">
        <v>6891</v>
      </c>
      <c r="Q6932" t="str">
        <f t="shared" si="108"/>
        <v>45255410-Montaža na moru</v>
      </c>
    </row>
    <row r="6933" spans="1:17" x14ac:dyDescent="0.25">
      <c r="A6933">
        <v>6932</v>
      </c>
      <c r="B6933">
        <v>45255410</v>
      </c>
      <c r="C6933" t="s">
        <v>6891</v>
      </c>
      <c r="E6933" s="15">
        <v>6933</v>
      </c>
      <c r="F6933" s="16">
        <v>45255420</v>
      </c>
      <c r="G6933" s="17" t="s">
        <v>6892</v>
      </c>
      <c r="Q6933" t="str">
        <f t="shared" si="108"/>
        <v>45255420-Montaža na kopnu</v>
      </c>
    </row>
    <row r="6934" spans="1:17" x14ac:dyDescent="0.25">
      <c r="A6934">
        <v>6933</v>
      </c>
      <c r="B6934">
        <v>45255420</v>
      </c>
      <c r="C6934" t="s">
        <v>6892</v>
      </c>
      <c r="E6934" s="12">
        <v>6934</v>
      </c>
      <c r="F6934" s="13">
        <v>45255430</v>
      </c>
      <c r="G6934" s="14" t="s">
        <v>6893</v>
      </c>
      <c r="Q6934" t="str">
        <f t="shared" si="108"/>
        <v>45255430-Demontaža naftnih platformi</v>
      </c>
    </row>
    <row r="6935" spans="1:17" x14ac:dyDescent="0.25">
      <c r="A6935">
        <v>6934</v>
      </c>
      <c r="B6935">
        <v>45255430</v>
      </c>
      <c r="C6935" t="s">
        <v>6893</v>
      </c>
      <c r="E6935" s="15">
        <v>6935</v>
      </c>
      <c r="F6935" s="16">
        <v>45255500</v>
      </c>
      <c r="G6935" s="17" t="s">
        <v>6894</v>
      </c>
      <c r="Q6935" t="str">
        <f t="shared" si="108"/>
        <v>45255500-Radovi na bušenju i istraživanju</v>
      </c>
    </row>
    <row r="6936" spans="1:17" x14ac:dyDescent="0.25">
      <c r="A6936">
        <v>6935</v>
      </c>
      <c r="B6936">
        <v>45255500</v>
      </c>
      <c r="C6936" t="s">
        <v>6894</v>
      </c>
      <c r="E6936" s="12">
        <v>6936</v>
      </c>
      <c r="F6936" s="13">
        <v>45255600</v>
      </c>
      <c r="G6936" s="14" t="s">
        <v>6895</v>
      </c>
      <c r="Q6936" t="str">
        <f t="shared" si="108"/>
        <v>45255600-Izrada bušotine spiralnom cevi</v>
      </c>
    </row>
    <row r="6937" spans="1:17" x14ac:dyDescent="0.25">
      <c r="A6937">
        <v>6936</v>
      </c>
      <c r="B6937">
        <v>45255600</v>
      </c>
      <c r="C6937" t="s">
        <v>6895</v>
      </c>
      <c r="E6937" s="15">
        <v>6937</v>
      </c>
      <c r="F6937" s="16">
        <v>45255700</v>
      </c>
      <c r="G6937" s="17" t="s">
        <v>6896</v>
      </c>
      <c r="Q6937" t="str">
        <f t="shared" si="108"/>
        <v>45255700-Radovi na izgradnji postrojenja za gasifikaciju uglja</v>
      </c>
    </row>
    <row r="6938" spans="1:17" x14ac:dyDescent="0.25">
      <c r="A6938">
        <v>6937</v>
      </c>
      <c r="B6938">
        <v>45255700</v>
      </c>
      <c r="C6938" t="s">
        <v>6896</v>
      </c>
      <c r="E6938" s="12">
        <v>6938</v>
      </c>
      <c r="F6938" s="13">
        <v>45255800</v>
      </c>
      <c r="G6938" s="14" t="s">
        <v>6897</v>
      </c>
      <c r="Q6938" t="str">
        <f t="shared" si="108"/>
        <v>45255800-Radovi na izgradnji postrojenja za proizvodnju gasa</v>
      </c>
    </row>
    <row r="6939" spans="1:17" x14ac:dyDescent="0.25">
      <c r="A6939">
        <v>6938</v>
      </c>
      <c r="B6939">
        <v>45255800</v>
      </c>
      <c r="C6939" t="s">
        <v>6897</v>
      </c>
      <c r="E6939" s="15">
        <v>6939</v>
      </c>
      <c r="F6939" s="16">
        <v>45259000</v>
      </c>
      <c r="G6939" s="17" t="s">
        <v>6898</v>
      </c>
      <c r="Q6939" t="str">
        <f t="shared" si="108"/>
        <v>45259000-Popravak i održavanje postrojenja</v>
      </c>
    </row>
    <row r="6940" spans="1:17" x14ac:dyDescent="0.25">
      <c r="A6940">
        <v>6939</v>
      </c>
      <c r="B6940">
        <v>45259000</v>
      </c>
      <c r="C6940" t="s">
        <v>6898</v>
      </c>
      <c r="E6940" s="12">
        <v>6940</v>
      </c>
      <c r="F6940" s="13">
        <v>45259100</v>
      </c>
      <c r="G6940" s="14" t="s">
        <v>6899</v>
      </c>
      <c r="Q6940" t="str">
        <f t="shared" si="108"/>
        <v>45259100-Popravka i održavanje uređaja za otpadne vode</v>
      </c>
    </row>
    <row r="6941" spans="1:17" x14ac:dyDescent="0.25">
      <c r="A6941">
        <v>6940</v>
      </c>
      <c r="B6941">
        <v>45259100</v>
      </c>
      <c r="C6941" t="s">
        <v>6899</v>
      </c>
      <c r="E6941" s="15">
        <v>6941</v>
      </c>
      <c r="F6941" s="16">
        <v>45259200</v>
      </c>
      <c r="G6941" s="17" t="s">
        <v>6900</v>
      </c>
      <c r="Q6941" t="str">
        <f t="shared" si="108"/>
        <v>45259200-Popravka i održavanje uređaja za prečišćavanje</v>
      </c>
    </row>
    <row r="6942" spans="1:17" x14ac:dyDescent="0.25">
      <c r="A6942">
        <v>6941</v>
      </c>
      <c r="B6942">
        <v>45259200</v>
      </c>
      <c r="C6942" t="s">
        <v>6900</v>
      </c>
      <c r="E6942" s="12">
        <v>6942</v>
      </c>
      <c r="F6942" s="13">
        <v>45259300</v>
      </c>
      <c r="G6942" s="14" t="s">
        <v>6901</v>
      </c>
      <c r="Q6942" t="str">
        <f t="shared" si="108"/>
        <v>45259300-Popravka i održavanje toplane</v>
      </c>
    </row>
    <row r="6943" spans="1:17" x14ac:dyDescent="0.25">
      <c r="A6943">
        <v>6942</v>
      </c>
      <c r="B6943">
        <v>45259300</v>
      </c>
      <c r="C6943" t="s">
        <v>6901</v>
      </c>
      <c r="E6943" s="15">
        <v>6943</v>
      </c>
      <c r="F6943" s="16">
        <v>45259900</v>
      </c>
      <c r="G6943" s="17" t="s">
        <v>6902</v>
      </c>
      <c r="Q6943" t="str">
        <f t="shared" si="108"/>
        <v>45259900-Radovi na modernizaciji postrojenja</v>
      </c>
    </row>
    <row r="6944" spans="1:17" x14ac:dyDescent="0.25">
      <c r="A6944">
        <v>6943</v>
      </c>
      <c r="B6944">
        <v>45259900</v>
      </c>
      <c r="C6944" t="s">
        <v>6902</v>
      </c>
      <c r="E6944" s="12">
        <v>6944</v>
      </c>
      <c r="F6944" s="13">
        <v>45260000</v>
      </c>
      <c r="G6944" s="14" t="s">
        <v>6903</v>
      </c>
      <c r="Q6944" t="str">
        <f t="shared" si="108"/>
        <v>45260000-Radovi na krovu i drugi posebni građevinski zanatski radovi</v>
      </c>
    </row>
    <row r="6945" spans="1:17" x14ac:dyDescent="0.25">
      <c r="A6945">
        <v>6944</v>
      </c>
      <c r="B6945">
        <v>45260000</v>
      </c>
      <c r="C6945" t="s">
        <v>6903</v>
      </c>
      <c r="E6945" s="15">
        <v>6945</v>
      </c>
      <c r="F6945" s="16">
        <v>45261000</v>
      </c>
      <c r="G6945" s="17" t="s">
        <v>6904</v>
      </c>
      <c r="Q6945" t="str">
        <f t="shared" si="108"/>
        <v>45261000-Krovovezački, krovopokrivački i sa njima povezani radovi</v>
      </c>
    </row>
    <row r="6946" spans="1:17" x14ac:dyDescent="0.25">
      <c r="A6946">
        <v>6945</v>
      </c>
      <c r="B6946">
        <v>45261000</v>
      </c>
      <c r="C6946" t="s">
        <v>6904</v>
      </c>
      <c r="E6946" s="12">
        <v>6946</v>
      </c>
      <c r="F6946" s="13">
        <v>45261100</v>
      </c>
      <c r="G6946" s="14" t="s">
        <v>6905</v>
      </c>
      <c r="Q6946" t="str">
        <f t="shared" si="108"/>
        <v>45261100-Krovovezački radovi</v>
      </c>
    </row>
    <row r="6947" spans="1:17" x14ac:dyDescent="0.25">
      <c r="A6947">
        <v>6946</v>
      </c>
      <c r="B6947">
        <v>45261100</v>
      </c>
      <c r="C6947" t="s">
        <v>6905</v>
      </c>
      <c r="E6947" s="15">
        <v>6947</v>
      </c>
      <c r="F6947" s="16">
        <v>45261200</v>
      </c>
      <c r="G6947" s="17" t="s">
        <v>6906</v>
      </c>
      <c r="Q6947" t="str">
        <f t="shared" si="108"/>
        <v>45261200-Krovopokrivački radovi i radovi na bojenju krova</v>
      </c>
    </row>
    <row r="6948" spans="1:17" x14ac:dyDescent="0.25">
      <c r="A6948">
        <v>6947</v>
      </c>
      <c r="B6948">
        <v>45261200</v>
      </c>
      <c r="C6948" t="s">
        <v>6906</v>
      </c>
      <c r="E6948" s="12">
        <v>6948</v>
      </c>
      <c r="F6948" s="13">
        <v>45261210</v>
      </c>
      <c r="G6948" s="14" t="s">
        <v>6907</v>
      </c>
      <c r="Q6948" t="str">
        <f t="shared" si="108"/>
        <v>45261210-Krovopokrivački radovi</v>
      </c>
    </row>
    <row r="6949" spans="1:17" x14ac:dyDescent="0.25">
      <c r="A6949">
        <v>6948</v>
      </c>
      <c r="B6949">
        <v>45261210</v>
      </c>
      <c r="C6949" t="s">
        <v>6907</v>
      </c>
      <c r="E6949" s="15">
        <v>6949</v>
      </c>
      <c r="F6949" s="16">
        <v>45261211</v>
      </c>
      <c r="G6949" s="17" t="s">
        <v>6908</v>
      </c>
      <c r="Q6949" t="str">
        <f t="shared" si="108"/>
        <v>45261211-Radovi na pokrivanju krova crepom od opeke</v>
      </c>
    </row>
    <row r="6950" spans="1:17" x14ac:dyDescent="0.25">
      <c r="A6950">
        <v>6949</v>
      </c>
      <c r="B6950">
        <v>45261211</v>
      </c>
      <c r="C6950" t="s">
        <v>6908</v>
      </c>
      <c r="E6950" s="12">
        <v>6950</v>
      </c>
      <c r="F6950" s="13">
        <v>45261212</v>
      </c>
      <c r="G6950" s="14" t="s">
        <v>6909</v>
      </c>
      <c r="Q6950" t="str">
        <f t="shared" si="108"/>
        <v>45261212-Radovi na pokrivanju krova crepom od škriljca</v>
      </c>
    </row>
    <row r="6951" spans="1:17" x14ac:dyDescent="0.25">
      <c r="A6951">
        <v>6950</v>
      </c>
      <c r="B6951">
        <v>45261212</v>
      </c>
      <c r="C6951" t="s">
        <v>6909</v>
      </c>
      <c r="E6951" s="15">
        <v>6951</v>
      </c>
      <c r="F6951" s="16">
        <v>45261213</v>
      </c>
      <c r="G6951" s="17" t="s">
        <v>6910</v>
      </c>
      <c r="Q6951" t="str">
        <f t="shared" si="108"/>
        <v>45261213-Radovi na pokrivanju krova metalnim pločama</v>
      </c>
    </row>
    <row r="6952" spans="1:17" x14ac:dyDescent="0.25">
      <c r="A6952">
        <v>6951</v>
      </c>
      <c r="B6952">
        <v>45261213</v>
      </c>
      <c r="C6952" t="s">
        <v>6910</v>
      </c>
      <c r="E6952" s="12">
        <v>6952</v>
      </c>
      <c r="F6952" s="13">
        <v>45261214</v>
      </c>
      <c r="G6952" s="14" t="s">
        <v>6911</v>
      </c>
      <c r="Q6952" t="str">
        <f t="shared" si="108"/>
        <v>45261214-Radovi na pokrivanju krova bitumenskim pločama</v>
      </c>
    </row>
    <row r="6953" spans="1:17" x14ac:dyDescent="0.25">
      <c r="A6953">
        <v>6952</v>
      </c>
      <c r="B6953">
        <v>45261214</v>
      </c>
      <c r="C6953" t="s">
        <v>6911</v>
      </c>
      <c r="E6953" s="15">
        <v>6953</v>
      </c>
      <c r="F6953" s="16">
        <v>45261215</v>
      </c>
      <c r="G6953" s="17" t="s">
        <v>6912</v>
      </c>
      <c r="Q6953" t="str">
        <f t="shared" si="108"/>
        <v>45261215-Radovi na pokrivanju krova solarnim pločama</v>
      </c>
    </row>
    <row r="6954" spans="1:17" x14ac:dyDescent="0.25">
      <c r="A6954">
        <v>6953</v>
      </c>
      <c r="B6954">
        <v>45261215</v>
      </c>
      <c r="C6954" t="s">
        <v>6912</v>
      </c>
      <c r="E6954" s="12">
        <v>6954</v>
      </c>
      <c r="F6954" s="13">
        <v>45261220</v>
      </c>
      <c r="G6954" s="14" t="s">
        <v>6913</v>
      </c>
      <c r="Q6954" t="str">
        <f t="shared" si="108"/>
        <v>45261220-Bojenje krova i drugi radovi nanošenja premaza</v>
      </c>
    </row>
    <row r="6955" spans="1:17" x14ac:dyDescent="0.25">
      <c r="A6955">
        <v>6954</v>
      </c>
      <c r="B6955">
        <v>45261220</v>
      </c>
      <c r="C6955" t="s">
        <v>6913</v>
      </c>
      <c r="E6955" s="15">
        <v>6955</v>
      </c>
      <c r="F6955" s="16">
        <v>45261221</v>
      </c>
      <c r="G6955" s="17" t="s">
        <v>6914</v>
      </c>
      <c r="Q6955" t="str">
        <f t="shared" si="108"/>
        <v>45261221-Bojenje krova</v>
      </c>
    </row>
    <row r="6956" spans="1:17" x14ac:dyDescent="0.25">
      <c r="A6956">
        <v>6955</v>
      </c>
      <c r="B6956">
        <v>45261221</v>
      </c>
      <c r="C6956" t="s">
        <v>6914</v>
      </c>
      <c r="E6956" s="12">
        <v>6956</v>
      </c>
      <c r="F6956" s="13">
        <v>45261222</v>
      </c>
      <c r="G6956" s="14" t="s">
        <v>6915</v>
      </c>
      <c r="Q6956" t="str">
        <f t="shared" si="108"/>
        <v>45261222-Nanošenje cementnog sloja na krovnu ploču</v>
      </c>
    </row>
    <row r="6957" spans="1:17" x14ac:dyDescent="0.25">
      <c r="A6957">
        <v>6956</v>
      </c>
      <c r="B6957">
        <v>45261222</v>
      </c>
      <c r="C6957" t="s">
        <v>6915</v>
      </c>
      <c r="E6957" s="15">
        <v>6957</v>
      </c>
      <c r="F6957" s="16">
        <v>45261300</v>
      </c>
      <c r="G6957" s="17" t="s">
        <v>6916</v>
      </c>
      <c r="Q6957" t="str">
        <f t="shared" si="108"/>
        <v>45261300-Radovi na opšivanju krova i postavljanju oluka</v>
      </c>
    </row>
    <row r="6958" spans="1:17" x14ac:dyDescent="0.25">
      <c r="A6958">
        <v>6957</v>
      </c>
      <c r="B6958">
        <v>45261300</v>
      </c>
      <c r="C6958" t="s">
        <v>6916</v>
      </c>
      <c r="E6958" s="12">
        <v>6958</v>
      </c>
      <c r="F6958" s="13">
        <v>45261310</v>
      </c>
      <c r="G6958" s="14" t="s">
        <v>6917</v>
      </c>
      <c r="Q6958" t="str">
        <f t="shared" si="108"/>
        <v>45261310-Radovi na opšivanju krova</v>
      </c>
    </row>
    <row r="6959" spans="1:17" x14ac:dyDescent="0.25">
      <c r="A6959">
        <v>6958</v>
      </c>
      <c r="B6959">
        <v>45261310</v>
      </c>
      <c r="C6959" t="s">
        <v>6917</v>
      </c>
      <c r="E6959" s="15">
        <v>6959</v>
      </c>
      <c r="F6959" s="16">
        <v>45261320</v>
      </c>
      <c r="G6959" s="17" t="s">
        <v>6918</v>
      </c>
      <c r="Q6959" t="str">
        <f t="shared" si="108"/>
        <v>45261320-Radovi na postavljanju oluka</v>
      </c>
    </row>
    <row r="6960" spans="1:17" x14ac:dyDescent="0.25">
      <c r="A6960">
        <v>6959</v>
      </c>
      <c r="B6960">
        <v>45261320</v>
      </c>
      <c r="C6960" t="s">
        <v>6918</v>
      </c>
      <c r="E6960" s="12">
        <v>6960</v>
      </c>
      <c r="F6960" s="13">
        <v>45261400</v>
      </c>
      <c r="G6960" s="14" t="s">
        <v>6919</v>
      </c>
      <c r="Q6960" t="str">
        <f t="shared" si="108"/>
        <v>45261400-Postavljanje oplata</v>
      </c>
    </row>
    <row r="6961" spans="1:17" x14ac:dyDescent="0.25">
      <c r="A6961">
        <v>6960</v>
      </c>
      <c r="B6961">
        <v>45261400</v>
      </c>
      <c r="C6961" t="s">
        <v>6919</v>
      </c>
      <c r="E6961" s="15">
        <v>6961</v>
      </c>
      <c r="F6961" s="16">
        <v>45261410</v>
      </c>
      <c r="G6961" s="17" t="s">
        <v>6920</v>
      </c>
      <c r="Q6961" t="str">
        <f t="shared" si="108"/>
        <v>45261410-Radovi na izolaciji krova</v>
      </c>
    </row>
    <row r="6962" spans="1:17" x14ac:dyDescent="0.25">
      <c r="A6962">
        <v>6961</v>
      </c>
      <c r="B6962">
        <v>45261410</v>
      </c>
      <c r="C6962" t="s">
        <v>6920</v>
      </c>
      <c r="E6962" s="12">
        <v>6962</v>
      </c>
      <c r="F6962" s="13">
        <v>45261420</v>
      </c>
      <c r="G6962" s="14" t="s">
        <v>6921</v>
      </c>
      <c r="Q6962" t="str">
        <f t="shared" si="108"/>
        <v>45261420-Radovi na hidroizolaciji</v>
      </c>
    </row>
    <row r="6963" spans="1:17" x14ac:dyDescent="0.25">
      <c r="A6963">
        <v>6962</v>
      </c>
      <c r="B6963">
        <v>45261420</v>
      </c>
      <c r="C6963" t="s">
        <v>6921</v>
      </c>
      <c r="E6963" s="15">
        <v>6963</v>
      </c>
      <c r="F6963" s="16">
        <v>45261900</v>
      </c>
      <c r="G6963" s="17" t="s">
        <v>6922</v>
      </c>
      <c r="Q6963" t="str">
        <f t="shared" si="108"/>
        <v>45261900-Radovi na popravci i održavanju krova</v>
      </c>
    </row>
    <row r="6964" spans="1:17" x14ac:dyDescent="0.25">
      <c r="A6964">
        <v>6963</v>
      </c>
      <c r="B6964">
        <v>45261900</v>
      </c>
      <c r="C6964" t="s">
        <v>6922</v>
      </c>
      <c r="E6964" s="12">
        <v>6964</v>
      </c>
      <c r="F6964" s="13">
        <v>45261910</v>
      </c>
      <c r="G6964" s="14" t="s">
        <v>6923</v>
      </c>
      <c r="Q6964" t="str">
        <f t="shared" si="108"/>
        <v>45261910-Radovi na popravci krova</v>
      </c>
    </row>
    <row r="6965" spans="1:17" x14ac:dyDescent="0.25">
      <c r="A6965">
        <v>6964</v>
      </c>
      <c r="B6965">
        <v>45261910</v>
      </c>
      <c r="C6965" t="s">
        <v>6923</v>
      </c>
      <c r="E6965" s="15">
        <v>6965</v>
      </c>
      <c r="F6965" s="16">
        <v>45261920</v>
      </c>
      <c r="G6965" s="17" t="s">
        <v>6924</v>
      </c>
      <c r="Q6965" t="str">
        <f t="shared" si="108"/>
        <v>45261920-Radovi na održavanju krova</v>
      </c>
    </row>
    <row r="6966" spans="1:17" x14ac:dyDescent="0.25">
      <c r="A6966">
        <v>6965</v>
      </c>
      <c r="B6966">
        <v>45261920</v>
      </c>
      <c r="C6966" t="s">
        <v>6924</v>
      </c>
      <c r="E6966" s="12">
        <v>6966</v>
      </c>
      <c r="F6966" s="13">
        <v>45262000</v>
      </c>
      <c r="G6966" s="14" t="s">
        <v>6925</v>
      </c>
      <c r="Q6966" t="str">
        <f t="shared" si="108"/>
        <v>45262000-Posebni građevinski zanatski radovi, izuzev radova na krovu</v>
      </c>
    </row>
    <row r="6967" spans="1:17" x14ac:dyDescent="0.25">
      <c r="A6967">
        <v>6966</v>
      </c>
      <c r="B6967">
        <v>45262000</v>
      </c>
      <c r="C6967" t="s">
        <v>6925</v>
      </c>
      <c r="E6967" s="15">
        <v>6967</v>
      </c>
      <c r="F6967" s="16">
        <v>45262100</v>
      </c>
      <c r="G6967" s="17" t="s">
        <v>6926</v>
      </c>
      <c r="Q6967" t="str">
        <f t="shared" si="108"/>
        <v>45262100-Radovi na postavljanju i demontaži građevinskih skela</v>
      </c>
    </row>
    <row r="6968" spans="1:17" x14ac:dyDescent="0.25">
      <c r="A6968">
        <v>6967</v>
      </c>
      <c r="B6968">
        <v>45262100</v>
      </c>
      <c r="C6968" t="s">
        <v>6926</v>
      </c>
      <c r="E6968" s="12">
        <v>6968</v>
      </c>
      <c r="F6968" s="13">
        <v>45262110</v>
      </c>
      <c r="G6968" s="14" t="s">
        <v>6927</v>
      </c>
      <c r="Q6968" t="str">
        <f t="shared" si="108"/>
        <v>45262110-Radovi na demontaži građevinskih skela</v>
      </c>
    </row>
    <row r="6969" spans="1:17" x14ac:dyDescent="0.25">
      <c r="A6969">
        <v>6968</v>
      </c>
      <c r="B6969">
        <v>45262110</v>
      </c>
      <c r="C6969" t="s">
        <v>6927</v>
      </c>
      <c r="E6969" s="15">
        <v>6969</v>
      </c>
      <c r="F6969" s="16">
        <v>45262120</v>
      </c>
      <c r="G6969" s="17" t="s">
        <v>6928</v>
      </c>
      <c r="Q6969" t="str">
        <f t="shared" si="108"/>
        <v>45262120-Radovi na postavljanju građevinskih skela</v>
      </c>
    </row>
    <row r="6970" spans="1:17" x14ac:dyDescent="0.25">
      <c r="A6970">
        <v>6969</v>
      </c>
      <c r="B6970">
        <v>45262120</v>
      </c>
      <c r="C6970" t="s">
        <v>6928</v>
      </c>
      <c r="E6970" s="12">
        <v>6970</v>
      </c>
      <c r="F6970" s="13">
        <v>45262200</v>
      </c>
      <c r="G6970" s="14" t="s">
        <v>6929</v>
      </c>
      <c r="Q6970" t="str">
        <f t="shared" si="108"/>
        <v>45262200-Radovi na postavljanju temelja i bušenju izvora vode</v>
      </c>
    </row>
    <row r="6971" spans="1:17" x14ac:dyDescent="0.25">
      <c r="A6971">
        <v>6970</v>
      </c>
      <c r="B6971">
        <v>45262200</v>
      </c>
      <c r="C6971" t="s">
        <v>6929</v>
      </c>
      <c r="E6971" s="15">
        <v>6971</v>
      </c>
      <c r="F6971" s="16">
        <v>45262210</v>
      </c>
      <c r="G6971" s="17" t="s">
        <v>6930</v>
      </c>
      <c r="Q6971" t="str">
        <f t="shared" si="108"/>
        <v>45262210-Radovi na postavljanju temelja</v>
      </c>
    </row>
    <row r="6972" spans="1:17" x14ac:dyDescent="0.25">
      <c r="A6972">
        <v>6971</v>
      </c>
      <c r="B6972">
        <v>45262210</v>
      </c>
      <c r="C6972" t="s">
        <v>6930</v>
      </c>
      <c r="E6972" s="12">
        <v>6972</v>
      </c>
      <c r="F6972" s="13">
        <v>45262211</v>
      </c>
      <c r="G6972" s="14" t="s">
        <v>6931</v>
      </c>
      <c r="Q6972" t="str">
        <f t="shared" si="108"/>
        <v>45262211-Zabijanje šipova</v>
      </c>
    </row>
    <row r="6973" spans="1:17" x14ac:dyDescent="0.25">
      <c r="A6973">
        <v>6972</v>
      </c>
      <c r="B6973">
        <v>45262211</v>
      </c>
      <c r="C6973" t="s">
        <v>6931</v>
      </c>
      <c r="E6973" s="15">
        <v>6973</v>
      </c>
      <c r="F6973" s="16">
        <v>45262212</v>
      </c>
      <c r="G6973" s="17" t="s">
        <v>6932</v>
      </c>
      <c r="Q6973" t="str">
        <f t="shared" si="108"/>
        <v>45262212-Radovi na učvršćivanju i zaštiti rovova</v>
      </c>
    </row>
    <row r="6974" spans="1:17" x14ac:dyDescent="0.25">
      <c r="A6974">
        <v>6973</v>
      </c>
      <c r="B6974">
        <v>45262212</v>
      </c>
      <c r="C6974" t="s">
        <v>6932</v>
      </c>
      <c r="E6974" s="12">
        <v>6974</v>
      </c>
      <c r="F6974" s="13">
        <v>45262213</v>
      </c>
      <c r="G6974" s="14" t="s">
        <v>6933</v>
      </c>
      <c r="Q6974" t="str">
        <f t="shared" si="108"/>
        <v>45262213-Tehnika za podizanje membranskog zida ukopanog u zemlju</v>
      </c>
    </row>
    <row r="6975" spans="1:17" x14ac:dyDescent="0.25">
      <c r="A6975">
        <v>6974</v>
      </c>
      <c r="B6975">
        <v>45262213</v>
      </c>
      <c r="C6975" t="s">
        <v>6933</v>
      </c>
      <c r="E6975" s="15">
        <v>6975</v>
      </c>
      <c r="F6975" s="16">
        <v>45262220</v>
      </c>
      <c r="G6975" s="17" t="s">
        <v>6934</v>
      </c>
      <c r="Q6975" t="str">
        <f t="shared" si="108"/>
        <v>45262220-Bušenje bunara za vodu</v>
      </c>
    </row>
    <row r="6976" spans="1:17" x14ac:dyDescent="0.25">
      <c r="A6976">
        <v>6975</v>
      </c>
      <c r="B6976">
        <v>45262220</v>
      </c>
      <c r="C6976" t="s">
        <v>6934</v>
      </c>
      <c r="E6976" s="12">
        <v>6976</v>
      </c>
      <c r="F6976" s="13">
        <v>45262300</v>
      </c>
      <c r="G6976" s="14" t="s">
        <v>6935</v>
      </c>
      <c r="Q6976" t="str">
        <f t="shared" si="108"/>
        <v>45262300-Betonski radovi</v>
      </c>
    </row>
    <row r="6977" spans="1:17" x14ac:dyDescent="0.25">
      <c r="A6977">
        <v>6976</v>
      </c>
      <c r="B6977">
        <v>45262300</v>
      </c>
      <c r="C6977" t="s">
        <v>6935</v>
      </c>
      <c r="E6977" s="15">
        <v>6977</v>
      </c>
      <c r="F6977" s="16">
        <v>45262310</v>
      </c>
      <c r="G6977" s="17" t="s">
        <v>6936</v>
      </c>
      <c r="Q6977" t="str">
        <f t="shared" si="108"/>
        <v>45262310-Armiračko betonski radovi</v>
      </c>
    </row>
    <row r="6978" spans="1:17" x14ac:dyDescent="0.25">
      <c r="A6978">
        <v>6977</v>
      </c>
      <c r="B6978">
        <v>45262310</v>
      </c>
      <c r="C6978" t="s">
        <v>6936</v>
      </c>
      <c r="E6978" s="12">
        <v>6978</v>
      </c>
      <c r="F6978" s="13">
        <v>45262311</v>
      </c>
      <c r="G6978" s="14" t="s">
        <v>6937</v>
      </c>
      <c r="Q6978" t="str">
        <f t="shared" ref="Q6978:Q7041" si="109">F6978&amp; "-" &amp;G6978</f>
        <v>45262311-Grubi betonski radovi</v>
      </c>
    </row>
    <row r="6979" spans="1:17" x14ac:dyDescent="0.25">
      <c r="A6979">
        <v>6978</v>
      </c>
      <c r="B6979">
        <v>45262311</v>
      </c>
      <c r="C6979" t="s">
        <v>6937</v>
      </c>
      <c r="E6979" s="15">
        <v>6979</v>
      </c>
      <c r="F6979" s="16">
        <v>45262320</v>
      </c>
      <c r="G6979" s="17" t="s">
        <v>6938</v>
      </c>
      <c r="Q6979" t="str">
        <f t="shared" si="109"/>
        <v>45262320-Polaganje betonske košuljice</v>
      </c>
    </row>
    <row r="6980" spans="1:17" x14ac:dyDescent="0.25">
      <c r="A6980">
        <v>6979</v>
      </c>
      <c r="B6980">
        <v>45262320</v>
      </c>
      <c r="C6980" t="s">
        <v>6938</v>
      </c>
      <c r="E6980" s="12">
        <v>6980</v>
      </c>
      <c r="F6980" s="13">
        <v>45262321</v>
      </c>
      <c r="G6980" s="14" t="s">
        <v>6939</v>
      </c>
      <c r="Q6980" t="str">
        <f t="shared" si="109"/>
        <v>45262321-Polaganje podne košuljice</v>
      </c>
    </row>
    <row r="6981" spans="1:17" x14ac:dyDescent="0.25">
      <c r="A6981">
        <v>6980</v>
      </c>
      <c r="B6981">
        <v>45262321</v>
      </c>
      <c r="C6981" t="s">
        <v>6939</v>
      </c>
      <c r="E6981" s="15">
        <v>6981</v>
      </c>
      <c r="F6981" s="16">
        <v>45262330</v>
      </c>
      <c r="G6981" s="17" t="s">
        <v>6940</v>
      </c>
      <c r="Q6981" t="str">
        <f t="shared" si="109"/>
        <v>45262330-Popravka betonskih radova</v>
      </c>
    </row>
    <row r="6982" spans="1:17" x14ac:dyDescent="0.25">
      <c r="A6982">
        <v>6981</v>
      </c>
      <c r="B6982">
        <v>45262330</v>
      </c>
      <c r="C6982" t="s">
        <v>6940</v>
      </c>
      <c r="E6982" s="12">
        <v>6982</v>
      </c>
      <c r="F6982" s="13">
        <v>45262340</v>
      </c>
      <c r="G6982" s="14" t="s">
        <v>6941</v>
      </c>
      <c r="Q6982" t="str">
        <f t="shared" si="109"/>
        <v>45262340-Fugovanje</v>
      </c>
    </row>
    <row r="6983" spans="1:17" x14ac:dyDescent="0.25">
      <c r="A6983">
        <v>6982</v>
      </c>
      <c r="B6983">
        <v>45262340</v>
      </c>
      <c r="C6983" t="s">
        <v>6941</v>
      </c>
      <c r="E6983" s="15">
        <v>6983</v>
      </c>
      <c r="F6983" s="16">
        <v>45262350</v>
      </c>
      <c r="G6983" s="17" t="s">
        <v>6942</v>
      </c>
      <c r="Q6983" t="str">
        <f t="shared" si="109"/>
        <v>45262350-Betonski radovi bez armature</v>
      </c>
    </row>
    <row r="6984" spans="1:17" x14ac:dyDescent="0.25">
      <c r="A6984">
        <v>6983</v>
      </c>
      <c r="B6984">
        <v>45262350</v>
      </c>
      <c r="C6984" t="s">
        <v>6942</v>
      </c>
      <c r="E6984" s="12">
        <v>6984</v>
      </c>
      <c r="F6984" s="13">
        <v>45262360</v>
      </c>
      <c r="G6984" s="14" t="s">
        <v>6943</v>
      </c>
      <c r="Q6984" t="str">
        <f t="shared" si="109"/>
        <v>45262360-Cementiranje</v>
      </c>
    </row>
    <row r="6985" spans="1:17" x14ac:dyDescent="0.25">
      <c r="A6985">
        <v>6984</v>
      </c>
      <c r="B6985">
        <v>45262360</v>
      </c>
      <c r="C6985" t="s">
        <v>6943</v>
      </c>
      <c r="E6985" s="15">
        <v>6985</v>
      </c>
      <c r="F6985" s="16">
        <v>45262370</v>
      </c>
      <c r="G6985" s="17" t="s">
        <v>6944</v>
      </c>
      <c r="Q6985" t="str">
        <f t="shared" si="109"/>
        <v>45262370-Izrada betonske košuljice</v>
      </c>
    </row>
    <row r="6986" spans="1:17" x14ac:dyDescent="0.25">
      <c r="A6986">
        <v>6985</v>
      </c>
      <c r="B6986">
        <v>45262370</v>
      </c>
      <c r="C6986" t="s">
        <v>6944</v>
      </c>
      <c r="E6986" s="12">
        <v>6986</v>
      </c>
      <c r="F6986" s="13">
        <v>45262400</v>
      </c>
      <c r="G6986" s="14" t="s">
        <v>6945</v>
      </c>
      <c r="Q6986" t="str">
        <f t="shared" si="109"/>
        <v>45262400-Izrada čelične konstrukcije</v>
      </c>
    </row>
    <row r="6987" spans="1:17" x14ac:dyDescent="0.25">
      <c r="A6987">
        <v>6986</v>
      </c>
      <c r="B6987">
        <v>45262400</v>
      </c>
      <c r="C6987" t="s">
        <v>6945</v>
      </c>
      <c r="E6987" s="15">
        <v>6987</v>
      </c>
      <c r="F6987" s="16">
        <v>45262410</v>
      </c>
      <c r="G6987" s="17" t="s">
        <v>6946</v>
      </c>
      <c r="Q6987" t="str">
        <f t="shared" si="109"/>
        <v>45262410-Postavljanje čeličnih elemenata za zgrade</v>
      </c>
    </row>
    <row r="6988" spans="1:17" x14ac:dyDescent="0.25">
      <c r="A6988">
        <v>6987</v>
      </c>
      <c r="B6988">
        <v>45262410</v>
      </c>
      <c r="C6988" t="s">
        <v>6946</v>
      </c>
      <c r="E6988" s="12">
        <v>6988</v>
      </c>
      <c r="F6988" s="13">
        <v>45262420</v>
      </c>
      <c r="G6988" s="14" t="s">
        <v>6947</v>
      </c>
      <c r="Q6988" t="str">
        <f t="shared" si="109"/>
        <v>45262420-Postavljanje čeličnih elemenata za konstrukcije</v>
      </c>
    </row>
    <row r="6989" spans="1:17" x14ac:dyDescent="0.25">
      <c r="A6989">
        <v>6988</v>
      </c>
      <c r="B6989">
        <v>45262420</v>
      </c>
      <c r="C6989" t="s">
        <v>6947</v>
      </c>
      <c r="E6989" s="15">
        <v>6989</v>
      </c>
      <c r="F6989" s="16">
        <v>45262421</v>
      </c>
      <c r="G6989" s="17" t="s">
        <v>6948</v>
      </c>
      <c r="Q6989" t="str">
        <f t="shared" si="109"/>
        <v>45262421-Radovi na privezištima za brodove na moru</v>
      </c>
    </row>
    <row r="6990" spans="1:17" x14ac:dyDescent="0.25">
      <c r="A6990">
        <v>6989</v>
      </c>
      <c r="B6990">
        <v>45262421</v>
      </c>
      <c r="C6990" t="s">
        <v>6948</v>
      </c>
      <c r="E6990" s="12">
        <v>6990</v>
      </c>
      <c r="F6990" s="13">
        <v>45262422</v>
      </c>
      <c r="G6990" s="14" t="s">
        <v>6949</v>
      </c>
      <c r="Q6990" t="str">
        <f t="shared" si="109"/>
        <v>45262422-Radovi na podmorskom bušenju</v>
      </c>
    </row>
    <row r="6991" spans="1:17" x14ac:dyDescent="0.25">
      <c r="A6991">
        <v>6990</v>
      </c>
      <c r="B6991">
        <v>45262422</v>
      </c>
      <c r="C6991" t="s">
        <v>6949</v>
      </c>
      <c r="E6991" s="15">
        <v>6991</v>
      </c>
      <c r="F6991" s="16">
        <v>45262423</v>
      </c>
      <c r="G6991" s="17" t="s">
        <v>6950</v>
      </c>
      <c r="Q6991" t="str">
        <f t="shared" si="109"/>
        <v>45262423-Izrada pontona</v>
      </c>
    </row>
    <row r="6992" spans="1:17" x14ac:dyDescent="0.25">
      <c r="A6992">
        <v>6991</v>
      </c>
      <c r="B6992">
        <v>45262423</v>
      </c>
      <c r="C6992" t="s">
        <v>6950</v>
      </c>
      <c r="E6992" s="12">
        <v>6992</v>
      </c>
      <c r="F6992" s="13">
        <v>45262424</v>
      </c>
      <c r="G6992" s="14" t="s">
        <v>6951</v>
      </c>
      <c r="Q6992" t="str">
        <f t="shared" si="109"/>
        <v>45262424-Izrada montažnih modula na moru</v>
      </c>
    </row>
    <row r="6993" spans="1:17" x14ac:dyDescent="0.25">
      <c r="A6993">
        <v>6992</v>
      </c>
      <c r="B6993">
        <v>45262424</v>
      </c>
      <c r="C6993" t="s">
        <v>6951</v>
      </c>
      <c r="E6993" s="15">
        <v>6993</v>
      </c>
      <c r="F6993" s="16">
        <v>45262425</v>
      </c>
      <c r="G6993" s="17" t="s">
        <v>6952</v>
      </c>
      <c r="Q6993" t="str">
        <f t="shared" si="109"/>
        <v>45262425-Radovi na izradi omotača</v>
      </c>
    </row>
    <row r="6994" spans="1:17" x14ac:dyDescent="0.25">
      <c r="A6994">
        <v>6993</v>
      </c>
      <c r="B6994">
        <v>45262425</v>
      </c>
      <c r="C6994" t="s">
        <v>6952</v>
      </c>
      <c r="E6994" s="12">
        <v>6994</v>
      </c>
      <c r="F6994" s="13">
        <v>45262426</v>
      </c>
      <c r="G6994" s="14" t="s">
        <v>6953</v>
      </c>
      <c r="Q6994" t="str">
        <f t="shared" si="109"/>
        <v>45262426-Proizvodnja šipova</v>
      </c>
    </row>
    <row r="6995" spans="1:17" x14ac:dyDescent="0.25">
      <c r="A6995">
        <v>6994</v>
      </c>
      <c r="B6995">
        <v>45262426</v>
      </c>
      <c r="C6995" t="s">
        <v>6953</v>
      </c>
      <c r="E6995" s="15">
        <v>6995</v>
      </c>
      <c r="F6995" s="16">
        <v>45262500</v>
      </c>
      <c r="G6995" s="17" t="s">
        <v>6954</v>
      </c>
      <c r="Q6995" t="str">
        <f t="shared" si="109"/>
        <v>45262500-Zidarski radovi</v>
      </c>
    </row>
    <row r="6996" spans="1:17" x14ac:dyDescent="0.25">
      <c r="A6996">
        <v>6995</v>
      </c>
      <c r="B6996">
        <v>45262500</v>
      </c>
      <c r="C6996" t="s">
        <v>6954</v>
      </c>
      <c r="E6996" s="12">
        <v>6996</v>
      </c>
      <c r="F6996" s="13">
        <v>45262510</v>
      </c>
      <c r="G6996" s="14" t="s">
        <v>6955</v>
      </c>
      <c r="Q6996" t="str">
        <f t="shared" si="109"/>
        <v>45262510-Građevinski radovi sa kamenom</v>
      </c>
    </row>
    <row r="6997" spans="1:17" x14ac:dyDescent="0.25">
      <c r="A6997">
        <v>6996</v>
      </c>
      <c r="B6997">
        <v>45262510</v>
      </c>
      <c r="C6997" t="s">
        <v>6955</v>
      </c>
      <c r="E6997" s="15">
        <v>6997</v>
      </c>
      <c r="F6997" s="16">
        <v>45262511</v>
      </c>
      <c r="G6997" s="17" t="s">
        <v>6956</v>
      </c>
      <c r="Q6997" t="str">
        <f t="shared" si="109"/>
        <v>45262511-Klesarski radovi</v>
      </c>
    </row>
    <row r="6998" spans="1:17" x14ac:dyDescent="0.25">
      <c r="A6998">
        <v>6997</v>
      </c>
      <c r="B6998">
        <v>45262511</v>
      </c>
      <c r="C6998" t="s">
        <v>6956</v>
      </c>
      <c r="E6998" s="12">
        <v>6998</v>
      </c>
      <c r="F6998" s="13">
        <v>45262512</v>
      </c>
      <c r="G6998" s="14" t="s">
        <v>6957</v>
      </c>
      <c r="Q6998" t="str">
        <f t="shared" si="109"/>
        <v>45262512-Zidarski radovi sa klesanim kamenom</v>
      </c>
    </row>
    <row r="6999" spans="1:17" x14ac:dyDescent="0.25">
      <c r="A6999">
        <v>6998</v>
      </c>
      <c r="B6999">
        <v>45262512</v>
      </c>
      <c r="C6999" t="s">
        <v>6957</v>
      </c>
      <c r="E6999" s="15">
        <v>6999</v>
      </c>
      <c r="F6999" s="16">
        <v>45262520</v>
      </c>
      <c r="G6999" s="17" t="s">
        <v>6958</v>
      </c>
      <c r="Q6999" t="str">
        <f t="shared" si="109"/>
        <v>45262520-Zidanje opekom</v>
      </c>
    </row>
    <row r="7000" spans="1:17" x14ac:dyDescent="0.25">
      <c r="A7000">
        <v>6999</v>
      </c>
      <c r="B7000">
        <v>45262520</v>
      </c>
      <c r="C7000" t="s">
        <v>6958</v>
      </c>
      <c r="E7000" s="12">
        <v>7000</v>
      </c>
      <c r="F7000" s="13">
        <v>45262521</v>
      </c>
      <c r="G7000" s="14" t="s">
        <v>6959</v>
      </c>
      <c r="Q7000" t="str">
        <f t="shared" si="109"/>
        <v>45262521-Oblaganje zidova fasadnom ciglom</v>
      </c>
    </row>
    <row r="7001" spans="1:17" x14ac:dyDescent="0.25">
      <c r="A7001">
        <v>7000</v>
      </c>
      <c r="B7001">
        <v>45262521</v>
      </c>
      <c r="C7001" t="s">
        <v>6959</v>
      </c>
      <c r="E7001" s="15">
        <v>7001</v>
      </c>
      <c r="F7001" s="16">
        <v>45262522</v>
      </c>
      <c r="G7001" s="17" t="s">
        <v>6954</v>
      </c>
      <c r="Q7001" t="str">
        <f t="shared" si="109"/>
        <v>45262522-Zidarski radovi</v>
      </c>
    </row>
    <row r="7002" spans="1:17" x14ac:dyDescent="0.25">
      <c r="A7002">
        <v>7001</v>
      </c>
      <c r="B7002">
        <v>45262522</v>
      </c>
      <c r="C7002" t="s">
        <v>6954</v>
      </c>
      <c r="E7002" s="12">
        <v>7002</v>
      </c>
      <c r="F7002" s="13">
        <v>45262600</v>
      </c>
      <c r="G7002" s="14" t="s">
        <v>6960</v>
      </c>
      <c r="Q7002" t="str">
        <f t="shared" si="109"/>
        <v>45262600-Razni specijalizovani građevinski radovi</v>
      </c>
    </row>
    <row r="7003" spans="1:17" x14ac:dyDescent="0.25">
      <c r="A7003">
        <v>7002</v>
      </c>
      <c r="B7003">
        <v>45262600</v>
      </c>
      <c r="C7003" t="s">
        <v>6960</v>
      </c>
      <c r="E7003" s="15">
        <v>7003</v>
      </c>
      <c r="F7003" s="16">
        <v>45262610</v>
      </c>
      <c r="G7003" s="17" t="s">
        <v>6961</v>
      </c>
      <c r="Q7003" t="str">
        <f t="shared" si="109"/>
        <v>45262610-Fabrički dimnjaci</v>
      </c>
    </row>
    <row r="7004" spans="1:17" x14ac:dyDescent="0.25">
      <c r="A7004">
        <v>7003</v>
      </c>
      <c r="B7004">
        <v>45262610</v>
      </c>
      <c r="C7004" t="s">
        <v>6961</v>
      </c>
      <c r="E7004" s="12">
        <v>7004</v>
      </c>
      <c r="F7004" s="13">
        <v>45262620</v>
      </c>
      <c r="G7004" s="14" t="s">
        <v>6962</v>
      </c>
      <c r="Q7004" t="str">
        <f t="shared" si="109"/>
        <v>45262620-Potporni zidovi</v>
      </c>
    </row>
    <row r="7005" spans="1:17" x14ac:dyDescent="0.25">
      <c r="A7005">
        <v>7004</v>
      </c>
      <c r="B7005">
        <v>45262620</v>
      </c>
      <c r="C7005" t="s">
        <v>6962</v>
      </c>
      <c r="E7005" s="15">
        <v>7005</v>
      </c>
      <c r="F7005" s="16">
        <v>45262630</v>
      </c>
      <c r="G7005" s="17" t="s">
        <v>6963</v>
      </c>
      <c r="Q7005" t="str">
        <f t="shared" si="109"/>
        <v>45262630-Izgradnja peći</v>
      </c>
    </row>
    <row r="7006" spans="1:17" x14ac:dyDescent="0.25">
      <c r="A7006">
        <v>7005</v>
      </c>
      <c r="B7006">
        <v>45262630</v>
      </c>
      <c r="C7006" t="s">
        <v>6963</v>
      </c>
      <c r="E7006" s="12">
        <v>7006</v>
      </c>
      <c r="F7006" s="13">
        <v>45262640</v>
      </c>
      <c r="G7006" s="14" t="s">
        <v>6964</v>
      </c>
      <c r="Q7006" t="str">
        <f t="shared" si="109"/>
        <v>45262640-Radovi na unapređenju životne sredine</v>
      </c>
    </row>
    <row r="7007" spans="1:17" x14ac:dyDescent="0.25">
      <c r="A7007">
        <v>7006</v>
      </c>
      <c r="B7007">
        <v>45262640</v>
      </c>
      <c r="C7007" t="s">
        <v>6964</v>
      </c>
      <c r="E7007" s="15">
        <v>7007</v>
      </c>
      <c r="F7007" s="16">
        <v>45262650</v>
      </c>
      <c r="G7007" s="17" t="s">
        <v>6965</v>
      </c>
      <c r="Q7007" t="str">
        <f t="shared" si="109"/>
        <v>45262650-Oblagački radovi</v>
      </c>
    </row>
    <row r="7008" spans="1:17" x14ac:dyDescent="0.25">
      <c r="A7008">
        <v>7007</v>
      </c>
      <c r="B7008">
        <v>45262650</v>
      </c>
      <c r="C7008" t="s">
        <v>6965</v>
      </c>
      <c r="E7008" s="12">
        <v>7008</v>
      </c>
      <c r="F7008" s="13">
        <v>45262660</v>
      </c>
      <c r="G7008" s="14" t="s">
        <v>6966</v>
      </c>
      <c r="Q7008" t="str">
        <f t="shared" si="109"/>
        <v>45262660-Radovi na uklanjanju azbesta</v>
      </c>
    </row>
    <row r="7009" spans="1:17" x14ac:dyDescent="0.25">
      <c r="A7009">
        <v>7008</v>
      </c>
      <c r="B7009">
        <v>45262660</v>
      </c>
      <c r="C7009" t="s">
        <v>6966</v>
      </c>
      <c r="E7009" s="15">
        <v>7009</v>
      </c>
      <c r="F7009" s="16">
        <v>45262670</v>
      </c>
      <c r="G7009" s="17" t="s">
        <v>6967</v>
      </c>
      <c r="Q7009" t="str">
        <f t="shared" si="109"/>
        <v>45262670-Obrada metala</v>
      </c>
    </row>
    <row r="7010" spans="1:17" x14ac:dyDescent="0.25">
      <c r="A7010">
        <v>7009</v>
      </c>
      <c r="B7010">
        <v>45262670</v>
      </c>
      <c r="C7010" t="s">
        <v>6967</v>
      </c>
      <c r="E7010" s="12">
        <v>7010</v>
      </c>
      <c r="F7010" s="13">
        <v>45262680</v>
      </c>
      <c r="G7010" s="14" t="s">
        <v>6968</v>
      </c>
      <c r="Q7010" t="str">
        <f t="shared" si="109"/>
        <v>45262680-Zavarivanje</v>
      </c>
    </row>
    <row r="7011" spans="1:17" x14ac:dyDescent="0.25">
      <c r="A7011">
        <v>7010</v>
      </c>
      <c r="B7011">
        <v>45262680</v>
      </c>
      <c r="C7011" t="s">
        <v>6968</v>
      </c>
      <c r="E7011" s="15">
        <v>7011</v>
      </c>
      <c r="F7011" s="16">
        <v>45262690</v>
      </c>
      <c r="G7011" s="17" t="s">
        <v>6969</v>
      </c>
      <c r="Q7011" t="str">
        <f t="shared" si="109"/>
        <v>45262690-Obnavljanje trošnih zgrada</v>
      </c>
    </row>
    <row r="7012" spans="1:17" x14ac:dyDescent="0.25">
      <c r="A7012">
        <v>7011</v>
      </c>
      <c r="B7012">
        <v>45262690</v>
      </c>
      <c r="C7012" t="s">
        <v>6969</v>
      </c>
      <c r="E7012" s="12">
        <v>7012</v>
      </c>
      <c r="F7012" s="13">
        <v>45262700</v>
      </c>
      <c r="G7012" s="14" t="s">
        <v>6970</v>
      </c>
      <c r="Q7012" t="str">
        <f t="shared" si="109"/>
        <v>45262700-Adaptacija zgrada</v>
      </c>
    </row>
    <row r="7013" spans="1:17" x14ac:dyDescent="0.25">
      <c r="A7013">
        <v>7012</v>
      </c>
      <c r="B7013">
        <v>45262700</v>
      </c>
      <c r="C7013" t="s">
        <v>6970</v>
      </c>
      <c r="E7013" s="15">
        <v>7013</v>
      </c>
      <c r="F7013" s="16">
        <v>45262710</v>
      </c>
      <c r="G7013" s="17" t="s">
        <v>6971</v>
      </c>
      <c r="Q7013" t="str">
        <f t="shared" si="109"/>
        <v>45262710-Radovi na održavanju freski</v>
      </c>
    </row>
    <row r="7014" spans="1:17" x14ac:dyDescent="0.25">
      <c r="A7014">
        <v>7013</v>
      </c>
      <c r="B7014">
        <v>45262710</v>
      </c>
      <c r="C7014" t="s">
        <v>6971</v>
      </c>
      <c r="E7014" s="12">
        <v>7014</v>
      </c>
      <c r="F7014" s="13">
        <v>45262800</v>
      </c>
      <c r="G7014" s="14" t="s">
        <v>6972</v>
      </c>
      <c r="Q7014" t="str">
        <f t="shared" si="109"/>
        <v>45262800-Radovi na dogradnji zgrada</v>
      </c>
    </row>
    <row r="7015" spans="1:17" x14ac:dyDescent="0.25">
      <c r="A7015">
        <v>7014</v>
      </c>
      <c r="B7015">
        <v>45262800</v>
      </c>
      <c r="C7015" t="s">
        <v>6972</v>
      </c>
      <c r="E7015" s="15">
        <v>7015</v>
      </c>
      <c r="F7015" s="16">
        <v>45262900</v>
      </c>
      <c r="G7015" s="17" t="s">
        <v>6973</v>
      </c>
      <c r="Q7015" t="str">
        <f t="shared" si="109"/>
        <v>45262900-Radovi na balkonima</v>
      </c>
    </row>
    <row r="7016" spans="1:17" x14ac:dyDescent="0.25">
      <c r="A7016">
        <v>7015</v>
      </c>
      <c r="B7016">
        <v>45262900</v>
      </c>
      <c r="C7016" t="s">
        <v>6973</v>
      </c>
      <c r="E7016" s="12">
        <v>7016</v>
      </c>
      <c r="F7016" s="13">
        <v>45300000</v>
      </c>
      <c r="G7016" s="14" t="s">
        <v>6974</v>
      </c>
      <c r="Q7016" t="str">
        <f t="shared" si="109"/>
        <v>45300000-Radovi na građevinskim instalacijama</v>
      </c>
    </row>
    <row r="7017" spans="1:17" x14ac:dyDescent="0.25">
      <c r="A7017">
        <v>7016</v>
      </c>
      <c r="B7017">
        <v>45300000</v>
      </c>
      <c r="C7017" t="s">
        <v>6974</v>
      </c>
      <c r="E7017" s="15">
        <v>7017</v>
      </c>
      <c r="F7017" s="16">
        <v>45310000</v>
      </c>
      <c r="G7017" s="17" t="s">
        <v>6975</v>
      </c>
      <c r="Q7017" t="str">
        <f t="shared" si="109"/>
        <v>45310000-Elektroinstalacioni radovi</v>
      </c>
    </row>
    <row r="7018" spans="1:17" x14ac:dyDescent="0.25">
      <c r="A7018">
        <v>7017</v>
      </c>
      <c r="B7018">
        <v>45310000</v>
      </c>
      <c r="C7018" t="s">
        <v>6975</v>
      </c>
      <c r="E7018" s="12">
        <v>7018</v>
      </c>
      <c r="F7018" s="13">
        <v>45311000</v>
      </c>
      <c r="G7018" s="14" t="s">
        <v>6976</v>
      </c>
      <c r="Q7018" t="str">
        <f t="shared" si="109"/>
        <v>45311000-Radovi na postavljanju električnih instalacija i elektro-montažni radovi</v>
      </c>
    </row>
    <row r="7019" spans="1:17" x14ac:dyDescent="0.25">
      <c r="A7019">
        <v>7018</v>
      </c>
      <c r="B7019">
        <v>45311000</v>
      </c>
      <c r="C7019" t="s">
        <v>6976</v>
      </c>
      <c r="E7019" s="15">
        <v>7019</v>
      </c>
      <c r="F7019" s="16">
        <v>45311100</v>
      </c>
      <c r="G7019" s="17" t="s">
        <v>6977</v>
      </c>
      <c r="Q7019" t="str">
        <f t="shared" si="109"/>
        <v>45311100-Radovi na postavljanju električnih instalacija</v>
      </c>
    </row>
    <row r="7020" spans="1:17" x14ac:dyDescent="0.25">
      <c r="A7020">
        <v>7019</v>
      </c>
      <c r="B7020">
        <v>45311100</v>
      </c>
      <c r="C7020" t="s">
        <v>6977</v>
      </c>
      <c r="E7020" s="12">
        <v>7020</v>
      </c>
      <c r="F7020" s="13">
        <v>45311200</v>
      </c>
      <c r="G7020" s="14" t="s">
        <v>6978</v>
      </c>
      <c r="Q7020" t="str">
        <f t="shared" si="109"/>
        <v>45311200-Elektro-montažni radovi</v>
      </c>
    </row>
    <row r="7021" spans="1:17" x14ac:dyDescent="0.25">
      <c r="A7021">
        <v>7020</v>
      </c>
      <c r="B7021">
        <v>45311200</v>
      </c>
      <c r="C7021" t="s">
        <v>6978</v>
      </c>
      <c r="E7021" s="15">
        <v>7021</v>
      </c>
      <c r="F7021" s="16">
        <v>45312000</v>
      </c>
      <c r="G7021" s="17" t="s">
        <v>6979</v>
      </c>
      <c r="Q7021" t="str">
        <f t="shared" si="109"/>
        <v>45312000-Radovi na ugradnji alarmnog sistema i antenske instalacije</v>
      </c>
    </row>
    <row r="7022" spans="1:17" x14ac:dyDescent="0.25">
      <c r="A7022">
        <v>7021</v>
      </c>
      <c r="B7022">
        <v>45312000</v>
      </c>
      <c r="C7022" t="s">
        <v>6979</v>
      </c>
      <c r="E7022" s="12">
        <v>7022</v>
      </c>
      <c r="F7022" s="13">
        <v>45312100</v>
      </c>
      <c r="G7022" s="14" t="s">
        <v>6980</v>
      </c>
      <c r="Q7022" t="str">
        <f t="shared" si="109"/>
        <v>45312100-Radovi na ugradnji alarmnog protivpožarnog sistema</v>
      </c>
    </row>
    <row r="7023" spans="1:17" x14ac:dyDescent="0.25">
      <c r="A7023">
        <v>7022</v>
      </c>
      <c r="B7023">
        <v>45312100</v>
      </c>
      <c r="C7023" t="s">
        <v>6980</v>
      </c>
      <c r="E7023" s="15">
        <v>7023</v>
      </c>
      <c r="F7023" s="16">
        <v>45312200</v>
      </c>
      <c r="G7023" s="17" t="s">
        <v>6981</v>
      </c>
      <c r="Q7023" t="str">
        <f t="shared" si="109"/>
        <v>45312200-Radovi na ugradnji alarmnog sistema za zaštitu od provale</v>
      </c>
    </row>
    <row r="7024" spans="1:17" x14ac:dyDescent="0.25">
      <c r="A7024">
        <v>7023</v>
      </c>
      <c r="B7024">
        <v>45312200</v>
      </c>
      <c r="C7024" t="s">
        <v>6981</v>
      </c>
      <c r="E7024" s="12">
        <v>7024</v>
      </c>
      <c r="F7024" s="13">
        <v>45312300</v>
      </c>
      <c r="G7024" s="14" t="s">
        <v>6982</v>
      </c>
      <c r="Q7024" t="str">
        <f t="shared" si="109"/>
        <v>45312300-Radovi na ugradnji antenske instalacije</v>
      </c>
    </row>
    <row r="7025" spans="1:17" x14ac:dyDescent="0.25">
      <c r="A7025">
        <v>7024</v>
      </c>
      <c r="B7025">
        <v>45312300</v>
      </c>
      <c r="C7025" t="s">
        <v>6982</v>
      </c>
      <c r="E7025" s="15">
        <v>7025</v>
      </c>
      <c r="F7025" s="16">
        <v>45312310</v>
      </c>
      <c r="G7025" s="17" t="s">
        <v>6983</v>
      </c>
      <c r="Q7025" t="str">
        <f t="shared" si="109"/>
        <v>45312310-Radovi na gromobranskoj zaštiti</v>
      </c>
    </row>
    <row r="7026" spans="1:17" x14ac:dyDescent="0.25">
      <c r="A7026">
        <v>7025</v>
      </c>
      <c r="B7026">
        <v>45312310</v>
      </c>
      <c r="C7026" t="s">
        <v>6983</v>
      </c>
      <c r="E7026" s="12">
        <v>7026</v>
      </c>
      <c r="F7026" s="13">
        <v>45312311</v>
      </c>
      <c r="G7026" s="14" t="s">
        <v>6984</v>
      </c>
      <c r="Q7026" t="str">
        <f t="shared" si="109"/>
        <v>45312311-Radovi na ugradnji gromobranske instalacije</v>
      </c>
    </row>
    <row r="7027" spans="1:17" x14ac:dyDescent="0.25">
      <c r="A7027">
        <v>7026</v>
      </c>
      <c r="B7027">
        <v>45312311</v>
      </c>
      <c r="C7027" t="s">
        <v>6984</v>
      </c>
      <c r="E7027" s="15">
        <v>7027</v>
      </c>
      <c r="F7027" s="16">
        <v>45312320</v>
      </c>
      <c r="G7027" s="17" t="s">
        <v>6985</v>
      </c>
      <c r="Q7027" t="str">
        <f t="shared" si="109"/>
        <v>45312320-Radovi na ugradnji televizijskih antena</v>
      </c>
    </row>
    <row r="7028" spans="1:17" x14ac:dyDescent="0.25">
      <c r="A7028">
        <v>7027</v>
      </c>
      <c r="B7028">
        <v>45312320</v>
      </c>
      <c r="C7028" t="s">
        <v>6985</v>
      </c>
      <c r="E7028" s="12">
        <v>7028</v>
      </c>
      <c r="F7028" s="13">
        <v>45312330</v>
      </c>
      <c r="G7028" s="14" t="s">
        <v>6986</v>
      </c>
      <c r="Q7028" t="str">
        <f t="shared" si="109"/>
        <v>45312330-Radovi na ugradnji radio antena</v>
      </c>
    </row>
    <row r="7029" spans="1:17" x14ac:dyDescent="0.25">
      <c r="A7029">
        <v>7028</v>
      </c>
      <c r="B7029">
        <v>45312330</v>
      </c>
      <c r="C7029" t="s">
        <v>6986</v>
      </c>
      <c r="E7029" s="15">
        <v>7029</v>
      </c>
      <c r="F7029" s="16">
        <v>45313000</v>
      </c>
      <c r="G7029" s="17" t="s">
        <v>6987</v>
      </c>
      <c r="Q7029" t="str">
        <f t="shared" si="109"/>
        <v>45313000-Radovi na ugradnji liftova i pokretnih stepenica</v>
      </c>
    </row>
    <row r="7030" spans="1:17" x14ac:dyDescent="0.25">
      <c r="A7030">
        <v>7029</v>
      </c>
      <c r="B7030">
        <v>45313000</v>
      </c>
      <c r="C7030" t="s">
        <v>6987</v>
      </c>
      <c r="E7030" s="12">
        <v>7030</v>
      </c>
      <c r="F7030" s="13">
        <v>45313100</v>
      </c>
      <c r="G7030" s="14" t="s">
        <v>6988</v>
      </c>
      <c r="Q7030" t="str">
        <f t="shared" si="109"/>
        <v>45313100-Radovi na ugradnji liftova</v>
      </c>
    </row>
    <row r="7031" spans="1:17" x14ac:dyDescent="0.25">
      <c r="A7031">
        <v>7030</v>
      </c>
      <c r="B7031">
        <v>45313100</v>
      </c>
      <c r="C7031" t="s">
        <v>6988</v>
      </c>
      <c r="E7031" s="15">
        <v>7031</v>
      </c>
      <c r="F7031" s="16">
        <v>45313200</v>
      </c>
      <c r="G7031" s="17" t="s">
        <v>6989</v>
      </c>
      <c r="Q7031" t="str">
        <f t="shared" si="109"/>
        <v>45313200-Radovi na ugradnji pokretnih stepenica</v>
      </c>
    </row>
    <row r="7032" spans="1:17" x14ac:dyDescent="0.25">
      <c r="A7032">
        <v>7031</v>
      </c>
      <c r="B7032">
        <v>45313200</v>
      </c>
      <c r="C7032" t="s">
        <v>6989</v>
      </c>
      <c r="E7032" s="12">
        <v>7032</v>
      </c>
      <c r="F7032" s="13">
        <v>45313210</v>
      </c>
      <c r="G7032" s="14" t="s">
        <v>6990</v>
      </c>
      <c r="Q7032" t="str">
        <f t="shared" si="109"/>
        <v>45313210-Radovi na ugradnji pokretnih staza</v>
      </c>
    </row>
    <row r="7033" spans="1:17" x14ac:dyDescent="0.25">
      <c r="A7033">
        <v>7032</v>
      </c>
      <c r="B7033">
        <v>45313210</v>
      </c>
      <c r="C7033" t="s">
        <v>6990</v>
      </c>
      <c r="E7033" s="15">
        <v>7033</v>
      </c>
      <c r="F7033" s="16">
        <v>45314000</v>
      </c>
      <c r="G7033" s="17" t="s">
        <v>6991</v>
      </c>
      <c r="Q7033" t="str">
        <f t="shared" si="109"/>
        <v>45314000-Ugradnja telekomunikacione opreme</v>
      </c>
    </row>
    <row r="7034" spans="1:17" x14ac:dyDescent="0.25">
      <c r="A7034">
        <v>7033</v>
      </c>
      <c r="B7034">
        <v>45314000</v>
      </c>
      <c r="C7034" t="s">
        <v>6991</v>
      </c>
      <c r="E7034" s="12">
        <v>7034</v>
      </c>
      <c r="F7034" s="13">
        <v>45314100</v>
      </c>
      <c r="G7034" s="14" t="s">
        <v>6992</v>
      </c>
      <c r="Q7034" t="str">
        <f t="shared" si="109"/>
        <v>45314100-Ugradnja telefonskih centrala</v>
      </c>
    </row>
    <row r="7035" spans="1:17" x14ac:dyDescent="0.25">
      <c r="A7035">
        <v>7034</v>
      </c>
      <c r="B7035">
        <v>45314100</v>
      </c>
      <c r="C7035" t="s">
        <v>6992</v>
      </c>
      <c r="E7035" s="15">
        <v>7035</v>
      </c>
      <c r="F7035" s="16">
        <v>45314120</v>
      </c>
      <c r="G7035" s="17" t="s">
        <v>6993</v>
      </c>
      <c r="Q7035" t="str">
        <f t="shared" si="109"/>
        <v>45314120-Ugradnja telefonskih centrala za objekte</v>
      </c>
    </row>
    <row r="7036" spans="1:17" x14ac:dyDescent="0.25">
      <c r="A7036">
        <v>7035</v>
      </c>
      <c r="B7036">
        <v>45314120</v>
      </c>
      <c r="C7036" t="s">
        <v>6993</v>
      </c>
      <c r="E7036" s="12">
        <v>7036</v>
      </c>
      <c r="F7036" s="13">
        <v>45314200</v>
      </c>
      <c r="G7036" s="14" t="s">
        <v>6994</v>
      </c>
      <c r="Q7036" t="str">
        <f t="shared" si="109"/>
        <v>45314200-Ugradnja telefonskih vodova</v>
      </c>
    </row>
    <row r="7037" spans="1:17" x14ac:dyDescent="0.25">
      <c r="A7037">
        <v>7036</v>
      </c>
      <c r="B7037">
        <v>45314200</v>
      </c>
      <c r="C7037" t="s">
        <v>6994</v>
      </c>
      <c r="E7037" s="15">
        <v>7037</v>
      </c>
      <c r="F7037" s="16">
        <v>45314300</v>
      </c>
      <c r="G7037" s="17" t="s">
        <v>6995</v>
      </c>
      <c r="Q7037" t="str">
        <f t="shared" si="109"/>
        <v>45314300-Ugradnja kablovske infrastrukture</v>
      </c>
    </row>
    <row r="7038" spans="1:17" x14ac:dyDescent="0.25">
      <c r="A7038">
        <v>7037</v>
      </c>
      <c r="B7038">
        <v>45314300</v>
      </c>
      <c r="C7038" t="s">
        <v>6995</v>
      </c>
      <c r="E7038" s="12">
        <v>7038</v>
      </c>
      <c r="F7038" s="13">
        <v>45314310</v>
      </c>
      <c r="G7038" s="14" t="s">
        <v>6996</v>
      </c>
      <c r="Q7038" t="str">
        <f t="shared" si="109"/>
        <v>45314310-Polaganje kablova</v>
      </c>
    </row>
    <row r="7039" spans="1:17" x14ac:dyDescent="0.25">
      <c r="A7039">
        <v>7038</v>
      </c>
      <c r="B7039">
        <v>45314310</v>
      </c>
      <c r="C7039" t="s">
        <v>6996</v>
      </c>
      <c r="E7039" s="15">
        <v>7039</v>
      </c>
      <c r="F7039" s="16">
        <v>45314320</v>
      </c>
      <c r="G7039" s="17" t="s">
        <v>6997</v>
      </c>
      <c r="Q7039" t="str">
        <f t="shared" si="109"/>
        <v>45314320-Polaganje kablova za računarske mreže</v>
      </c>
    </row>
    <row r="7040" spans="1:17" x14ac:dyDescent="0.25">
      <c r="A7040">
        <v>7039</v>
      </c>
      <c r="B7040">
        <v>45314320</v>
      </c>
      <c r="C7040" t="s">
        <v>6997</v>
      </c>
      <c r="E7040" s="12">
        <v>7040</v>
      </c>
      <c r="F7040" s="13">
        <v>45315000</v>
      </c>
      <c r="G7040" s="14" t="s">
        <v>6998</v>
      </c>
      <c r="Q7040" t="str">
        <f t="shared" si="109"/>
        <v>45315000-Radovi na postavljanju električne instalacije za grejanje i drugu električnu opremu u zgradama</v>
      </c>
    </row>
    <row r="7041" spans="1:17" x14ac:dyDescent="0.25">
      <c r="A7041">
        <v>7040</v>
      </c>
      <c r="B7041">
        <v>45315000</v>
      </c>
      <c r="C7041" t="s">
        <v>6998</v>
      </c>
      <c r="E7041" s="15">
        <v>7041</v>
      </c>
      <c r="F7041" s="16">
        <v>45315100</v>
      </c>
      <c r="G7041" s="17" t="s">
        <v>6999</v>
      </c>
      <c r="Q7041" t="str">
        <f t="shared" si="109"/>
        <v>45315100-Postavljanje elektrotehničke instalacije</v>
      </c>
    </row>
    <row r="7042" spans="1:17" x14ac:dyDescent="0.25">
      <c r="A7042">
        <v>7041</v>
      </c>
      <c r="B7042">
        <v>45315100</v>
      </c>
      <c r="C7042" t="s">
        <v>6999</v>
      </c>
      <c r="E7042" s="12">
        <v>7042</v>
      </c>
      <c r="F7042" s="13">
        <v>45315200</v>
      </c>
      <c r="G7042" s="14" t="s">
        <v>7000</v>
      </c>
      <c r="Q7042" t="str">
        <f t="shared" ref="Q7042:Q7105" si="110">F7042&amp; "-" &amp;G7042</f>
        <v>45315200-Radovi na turbinama</v>
      </c>
    </row>
    <row r="7043" spans="1:17" x14ac:dyDescent="0.25">
      <c r="A7043">
        <v>7042</v>
      </c>
      <c r="B7043">
        <v>45315200</v>
      </c>
      <c r="C7043" t="s">
        <v>7000</v>
      </c>
      <c r="E7043" s="15">
        <v>7043</v>
      </c>
      <c r="F7043" s="16">
        <v>45315300</v>
      </c>
      <c r="G7043" s="17" t="s">
        <v>7001</v>
      </c>
      <c r="Q7043" t="str">
        <f t="shared" si="110"/>
        <v>45315300-Instalacije za napajanje električnom energijom</v>
      </c>
    </row>
    <row r="7044" spans="1:17" x14ac:dyDescent="0.25">
      <c r="A7044">
        <v>7043</v>
      </c>
      <c r="B7044">
        <v>45315300</v>
      </c>
      <c r="C7044" t="s">
        <v>7001</v>
      </c>
      <c r="E7044" s="12">
        <v>7044</v>
      </c>
      <c r="F7044" s="13">
        <v>45315400</v>
      </c>
      <c r="G7044" s="14" t="s">
        <v>7002</v>
      </c>
      <c r="Q7044" t="str">
        <f t="shared" si="110"/>
        <v>45315400-Radovi na visokonaponskim instalacijama</v>
      </c>
    </row>
    <row r="7045" spans="1:17" x14ac:dyDescent="0.25">
      <c r="A7045">
        <v>7044</v>
      </c>
      <c r="B7045">
        <v>45315400</v>
      </c>
      <c r="C7045" t="s">
        <v>7002</v>
      </c>
      <c r="E7045" s="15">
        <v>7045</v>
      </c>
      <c r="F7045" s="16">
        <v>45315500</v>
      </c>
      <c r="G7045" s="17" t="s">
        <v>7003</v>
      </c>
      <c r="Q7045" t="str">
        <f t="shared" si="110"/>
        <v>45315500-Radovi na srednjenaponskim instalacijama</v>
      </c>
    </row>
    <row r="7046" spans="1:17" x14ac:dyDescent="0.25">
      <c r="A7046">
        <v>7045</v>
      </c>
      <c r="B7046">
        <v>45315500</v>
      </c>
      <c r="C7046" t="s">
        <v>7003</v>
      </c>
      <c r="E7046" s="12">
        <v>7046</v>
      </c>
      <c r="F7046" s="13">
        <v>45315600</v>
      </c>
      <c r="G7046" s="14" t="s">
        <v>7004</v>
      </c>
      <c r="Q7046" t="str">
        <f t="shared" si="110"/>
        <v>45315600-Radovi na niskonaponskim instalacijama</v>
      </c>
    </row>
    <row r="7047" spans="1:17" x14ac:dyDescent="0.25">
      <c r="A7047">
        <v>7046</v>
      </c>
      <c r="B7047">
        <v>45315600</v>
      </c>
      <c r="C7047" t="s">
        <v>7004</v>
      </c>
      <c r="E7047" s="15">
        <v>7047</v>
      </c>
      <c r="F7047" s="16">
        <v>45315700</v>
      </c>
      <c r="G7047" s="17" t="s">
        <v>7005</v>
      </c>
      <c r="Q7047" t="str">
        <f t="shared" si="110"/>
        <v>45315700-Radovi na instalaciji razvodnih postrojenja</v>
      </c>
    </row>
    <row r="7048" spans="1:17" x14ac:dyDescent="0.25">
      <c r="A7048">
        <v>7047</v>
      </c>
      <c r="B7048">
        <v>45315700</v>
      </c>
      <c r="C7048" t="s">
        <v>7005</v>
      </c>
      <c r="E7048" s="12">
        <v>7048</v>
      </c>
      <c r="F7048" s="13">
        <v>45316000</v>
      </c>
      <c r="G7048" s="14" t="s">
        <v>7006</v>
      </c>
      <c r="Q7048" t="str">
        <f t="shared" si="110"/>
        <v>45316000-Radovi na instalaciji rasvetnih i signalnih sistema</v>
      </c>
    </row>
    <row r="7049" spans="1:17" x14ac:dyDescent="0.25">
      <c r="A7049">
        <v>7048</v>
      </c>
      <c r="B7049">
        <v>45316000</v>
      </c>
      <c r="C7049" t="s">
        <v>7006</v>
      </c>
      <c r="E7049" s="15">
        <v>7049</v>
      </c>
      <c r="F7049" s="16">
        <v>45316100</v>
      </c>
      <c r="G7049" s="17" t="s">
        <v>7007</v>
      </c>
      <c r="Q7049" t="str">
        <f t="shared" si="110"/>
        <v>45316100-Instalacija spoljne rasvete</v>
      </c>
    </row>
    <row r="7050" spans="1:17" x14ac:dyDescent="0.25">
      <c r="A7050">
        <v>7049</v>
      </c>
      <c r="B7050">
        <v>45316100</v>
      </c>
      <c r="C7050" t="s">
        <v>7007</v>
      </c>
      <c r="E7050" s="12">
        <v>7050</v>
      </c>
      <c r="F7050" s="13">
        <v>45316110</v>
      </c>
      <c r="G7050" s="14" t="s">
        <v>7008</v>
      </c>
      <c r="Q7050" t="str">
        <f t="shared" si="110"/>
        <v>45316110-Instalacija putne rasvete</v>
      </c>
    </row>
    <row r="7051" spans="1:17" x14ac:dyDescent="0.25">
      <c r="A7051">
        <v>7050</v>
      </c>
      <c r="B7051">
        <v>45316110</v>
      </c>
      <c r="C7051" t="s">
        <v>7008</v>
      </c>
      <c r="E7051" s="15">
        <v>7051</v>
      </c>
      <c r="F7051" s="16">
        <v>45316200</v>
      </c>
      <c r="G7051" s="17" t="s">
        <v>7009</v>
      </c>
      <c r="Q7051" t="str">
        <f t="shared" si="110"/>
        <v>45316200-Instalacija opreme za signalizaciju</v>
      </c>
    </row>
    <row r="7052" spans="1:17" x14ac:dyDescent="0.25">
      <c r="A7052">
        <v>7051</v>
      </c>
      <c r="B7052">
        <v>45316200</v>
      </c>
      <c r="C7052" t="s">
        <v>7009</v>
      </c>
      <c r="E7052" s="12">
        <v>7052</v>
      </c>
      <c r="F7052" s="13">
        <v>45316210</v>
      </c>
      <c r="G7052" s="14" t="s">
        <v>7010</v>
      </c>
      <c r="Q7052" t="str">
        <f t="shared" si="110"/>
        <v>45316210-Instalacija opreme za nadzor saobraćaja</v>
      </c>
    </row>
    <row r="7053" spans="1:17" x14ac:dyDescent="0.25">
      <c r="A7053">
        <v>7052</v>
      </c>
      <c r="B7053">
        <v>45316210</v>
      </c>
      <c r="C7053" t="s">
        <v>7010</v>
      </c>
      <c r="E7053" s="15">
        <v>7053</v>
      </c>
      <c r="F7053" s="16">
        <v>45316211</v>
      </c>
      <c r="G7053" s="17" t="s">
        <v>7011</v>
      </c>
      <c r="Q7053" t="str">
        <f t="shared" si="110"/>
        <v>45316211-Instalacija osvetljenih saobraćajnih znakova</v>
      </c>
    </row>
    <row r="7054" spans="1:17" x14ac:dyDescent="0.25">
      <c r="A7054">
        <v>7053</v>
      </c>
      <c r="B7054">
        <v>45316211</v>
      </c>
      <c r="C7054" t="s">
        <v>7011</v>
      </c>
      <c r="E7054" s="12">
        <v>7054</v>
      </c>
      <c r="F7054" s="13">
        <v>45316212</v>
      </c>
      <c r="G7054" s="14" t="s">
        <v>7012</v>
      </c>
      <c r="Q7054" t="str">
        <f t="shared" si="110"/>
        <v>45316212-Instalacija semafora</v>
      </c>
    </row>
    <row r="7055" spans="1:17" x14ac:dyDescent="0.25">
      <c r="A7055">
        <v>7054</v>
      </c>
      <c r="B7055">
        <v>45316212</v>
      </c>
      <c r="C7055" t="s">
        <v>7012</v>
      </c>
      <c r="E7055" s="15">
        <v>7055</v>
      </c>
      <c r="F7055" s="16">
        <v>45316213</v>
      </c>
      <c r="G7055" s="17" t="s">
        <v>7013</v>
      </c>
      <c r="Q7055" t="str">
        <f t="shared" si="110"/>
        <v>45316213-Instalacija opreme za usmeravanje saobraćaja</v>
      </c>
    </row>
    <row r="7056" spans="1:17" x14ac:dyDescent="0.25">
      <c r="A7056">
        <v>7055</v>
      </c>
      <c r="B7056">
        <v>45316213</v>
      </c>
      <c r="C7056" t="s">
        <v>7013</v>
      </c>
      <c r="E7056" s="12">
        <v>7056</v>
      </c>
      <c r="F7056" s="13">
        <v>45316220</v>
      </c>
      <c r="G7056" s="14" t="s">
        <v>7014</v>
      </c>
      <c r="Q7056" t="str">
        <f t="shared" si="110"/>
        <v>45316220-Instalacija opreme za signalizaciju na aerodromima</v>
      </c>
    </row>
    <row r="7057" spans="1:17" x14ac:dyDescent="0.25">
      <c r="A7057">
        <v>7056</v>
      </c>
      <c r="B7057">
        <v>45316220</v>
      </c>
      <c r="C7057" t="s">
        <v>7014</v>
      </c>
      <c r="E7057" s="15">
        <v>7057</v>
      </c>
      <c r="F7057" s="16">
        <v>45316230</v>
      </c>
      <c r="G7057" s="17" t="s">
        <v>7015</v>
      </c>
      <c r="Q7057" t="str">
        <f t="shared" si="110"/>
        <v>45316230-Instalacija opreme za lučku signalizaciju</v>
      </c>
    </row>
    <row r="7058" spans="1:17" x14ac:dyDescent="0.25">
      <c r="A7058">
        <v>7057</v>
      </c>
      <c r="B7058">
        <v>45316230</v>
      </c>
      <c r="C7058" t="s">
        <v>7015</v>
      </c>
      <c r="E7058" s="12">
        <v>7058</v>
      </c>
      <c r="F7058" s="13">
        <v>45317000</v>
      </c>
      <c r="G7058" s="14" t="s">
        <v>7016</v>
      </c>
      <c r="Q7058" t="str">
        <f t="shared" si="110"/>
        <v>45317000-Ostali elektroinstalaterski radovi</v>
      </c>
    </row>
    <row r="7059" spans="1:17" x14ac:dyDescent="0.25">
      <c r="A7059">
        <v>7058</v>
      </c>
      <c r="B7059">
        <v>45317000</v>
      </c>
      <c r="C7059" t="s">
        <v>7016</v>
      </c>
      <c r="E7059" s="15">
        <v>7059</v>
      </c>
      <c r="F7059" s="16">
        <v>45317100</v>
      </c>
      <c r="G7059" s="17" t="s">
        <v>7017</v>
      </c>
      <c r="Q7059" t="str">
        <f t="shared" si="110"/>
        <v>45317100-Elektroinstalaterski radovi na opremi za ispumpavanje</v>
      </c>
    </row>
    <row r="7060" spans="1:17" x14ac:dyDescent="0.25">
      <c r="A7060">
        <v>7059</v>
      </c>
      <c r="B7060">
        <v>45317100</v>
      </c>
      <c r="C7060" t="s">
        <v>7017</v>
      </c>
      <c r="E7060" s="12">
        <v>7060</v>
      </c>
      <c r="F7060" s="13">
        <v>45317200</v>
      </c>
      <c r="G7060" s="14" t="s">
        <v>7018</v>
      </c>
      <c r="Q7060" t="str">
        <f t="shared" si="110"/>
        <v>45317200-Elektroinstalaterski radovi na transformatorima</v>
      </c>
    </row>
    <row r="7061" spans="1:17" x14ac:dyDescent="0.25">
      <c r="A7061">
        <v>7060</v>
      </c>
      <c r="B7061">
        <v>45317200</v>
      </c>
      <c r="C7061" t="s">
        <v>7018</v>
      </c>
      <c r="E7061" s="15">
        <v>7061</v>
      </c>
      <c r="F7061" s="16">
        <v>45317300</v>
      </c>
      <c r="G7061" s="17" t="s">
        <v>7019</v>
      </c>
      <c r="Q7061" t="str">
        <f t="shared" si="110"/>
        <v>45317300-Elektroinstalaterski radovi na električnim aparatima za distribuciju</v>
      </c>
    </row>
    <row r="7062" spans="1:17" x14ac:dyDescent="0.25">
      <c r="A7062">
        <v>7061</v>
      </c>
      <c r="B7062">
        <v>45317300</v>
      </c>
      <c r="C7062" t="s">
        <v>7019</v>
      </c>
      <c r="E7062" s="12">
        <v>7062</v>
      </c>
      <c r="F7062" s="13">
        <v>45317400</v>
      </c>
      <c r="G7062" s="14" t="s">
        <v>7020</v>
      </c>
      <c r="Q7062" t="str">
        <f t="shared" si="110"/>
        <v>45317400-Elektroinstalaterski radovi na opremi za filtriranje</v>
      </c>
    </row>
    <row r="7063" spans="1:17" x14ac:dyDescent="0.25">
      <c r="A7063">
        <v>7062</v>
      </c>
      <c r="B7063">
        <v>45317400</v>
      </c>
      <c r="C7063" t="s">
        <v>7020</v>
      </c>
      <c r="E7063" s="15">
        <v>7063</v>
      </c>
      <c r="F7063" s="16">
        <v>45320000</v>
      </c>
      <c r="G7063" s="17" t="s">
        <v>7021</v>
      </c>
      <c r="Q7063" t="str">
        <f t="shared" si="110"/>
        <v>45320000-Izolacioni radovi</v>
      </c>
    </row>
    <row r="7064" spans="1:17" x14ac:dyDescent="0.25">
      <c r="A7064">
        <v>7063</v>
      </c>
      <c r="B7064">
        <v>45320000</v>
      </c>
      <c r="C7064" t="s">
        <v>7021</v>
      </c>
      <c r="E7064" s="12">
        <v>7064</v>
      </c>
      <c r="F7064" s="13">
        <v>45321000</v>
      </c>
      <c r="G7064" s="14" t="s">
        <v>7022</v>
      </c>
      <c r="Q7064" t="str">
        <f t="shared" si="110"/>
        <v>45321000-Radovi na termičkoj izolaciji</v>
      </c>
    </row>
    <row r="7065" spans="1:17" x14ac:dyDescent="0.25">
      <c r="A7065">
        <v>7064</v>
      </c>
      <c r="B7065">
        <v>45321000</v>
      </c>
      <c r="C7065" t="s">
        <v>7022</v>
      </c>
      <c r="E7065" s="15">
        <v>7065</v>
      </c>
      <c r="F7065" s="16">
        <v>45323000</v>
      </c>
      <c r="G7065" s="17" t="s">
        <v>7023</v>
      </c>
      <c r="Q7065" t="str">
        <f t="shared" si="110"/>
        <v>45323000-Radovi na zvučnoj izolaciji</v>
      </c>
    </row>
    <row r="7066" spans="1:17" x14ac:dyDescent="0.25">
      <c r="A7066">
        <v>7065</v>
      </c>
      <c r="B7066">
        <v>45323000</v>
      </c>
      <c r="C7066" t="s">
        <v>7023</v>
      </c>
      <c r="E7066" s="12">
        <v>7066</v>
      </c>
      <c r="F7066" s="13">
        <v>45324000</v>
      </c>
      <c r="G7066" s="14" t="s">
        <v>7024</v>
      </c>
      <c r="Q7066" t="str">
        <f t="shared" si="110"/>
        <v>45324000-Postavljanje gipsanih ploča</v>
      </c>
    </row>
    <row r="7067" spans="1:17" x14ac:dyDescent="0.25">
      <c r="A7067">
        <v>7066</v>
      </c>
      <c r="B7067">
        <v>45324000</v>
      </c>
      <c r="C7067" t="s">
        <v>7024</v>
      </c>
      <c r="E7067" s="15">
        <v>7067</v>
      </c>
      <c r="F7067" s="16">
        <v>45330000</v>
      </c>
      <c r="G7067" s="17" t="s">
        <v>7025</v>
      </c>
      <c r="Q7067" t="str">
        <f t="shared" si="110"/>
        <v>45330000-Vodoinstalaterski i sanitarni radovi</v>
      </c>
    </row>
    <row r="7068" spans="1:17" x14ac:dyDescent="0.25">
      <c r="A7068">
        <v>7067</v>
      </c>
      <c r="B7068">
        <v>45330000</v>
      </c>
      <c r="C7068" t="s">
        <v>7025</v>
      </c>
      <c r="E7068" s="12">
        <v>7068</v>
      </c>
      <c r="F7068" s="13">
        <v>45331000</v>
      </c>
      <c r="G7068" s="14" t="s">
        <v>7026</v>
      </c>
      <c r="Q7068" t="str">
        <f t="shared" si="110"/>
        <v>45331000-Radovi na instalaciji grejanja, ventilacije i klimatizacije</v>
      </c>
    </row>
    <row r="7069" spans="1:17" x14ac:dyDescent="0.25">
      <c r="A7069">
        <v>7068</v>
      </c>
      <c r="B7069">
        <v>45331000</v>
      </c>
      <c r="C7069" t="s">
        <v>7026</v>
      </c>
      <c r="E7069" s="15">
        <v>7069</v>
      </c>
      <c r="F7069" s="16">
        <v>45331100</v>
      </c>
      <c r="G7069" s="17" t="s">
        <v>7027</v>
      </c>
      <c r="Q7069" t="str">
        <f t="shared" si="110"/>
        <v>45331100-Radovi na instalaciji centralnog grejanja</v>
      </c>
    </row>
    <row r="7070" spans="1:17" x14ac:dyDescent="0.25">
      <c r="A7070">
        <v>7069</v>
      </c>
      <c r="B7070">
        <v>45331100</v>
      </c>
      <c r="C7070" t="s">
        <v>7027</v>
      </c>
      <c r="E7070" s="12">
        <v>7070</v>
      </c>
      <c r="F7070" s="13">
        <v>45331110</v>
      </c>
      <c r="G7070" s="14" t="s">
        <v>7028</v>
      </c>
      <c r="Q7070" t="str">
        <f t="shared" si="110"/>
        <v>45331110-Radovi na instalaciji kotlova</v>
      </c>
    </row>
    <row r="7071" spans="1:17" x14ac:dyDescent="0.25">
      <c r="A7071">
        <v>7070</v>
      </c>
      <c r="B7071">
        <v>45331110</v>
      </c>
      <c r="C7071" t="s">
        <v>7028</v>
      </c>
      <c r="E7071" s="15">
        <v>7071</v>
      </c>
      <c r="F7071" s="16">
        <v>45331200</v>
      </c>
      <c r="G7071" s="17" t="s">
        <v>7029</v>
      </c>
      <c r="Q7071" t="str">
        <f t="shared" si="110"/>
        <v>45331200-Radovi na instalaciji ventilacije i klimatizacije</v>
      </c>
    </row>
    <row r="7072" spans="1:17" x14ac:dyDescent="0.25">
      <c r="A7072">
        <v>7071</v>
      </c>
      <c r="B7072">
        <v>45331200</v>
      </c>
      <c r="C7072" t="s">
        <v>7029</v>
      </c>
      <c r="E7072" s="12">
        <v>7072</v>
      </c>
      <c r="F7072" s="13">
        <v>45331210</v>
      </c>
      <c r="G7072" s="14" t="s">
        <v>7030</v>
      </c>
      <c r="Q7072" t="str">
        <f t="shared" si="110"/>
        <v>45331210-Radovi na instalaciji ventilacije</v>
      </c>
    </row>
    <row r="7073" spans="1:17" x14ac:dyDescent="0.25">
      <c r="A7073">
        <v>7072</v>
      </c>
      <c r="B7073">
        <v>45331210</v>
      </c>
      <c r="C7073" t="s">
        <v>7030</v>
      </c>
      <c r="E7073" s="15">
        <v>7073</v>
      </c>
      <c r="F7073" s="16">
        <v>45331211</v>
      </c>
      <c r="G7073" s="17" t="s">
        <v>7031</v>
      </c>
      <c r="Q7073" t="str">
        <f t="shared" si="110"/>
        <v>45331211-Radovi na instalaciji spoljne ventilacije</v>
      </c>
    </row>
    <row r="7074" spans="1:17" x14ac:dyDescent="0.25">
      <c r="A7074">
        <v>7073</v>
      </c>
      <c r="B7074">
        <v>45331211</v>
      </c>
      <c r="C7074" t="s">
        <v>7031</v>
      </c>
      <c r="E7074" s="12">
        <v>7074</v>
      </c>
      <c r="F7074" s="13">
        <v>45331220</v>
      </c>
      <c r="G7074" s="14" t="s">
        <v>7032</v>
      </c>
      <c r="Q7074" t="str">
        <f t="shared" si="110"/>
        <v>45331220-Radovi na instalaciji klimatizacije</v>
      </c>
    </row>
    <row r="7075" spans="1:17" x14ac:dyDescent="0.25">
      <c r="A7075">
        <v>7074</v>
      </c>
      <c r="B7075">
        <v>45331220</v>
      </c>
      <c r="C7075" t="s">
        <v>7032</v>
      </c>
      <c r="E7075" s="15">
        <v>7075</v>
      </c>
      <c r="F7075" s="16">
        <v>45331221</v>
      </c>
      <c r="G7075" s="17" t="s">
        <v>7033</v>
      </c>
      <c r="Q7075" t="str">
        <f t="shared" si="110"/>
        <v>45331221-Radovi na instalaciji parcijalne klimatizacije</v>
      </c>
    </row>
    <row r="7076" spans="1:17" x14ac:dyDescent="0.25">
      <c r="A7076">
        <v>7075</v>
      </c>
      <c r="B7076">
        <v>45331221</v>
      </c>
      <c r="C7076" t="s">
        <v>7033</v>
      </c>
      <c r="E7076" s="12">
        <v>7076</v>
      </c>
      <c r="F7076" s="13">
        <v>45331230</v>
      </c>
      <c r="G7076" s="14" t="s">
        <v>7034</v>
      </c>
      <c r="Q7076" t="str">
        <f t="shared" si="110"/>
        <v>45331230-Radovi na instalaciji rashladne opreme</v>
      </c>
    </row>
    <row r="7077" spans="1:17" x14ac:dyDescent="0.25">
      <c r="A7077">
        <v>7076</v>
      </c>
      <c r="B7077">
        <v>45331230</v>
      </c>
      <c r="C7077" t="s">
        <v>7034</v>
      </c>
      <c r="E7077" s="15">
        <v>7077</v>
      </c>
      <c r="F7077" s="16">
        <v>45331231</v>
      </c>
      <c r="G7077" s="17" t="s">
        <v>7035</v>
      </c>
      <c r="Q7077" t="str">
        <f t="shared" si="110"/>
        <v>45331231-Radovi na instalaciji opreme za hlađenje</v>
      </c>
    </row>
    <row r="7078" spans="1:17" x14ac:dyDescent="0.25">
      <c r="A7078">
        <v>7077</v>
      </c>
      <c r="B7078">
        <v>45331231</v>
      </c>
      <c r="C7078" t="s">
        <v>7035</v>
      </c>
      <c r="E7078" s="12">
        <v>7078</v>
      </c>
      <c r="F7078" s="13">
        <v>45332000</v>
      </c>
      <c r="G7078" s="14" t="s">
        <v>7036</v>
      </c>
      <c r="Q7078" t="str">
        <f t="shared" si="110"/>
        <v>45332000-Vodoinstalaterski radovi i radovi na instalaciji odvoda</v>
      </c>
    </row>
    <row r="7079" spans="1:17" x14ac:dyDescent="0.25">
      <c r="A7079">
        <v>7078</v>
      </c>
      <c r="B7079">
        <v>45332000</v>
      </c>
      <c r="C7079" t="s">
        <v>7036</v>
      </c>
      <c r="E7079" s="15">
        <v>7079</v>
      </c>
      <c r="F7079" s="16">
        <v>45332200</v>
      </c>
      <c r="G7079" s="17" t="s">
        <v>7037</v>
      </c>
      <c r="Q7079" t="str">
        <f t="shared" si="110"/>
        <v>45332200-Radovi na instalaciji vodovodnih cevi</v>
      </c>
    </row>
    <row r="7080" spans="1:17" x14ac:dyDescent="0.25">
      <c r="A7080">
        <v>7079</v>
      </c>
      <c r="B7080">
        <v>45332200</v>
      </c>
      <c r="C7080" t="s">
        <v>7037</v>
      </c>
      <c r="E7080" s="12">
        <v>7080</v>
      </c>
      <c r="F7080" s="13">
        <v>45332300</v>
      </c>
      <c r="G7080" s="14" t="s">
        <v>7038</v>
      </c>
      <c r="Q7080" t="str">
        <f t="shared" si="110"/>
        <v>45332300-Radovi na polaganju odvoda</v>
      </c>
    </row>
    <row r="7081" spans="1:17" x14ac:dyDescent="0.25">
      <c r="A7081">
        <v>7080</v>
      </c>
      <c r="B7081">
        <v>45332300</v>
      </c>
      <c r="C7081" t="s">
        <v>7038</v>
      </c>
      <c r="E7081" s="15">
        <v>7081</v>
      </c>
      <c r="F7081" s="16">
        <v>45332400</v>
      </c>
      <c r="G7081" s="17" t="s">
        <v>7039</v>
      </c>
      <c r="Q7081" t="str">
        <f t="shared" si="110"/>
        <v>45332400-Radovi na instalaciji sanitarne opreme</v>
      </c>
    </row>
    <row r="7082" spans="1:17" x14ac:dyDescent="0.25">
      <c r="A7082">
        <v>7081</v>
      </c>
      <c r="B7082">
        <v>45332400</v>
      </c>
      <c r="C7082" t="s">
        <v>7039</v>
      </c>
      <c r="E7082" s="12">
        <v>7082</v>
      </c>
      <c r="F7082" s="13">
        <v>45333000</v>
      </c>
      <c r="G7082" s="14" t="s">
        <v>7040</v>
      </c>
      <c r="Q7082" t="str">
        <f t="shared" si="110"/>
        <v>45333000-Radovi na instalaciji gasne opreme</v>
      </c>
    </row>
    <row r="7083" spans="1:17" x14ac:dyDescent="0.25">
      <c r="A7083">
        <v>7082</v>
      </c>
      <c r="B7083">
        <v>45333000</v>
      </c>
      <c r="C7083" t="s">
        <v>7040</v>
      </c>
      <c r="E7083" s="15">
        <v>7083</v>
      </c>
      <c r="F7083" s="16">
        <v>45333100</v>
      </c>
      <c r="G7083" s="17" t="s">
        <v>7041</v>
      </c>
      <c r="Q7083" t="str">
        <f t="shared" si="110"/>
        <v>45333100-Radovi na instalaciji opreme za regulaciju gasa</v>
      </c>
    </row>
    <row r="7084" spans="1:17" x14ac:dyDescent="0.25">
      <c r="A7084">
        <v>7083</v>
      </c>
      <c r="B7084">
        <v>45333100</v>
      </c>
      <c r="C7084" t="s">
        <v>7041</v>
      </c>
      <c r="E7084" s="12">
        <v>7084</v>
      </c>
      <c r="F7084" s="13">
        <v>45333200</v>
      </c>
      <c r="G7084" s="14" t="s">
        <v>7042</v>
      </c>
      <c r="Q7084" t="str">
        <f t="shared" si="110"/>
        <v>45333200-Radovi na instalaciji gasometra</v>
      </c>
    </row>
    <row r="7085" spans="1:17" x14ac:dyDescent="0.25">
      <c r="A7085">
        <v>7084</v>
      </c>
      <c r="B7085">
        <v>45333200</v>
      </c>
      <c r="C7085" t="s">
        <v>7042</v>
      </c>
      <c r="E7085" s="15">
        <v>7085</v>
      </c>
      <c r="F7085" s="16">
        <v>45340000</v>
      </c>
      <c r="G7085" s="17" t="s">
        <v>7043</v>
      </c>
      <c r="Q7085" t="str">
        <f t="shared" si="110"/>
        <v>45340000-Radovi na ugradnji ograda, zaštitnih rešetki i sigurnosne opreme</v>
      </c>
    </row>
    <row r="7086" spans="1:17" x14ac:dyDescent="0.25">
      <c r="A7086">
        <v>7085</v>
      </c>
      <c r="B7086">
        <v>45340000</v>
      </c>
      <c r="C7086" t="s">
        <v>7043</v>
      </c>
      <c r="E7086" s="12">
        <v>7086</v>
      </c>
      <c r="F7086" s="13">
        <v>45341000</v>
      </c>
      <c r="G7086" s="14" t="s">
        <v>7044</v>
      </c>
      <c r="Q7086" t="str">
        <f t="shared" si="110"/>
        <v>45341000-Postavljanje zaštitnih rešetki</v>
      </c>
    </row>
    <row r="7087" spans="1:17" x14ac:dyDescent="0.25">
      <c r="A7087">
        <v>7086</v>
      </c>
      <c r="B7087">
        <v>45341000</v>
      </c>
      <c r="C7087" t="s">
        <v>7044</v>
      </c>
      <c r="E7087" s="15">
        <v>7087</v>
      </c>
      <c r="F7087" s="16">
        <v>45342000</v>
      </c>
      <c r="G7087" s="17" t="s">
        <v>7045</v>
      </c>
      <c r="Q7087" t="str">
        <f t="shared" si="110"/>
        <v>45342000-Postavljanje ograde</v>
      </c>
    </row>
    <row r="7088" spans="1:17" x14ac:dyDescent="0.25">
      <c r="A7088">
        <v>7087</v>
      </c>
      <c r="B7088">
        <v>45342000</v>
      </c>
      <c r="C7088" t="s">
        <v>7045</v>
      </c>
      <c r="E7088" s="12">
        <v>7088</v>
      </c>
      <c r="F7088" s="13">
        <v>45343000</v>
      </c>
      <c r="G7088" s="14" t="s">
        <v>7046</v>
      </c>
      <c r="Q7088" t="str">
        <f t="shared" si="110"/>
        <v>45343000-Radovi na instalaciji uređaja za prevenciju požara</v>
      </c>
    </row>
    <row r="7089" spans="1:17" x14ac:dyDescent="0.25">
      <c r="A7089">
        <v>7088</v>
      </c>
      <c r="B7089">
        <v>45343000</v>
      </c>
      <c r="C7089" t="s">
        <v>7046</v>
      </c>
      <c r="E7089" s="15">
        <v>7089</v>
      </c>
      <c r="F7089" s="16">
        <v>45343100</v>
      </c>
      <c r="G7089" s="17" t="s">
        <v>7047</v>
      </c>
      <c r="Q7089" t="str">
        <f t="shared" si="110"/>
        <v>45343100-Radovi na protivpožarnoj zaštiti</v>
      </c>
    </row>
    <row r="7090" spans="1:17" x14ac:dyDescent="0.25">
      <c r="A7090">
        <v>7089</v>
      </c>
      <c r="B7090">
        <v>45343100</v>
      </c>
      <c r="C7090" t="s">
        <v>7047</v>
      </c>
      <c r="E7090" s="12">
        <v>7090</v>
      </c>
      <c r="F7090" s="13">
        <v>45343200</v>
      </c>
      <c r="G7090" s="14" t="s">
        <v>7048</v>
      </c>
      <c r="Q7090" t="str">
        <f t="shared" si="110"/>
        <v>45343200-Radovi na instalaciji opreme za zaštitu od požara</v>
      </c>
    </row>
    <row r="7091" spans="1:17" x14ac:dyDescent="0.25">
      <c r="A7091">
        <v>7090</v>
      </c>
      <c r="B7091">
        <v>45343200</v>
      </c>
      <c r="C7091" t="s">
        <v>7048</v>
      </c>
      <c r="E7091" s="15">
        <v>7091</v>
      </c>
      <c r="F7091" s="16">
        <v>45343210</v>
      </c>
      <c r="G7091" s="17" t="s">
        <v>7049</v>
      </c>
      <c r="Q7091" t="str">
        <f t="shared" si="110"/>
        <v>45343210-Radovi na instalaciji opreme za gašenje požara ugljen-dioksidom</v>
      </c>
    </row>
    <row r="7092" spans="1:17" x14ac:dyDescent="0.25">
      <c r="A7092">
        <v>7091</v>
      </c>
      <c r="B7092">
        <v>45343210</v>
      </c>
      <c r="C7092" t="s">
        <v>7049</v>
      </c>
      <c r="E7092" s="12">
        <v>7092</v>
      </c>
      <c r="F7092" s="13">
        <v>45343220</v>
      </c>
      <c r="G7092" s="14" t="s">
        <v>7050</v>
      </c>
      <c r="Q7092" t="str">
        <f t="shared" si="110"/>
        <v>45343220-Radovi na instalaciji aparata za gašenje požara</v>
      </c>
    </row>
    <row r="7093" spans="1:17" x14ac:dyDescent="0.25">
      <c r="A7093">
        <v>7092</v>
      </c>
      <c r="B7093">
        <v>45343220</v>
      </c>
      <c r="C7093" t="s">
        <v>7050</v>
      </c>
      <c r="E7093" s="15">
        <v>7093</v>
      </c>
      <c r="F7093" s="16">
        <v>45343230</v>
      </c>
      <c r="G7093" s="17" t="s">
        <v>7051</v>
      </c>
      <c r="Q7093" t="str">
        <f t="shared" si="110"/>
        <v>45343230-Radovi na instalaciji sistema raspršivača</v>
      </c>
    </row>
    <row r="7094" spans="1:17" x14ac:dyDescent="0.25">
      <c r="A7094">
        <v>7093</v>
      </c>
      <c r="B7094">
        <v>45343230</v>
      </c>
      <c r="C7094" t="s">
        <v>7051</v>
      </c>
      <c r="E7094" s="12">
        <v>7094</v>
      </c>
      <c r="F7094" s="13">
        <v>45350000</v>
      </c>
      <c r="G7094" s="14" t="s">
        <v>7052</v>
      </c>
      <c r="Q7094" t="str">
        <f t="shared" si="110"/>
        <v>45350000-Mašinske instalacije</v>
      </c>
    </row>
    <row r="7095" spans="1:17" x14ac:dyDescent="0.25">
      <c r="A7095">
        <v>7094</v>
      </c>
      <c r="B7095">
        <v>45350000</v>
      </c>
      <c r="C7095" t="s">
        <v>7052</v>
      </c>
      <c r="E7095" s="15">
        <v>7095</v>
      </c>
      <c r="F7095" s="16">
        <v>45351000</v>
      </c>
      <c r="G7095" s="17" t="s">
        <v>7053</v>
      </c>
      <c r="Q7095" t="str">
        <f t="shared" si="110"/>
        <v>45351000-Mašinski instalaterski radovi</v>
      </c>
    </row>
    <row r="7096" spans="1:17" x14ac:dyDescent="0.25">
      <c r="A7096">
        <v>7095</v>
      </c>
      <c r="B7096">
        <v>45351000</v>
      </c>
      <c r="C7096" t="s">
        <v>7053</v>
      </c>
      <c r="E7096" s="12">
        <v>7096</v>
      </c>
      <c r="F7096" s="13">
        <v>45400000</v>
      </c>
      <c r="G7096" s="14" t="s">
        <v>7054</v>
      </c>
      <c r="Q7096" t="str">
        <f t="shared" si="110"/>
        <v>45400000-Završni građevinski radovi</v>
      </c>
    </row>
    <row r="7097" spans="1:17" x14ac:dyDescent="0.25">
      <c r="A7097">
        <v>7096</v>
      </c>
      <c r="B7097">
        <v>45400000</v>
      </c>
      <c r="C7097" t="s">
        <v>7054</v>
      </c>
      <c r="E7097" s="15">
        <v>7097</v>
      </c>
      <c r="F7097" s="16">
        <v>45410000</v>
      </c>
      <c r="G7097" s="17" t="s">
        <v>7055</v>
      </c>
      <c r="Q7097" t="str">
        <f t="shared" si="110"/>
        <v>45410000-Malterisanje</v>
      </c>
    </row>
    <row r="7098" spans="1:17" x14ac:dyDescent="0.25">
      <c r="A7098">
        <v>7097</v>
      </c>
      <c r="B7098">
        <v>45410000</v>
      </c>
      <c r="C7098" t="s">
        <v>7055</v>
      </c>
      <c r="E7098" s="12">
        <v>7098</v>
      </c>
      <c r="F7098" s="13">
        <v>45420000</v>
      </c>
      <c r="G7098" s="14" t="s">
        <v>7056</v>
      </c>
      <c r="Q7098" t="str">
        <f t="shared" si="110"/>
        <v>45420000-Radovi na ugradnji stolarije</v>
      </c>
    </row>
    <row r="7099" spans="1:17" x14ac:dyDescent="0.25">
      <c r="A7099">
        <v>7098</v>
      </c>
      <c r="B7099">
        <v>45420000</v>
      </c>
      <c r="C7099" t="s">
        <v>7056</v>
      </c>
      <c r="E7099" s="15">
        <v>7099</v>
      </c>
      <c r="F7099" s="16">
        <v>45421000</v>
      </c>
      <c r="G7099" s="17" t="s">
        <v>7057</v>
      </c>
      <c r="Q7099" t="str">
        <f t="shared" si="110"/>
        <v>45421000-Stolarski radovi i ugradnja stolarije</v>
      </c>
    </row>
    <row r="7100" spans="1:17" x14ac:dyDescent="0.25">
      <c r="A7100">
        <v>7099</v>
      </c>
      <c r="B7100">
        <v>45421000</v>
      </c>
      <c r="C7100" t="s">
        <v>7057</v>
      </c>
      <c r="E7100" s="12">
        <v>7100</v>
      </c>
      <c r="F7100" s="13">
        <v>45421100</v>
      </c>
      <c r="G7100" s="14" t="s">
        <v>7058</v>
      </c>
      <c r="Q7100" t="str">
        <f t="shared" si="110"/>
        <v>45421100-Ugradnja vrata i prozora i srodnih elemenata</v>
      </c>
    </row>
    <row r="7101" spans="1:17" x14ac:dyDescent="0.25">
      <c r="A7101">
        <v>7100</v>
      </c>
      <c r="B7101">
        <v>45421100</v>
      </c>
      <c r="C7101" t="s">
        <v>7058</v>
      </c>
      <c r="E7101" s="15">
        <v>7101</v>
      </c>
      <c r="F7101" s="16">
        <v>45421110</v>
      </c>
      <c r="G7101" s="17" t="s">
        <v>7059</v>
      </c>
      <c r="Q7101" t="str">
        <f t="shared" si="110"/>
        <v>45421110-Ugradnja okvira vrata i prozora</v>
      </c>
    </row>
    <row r="7102" spans="1:17" x14ac:dyDescent="0.25">
      <c r="A7102">
        <v>7101</v>
      </c>
      <c r="B7102">
        <v>45421110</v>
      </c>
      <c r="C7102" t="s">
        <v>7059</v>
      </c>
      <c r="E7102" s="12">
        <v>7102</v>
      </c>
      <c r="F7102" s="13">
        <v>45421111</v>
      </c>
      <c r="G7102" s="14" t="s">
        <v>7060</v>
      </c>
      <c r="Q7102" t="str">
        <f t="shared" si="110"/>
        <v>45421111-Ugradnja okvira vrata</v>
      </c>
    </row>
    <row r="7103" spans="1:17" x14ac:dyDescent="0.25">
      <c r="A7103">
        <v>7102</v>
      </c>
      <c r="B7103">
        <v>45421111</v>
      </c>
      <c r="C7103" t="s">
        <v>7060</v>
      </c>
      <c r="E7103" s="15">
        <v>7103</v>
      </c>
      <c r="F7103" s="16">
        <v>45421112</v>
      </c>
      <c r="G7103" s="17" t="s">
        <v>7061</v>
      </c>
      <c r="Q7103" t="str">
        <f t="shared" si="110"/>
        <v>45421112-Ugradnja okvira prozora</v>
      </c>
    </row>
    <row r="7104" spans="1:17" x14ac:dyDescent="0.25">
      <c r="A7104">
        <v>7103</v>
      </c>
      <c r="B7104">
        <v>45421112</v>
      </c>
      <c r="C7104" t="s">
        <v>7061</v>
      </c>
      <c r="E7104" s="12">
        <v>7104</v>
      </c>
      <c r="F7104" s="13">
        <v>45421120</v>
      </c>
      <c r="G7104" s="14" t="s">
        <v>7062</v>
      </c>
      <c r="Q7104" t="str">
        <f t="shared" si="110"/>
        <v>45421120-Ugradnja pragova</v>
      </c>
    </row>
    <row r="7105" spans="1:17" x14ac:dyDescent="0.25">
      <c r="A7105">
        <v>7104</v>
      </c>
      <c r="B7105">
        <v>45421120</v>
      </c>
      <c r="C7105" t="s">
        <v>7062</v>
      </c>
      <c r="E7105" s="15">
        <v>7105</v>
      </c>
      <c r="F7105" s="16">
        <v>45421130</v>
      </c>
      <c r="G7105" s="17" t="s">
        <v>7063</v>
      </c>
      <c r="Q7105" t="str">
        <f t="shared" si="110"/>
        <v>45421130-Ugradnja vrata i prozora</v>
      </c>
    </row>
    <row r="7106" spans="1:17" x14ac:dyDescent="0.25">
      <c r="A7106">
        <v>7105</v>
      </c>
      <c r="B7106">
        <v>45421130</v>
      </c>
      <c r="C7106" t="s">
        <v>7063</v>
      </c>
      <c r="E7106" s="12">
        <v>7106</v>
      </c>
      <c r="F7106" s="13">
        <v>45421131</v>
      </c>
      <c r="G7106" s="14" t="s">
        <v>7064</v>
      </c>
      <c r="Q7106" t="str">
        <f t="shared" ref="Q7106:Q7169" si="111">F7106&amp; "-" &amp;G7106</f>
        <v>45421131-Ugradnja vrata</v>
      </c>
    </row>
    <row r="7107" spans="1:17" x14ac:dyDescent="0.25">
      <c r="A7107">
        <v>7106</v>
      </c>
      <c r="B7107">
        <v>45421131</v>
      </c>
      <c r="C7107" t="s">
        <v>7064</v>
      </c>
      <c r="E7107" s="15">
        <v>7107</v>
      </c>
      <c r="F7107" s="16">
        <v>45421132</v>
      </c>
      <c r="G7107" s="17" t="s">
        <v>7065</v>
      </c>
      <c r="Q7107" t="str">
        <f t="shared" si="111"/>
        <v>45421132-Ugradnja prozora</v>
      </c>
    </row>
    <row r="7108" spans="1:17" x14ac:dyDescent="0.25">
      <c r="A7108">
        <v>7107</v>
      </c>
      <c r="B7108">
        <v>45421132</v>
      </c>
      <c r="C7108" t="s">
        <v>7065</v>
      </c>
      <c r="E7108" s="12">
        <v>7108</v>
      </c>
      <c r="F7108" s="13">
        <v>45421140</v>
      </c>
      <c r="G7108" s="14" t="s">
        <v>7066</v>
      </c>
      <c r="Q7108" t="str">
        <f t="shared" si="111"/>
        <v>45421140-Ugradnja metalne stolarije, izuzev vrata i prozora</v>
      </c>
    </row>
    <row r="7109" spans="1:17" x14ac:dyDescent="0.25">
      <c r="A7109">
        <v>7108</v>
      </c>
      <c r="B7109">
        <v>45421140</v>
      </c>
      <c r="C7109" t="s">
        <v>7066</v>
      </c>
      <c r="E7109" s="15">
        <v>7109</v>
      </c>
      <c r="F7109" s="16">
        <v>45421141</v>
      </c>
      <c r="G7109" s="17" t="s">
        <v>7067</v>
      </c>
      <c r="Q7109" t="str">
        <f t="shared" si="111"/>
        <v>45421141-Postavljanje pregrada</v>
      </c>
    </row>
    <row r="7110" spans="1:17" x14ac:dyDescent="0.25">
      <c r="A7110">
        <v>7109</v>
      </c>
      <c r="B7110">
        <v>45421141</v>
      </c>
      <c r="C7110" t="s">
        <v>7067</v>
      </c>
      <c r="E7110" s="12">
        <v>7110</v>
      </c>
      <c r="F7110" s="13">
        <v>45421142</v>
      </c>
      <c r="G7110" s="14" t="s">
        <v>7068</v>
      </c>
      <c r="Q7110" t="str">
        <f t="shared" si="111"/>
        <v>45421142-Ugradnja kapaka</v>
      </c>
    </row>
    <row r="7111" spans="1:17" x14ac:dyDescent="0.25">
      <c r="A7111">
        <v>7110</v>
      </c>
      <c r="B7111">
        <v>45421142</v>
      </c>
      <c r="C7111" t="s">
        <v>7068</v>
      </c>
      <c r="E7111" s="15">
        <v>7111</v>
      </c>
      <c r="F7111" s="16">
        <v>45421143</v>
      </c>
      <c r="G7111" s="17" t="s">
        <v>7069</v>
      </c>
      <c r="Q7111" t="str">
        <f t="shared" si="111"/>
        <v>45421143-Radovi na ugradnji žaluzina</v>
      </c>
    </row>
    <row r="7112" spans="1:17" x14ac:dyDescent="0.25">
      <c r="A7112">
        <v>7111</v>
      </c>
      <c r="B7112">
        <v>45421143</v>
      </c>
      <c r="C7112" t="s">
        <v>7069</v>
      </c>
      <c r="E7112" s="12">
        <v>7112</v>
      </c>
      <c r="F7112" s="13">
        <v>45421144</v>
      </c>
      <c r="G7112" s="14" t="s">
        <v>7070</v>
      </c>
      <c r="Q7112" t="str">
        <f t="shared" si="111"/>
        <v>45421144-Postavljanje tendi</v>
      </c>
    </row>
    <row r="7113" spans="1:17" x14ac:dyDescent="0.25">
      <c r="A7113">
        <v>7112</v>
      </c>
      <c r="B7113">
        <v>45421144</v>
      </c>
      <c r="C7113" t="s">
        <v>7070</v>
      </c>
      <c r="E7113" s="15">
        <v>7113</v>
      </c>
      <c r="F7113" s="16">
        <v>45421145</v>
      </c>
      <c r="G7113" s="17" t="s">
        <v>7071</v>
      </c>
      <c r="Q7113" t="str">
        <f t="shared" si="111"/>
        <v>45421145-Postavljanje roletni</v>
      </c>
    </row>
    <row r="7114" spans="1:17" x14ac:dyDescent="0.25">
      <c r="A7114">
        <v>7113</v>
      </c>
      <c r="B7114">
        <v>45421145</v>
      </c>
      <c r="C7114" t="s">
        <v>7071</v>
      </c>
      <c r="E7114" s="12">
        <v>7114</v>
      </c>
      <c r="F7114" s="13">
        <v>45421146</v>
      </c>
      <c r="G7114" s="14" t="s">
        <v>7072</v>
      </c>
      <c r="Q7114" t="str">
        <f t="shared" si="111"/>
        <v>45421146-Ugradnja spuštenih plafona</v>
      </c>
    </row>
    <row r="7115" spans="1:17" x14ac:dyDescent="0.25">
      <c r="A7115">
        <v>7114</v>
      </c>
      <c r="B7115">
        <v>45421146</v>
      </c>
      <c r="C7115" t="s">
        <v>7072</v>
      </c>
      <c r="E7115" s="15">
        <v>7115</v>
      </c>
      <c r="F7115" s="16">
        <v>45421147</v>
      </c>
      <c r="G7115" s="17" t="s">
        <v>7073</v>
      </c>
      <c r="Q7115" t="str">
        <f t="shared" si="111"/>
        <v>45421147-Ugradnja rešetki</v>
      </c>
    </row>
    <row r="7116" spans="1:17" x14ac:dyDescent="0.25">
      <c r="A7116">
        <v>7115</v>
      </c>
      <c r="B7116">
        <v>45421147</v>
      </c>
      <c r="C7116" t="s">
        <v>7073</v>
      </c>
      <c r="E7116" s="12">
        <v>7116</v>
      </c>
      <c r="F7116" s="13">
        <v>45421148</v>
      </c>
      <c r="G7116" s="14" t="s">
        <v>7074</v>
      </c>
      <c r="Q7116" t="str">
        <f t="shared" si="111"/>
        <v>45421148-Ugradnja ulaznih vrata</v>
      </c>
    </row>
    <row r="7117" spans="1:17" x14ac:dyDescent="0.25">
      <c r="A7117">
        <v>7116</v>
      </c>
      <c r="B7117">
        <v>45421148</v>
      </c>
      <c r="C7117" t="s">
        <v>7074</v>
      </c>
      <c r="E7117" s="15">
        <v>7117</v>
      </c>
      <c r="F7117" s="16">
        <v>45421150</v>
      </c>
      <c r="G7117" s="17" t="s">
        <v>7075</v>
      </c>
      <c r="Q7117" t="str">
        <f t="shared" si="111"/>
        <v>45421150-Radovi na ugradnji nemetalne stolarije</v>
      </c>
    </row>
    <row r="7118" spans="1:17" x14ac:dyDescent="0.25">
      <c r="A7118">
        <v>7117</v>
      </c>
      <c r="B7118">
        <v>45421150</v>
      </c>
      <c r="C7118" t="s">
        <v>7075</v>
      </c>
      <c r="E7118" s="12">
        <v>7118</v>
      </c>
      <c r="F7118" s="13">
        <v>45421151</v>
      </c>
      <c r="G7118" s="14" t="s">
        <v>7076</v>
      </c>
      <c r="Q7118" t="str">
        <f t="shared" si="111"/>
        <v>45421151-Postavljanje ugradnih kuhinja</v>
      </c>
    </row>
    <row r="7119" spans="1:17" x14ac:dyDescent="0.25">
      <c r="A7119">
        <v>7118</v>
      </c>
      <c r="B7119">
        <v>45421151</v>
      </c>
      <c r="C7119" t="s">
        <v>7076</v>
      </c>
      <c r="E7119" s="15">
        <v>7119</v>
      </c>
      <c r="F7119" s="16">
        <v>45421152</v>
      </c>
      <c r="G7119" s="17" t="s">
        <v>7077</v>
      </c>
      <c r="Q7119" t="str">
        <f t="shared" si="111"/>
        <v>45421152-Postavljanje pregradnih zidova</v>
      </c>
    </row>
    <row r="7120" spans="1:17" x14ac:dyDescent="0.25">
      <c r="A7120">
        <v>7119</v>
      </c>
      <c r="B7120">
        <v>45421152</v>
      </c>
      <c r="C7120" t="s">
        <v>7077</v>
      </c>
      <c r="E7120" s="12">
        <v>7120</v>
      </c>
      <c r="F7120" s="13">
        <v>45421153</v>
      </c>
      <c r="G7120" s="14" t="s">
        <v>7078</v>
      </c>
      <c r="Q7120" t="str">
        <f t="shared" si="111"/>
        <v>45421153-Postavljanje ugradnog nameštaja</v>
      </c>
    </row>
    <row r="7121" spans="1:17" x14ac:dyDescent="0.25">
      <c r="A7121">
        <v>7120</v>
      </c>
      <c r="B7121">
        <v>45421153</v>
      </c>
      <c r="C7121" t="s">
        <v>7078</v>
      </c>
      <c r="E7121" s="15">
        <v>7121</v>
      </c>
      <c r="F7121" s="16">
        <v>45421160</v>
      </c>
      <c r="G7121" s="17" t="s">
        <v>7079</v>
      </c>
      <c r="Q7121" t="str">
        <f t="shared" si="111"/>
        <v>45421160-Bravarski radovi</v>
      </c>
    </row>
    <row r="7122" spans="1:17" x14ac:dyDescent="0.25">
      <c r="A7122">
        <v>7121</v>
      </c>
      <c r="B7122">
        <v>45421160</v>
      </c>
      <c r="C7122" t="s">
        <v>7079</v>
      </c>
      <c r="E7122" s="12">
        <v>7122</v>
      </c>
      <c r="F7122" s="13">
        <v>45422000</v>
      </c>
      <c r="G7122" s="14" t="s">
        <v>7080</v>
      </c>
      <c r="Q7122" t="str">
        <f t="shared" si="111"/>
        <v>45422000-Tesarski radovi</v>
      </c>
    </row>
    <row r="7123" spans="1:17" x14ac:dyDescent="0.25">
      <c r="A7123">
        <v>7122</v>
      </c>
      <c r="B7123">
        <v>45422000</v>
      </c>
      <c r="C7123" t="s">
        <v>7080</v>
      </c>
      <c r="E7123" s="15">
        <v>7123</v>
      </c>
      <c r="F7123" s="16">
        <v>45422100</v>
      </c>
      <c r="G7123" s="17" t="s">
        <v>7081</v>
      </c>
      <c r="Q7123" t="str">
        <f t="shared" si="111"/>
        <v>45422100-Radovi u drvetu</v>
      </c>
    </row>
    <row r="7124" spans="1:17" x14ac:dyDescent="0.25">
      <c r="A7124">
        <v>7123</v>
      </c>
      <c r="B7124">
        <v>45422100</v>
      </c>
      <c r="C7124" t="s">
        <v>7081</v>
      </c>
      <c r="E7124" s="12">
        <v>7124</v>
      </c>
      <c r="F7124" s="13">
        <v>45430000</v>
      </c>
      <c r="G7124" s="14" t="s">
        <v>7082</v>
      </c>
      <c r="Q7124" t="str">
        <f t="shared" si="111"/>
        <v>45430000-Postavljanje podnih i zidnih obloga</v>
      </c>
    </row>
    <row r="7125" spans="1:17" x14ac:dyDescent="0.25">
      <c r="A7125">
        <v>7124</v>
      </c>
      <c r="B7125">
        <v>45430000</v>
      </c>
      <c r="C7125" t="s">
        <v>7082</v>
      </c>
      <c r="E7125" s="15">
        <v>7125</v>
      </c>
      <c r="F7125" s="16">
        <v>45431000</v>
      </c>
      <c r="G7125" s="17" t="s">
        <v>7083</v>
      </c>
      <c r="Q7125" t="str">
        <f t="shared" si="111"/>
        <v>45431000-Postavljanje pločica</v>
      </c>
    </row>
    <row r="7126" spans="1:17" x14ac:dyDescent="0.25">
      <c r="A7126">
        <v>7125</v>
      </c>
      <c r="B7126">
        <v>45431000</v>
      </c>
      <c r="C7126" t="s">
        <v>7083</v>
      </c>
      <c r="E7126" s="12">
        <v>7126</v>
      </c>
      <c r="F7126" s="13">
        <v>45431100</v>
      </c>
      <c r="G7126" s="14" t="s">
        <v>7084</v>
      </c>
      <c r="Q7126" t="str">
        <f t="shared" si="111"/>
        <v>45431100-Postavljanje podnih pločica</v>
      </c>
    </row>
    <row r="7127" spans="1:17" x14ac:dyDescent="0.25">
      <c r="A7127">
        <v>7126</v>
      </c>
      <c r="B7127">
        <v>45431100</v>
      </c>
      <c r="C7127" t="s">
        <v>7084</v>
      </c>
      <c r="E7127" s="15">
        <v>7127</v>
      </c>
      <c r="F7127" s="16">
        <v>45431200</v>
      </c>
      <c r="G7127" s="17" t="s">
        <v>7085</v>
      </c>
      <c r="Q7127" t="str">
        <f t="shared" si="111"/>
        <v>45431200-Postavljanje zidnih pločica</v>
      </c>
    </row>
    <row r="7128" spans="1:17" x14ac:dyDescent="0.25">
      <c r="A7128">
        <v>7127</v>
      </c>
      <c r="B7128">
        <v>45431200</v>
      </c>
      <c r="C7128" t="s">
        <v>7085</v>
      </c>
      <c r="E7128" s="12">
        <v>7128</v>
      </c>
      <c r="F7128" s="13">
        <v>45432000</v>
      </c>
      <c r="G7128" s="14" t="s">
        <v>7086</v>
      </c>
      <c r="Q7128" t="str">
        <f t="shared" si="111"/>
        <v>45432000-Radovi na postavljanju podova i podnih obloga, zidnih obloga i tapeta</v>
      </c>
    </row>
    <row r="7129" spans="1:17" x14ac:dyDescent="0.25">
      <c r="A7129">
        <v>7128</v>
      </c>
      <c r="B7129">
        <v>45432000</v>
      </c>
      <c r="C7129" t="s">
        <v>7086</v>
      </c>
      <c r="E7129" s="15">
        <v>7129</v>
      </c>
      <c r="F7129" s="16">
        <v>45432100</v>
      </c>
      <c r="G7129" s="17" t="s">
        <v>7087</v>
      </c>
      <c r="Q7129" t="str">
        <f t="shared" si="111"/>
        <v>45432100-Radovi na postavljanju podova i podnih obloga</v>
      </c>
    </row>
    <row r="7130" spans="1:17" x14ac:dyDescent="0.25">
      <c r="A7130">
        <v>7129</v>
      </c>
      <c r="B7130">
        <v>45432100</v>
      </c>
      <c r="C7130" t="s">
        <v>7087</v>
      </c>
      <c r="E7130" s="12">
        <v>7130</v>
      </c>
      <c r="F7130" s="13">
        <v>45432110</v>
      </c>
      <c r="G7130" s="14" t="s">
        <v>7088</v>
      </c>
      <c r="Q7130" t="str">
        <f t="shared" si="111"/>
        <v>45432110-Radovi na postavljanju podova</v>
      </c>
    </row>
    <row r="7131" spans="1:17" x14ac:dyDescent="0.25">
      <c r="A7131">
        <v>7130</v>
      </c>
      <c r="B7131">
        <v>45432110</v>
      </c>
      <c r="C7131" t="s">
        <v>7088</v>
      </c>
      <c r="E7131" s="15">
        <v>7131</v>
      </c>
      <c r="F7131" s="16">
        <v>45432111</v>
      </c>
      <c r="G7131" s="17" t="s">
        <v>7089</v>
      </c>
      <c r="Q7131" t="str">
        <f t="shared" si="111"/>
        <v>45432111-Radovi na postavljanju fleksibilnih podnih obloga</v>
      </c>
    </row>
    <row r="7132" spans="1:17" x14ac:dyDescent="0.25">
      <c r="A7132">
        <v>7131</v>
      </c>
      <c r="B7132">
        <v>45432111</v>
      </c>
      <c r="C7132" t="s">
        <v>7089</v>
      </c>
      <c r="E7132" s="12">
        <v>7132</v>
      </c>
      <c r="F7132" s="13">
        <v>45432112</v>
      </c>
      <c r="G7132" s="14" t="s">
        <v>7090</v>
      </c>
      <c r="Q7132" t="str">
        <f t="shared" si="111"/>
        <v>45432112-Popločavanje</v>
      </c>
    </row>
    <row r="7133" spans="1:17" x14ac:dyDescent="0.25">
      <c r="A7133">
        <v>7132</v>
      </c>
      <c r="B7133">
        <v>45432112</v>
      </c>
      <c r="C7133" t="s">
        <v>7090</v>
      </c>
      <c r="E7133" s="15">
        <v>7133</v>
      </c>
      <c r="F7133" s="16">
        <v>45432113</v>
      </c>
      <c r="G7133" s="17" t="s">
        <v>7091</v>
      </c>
      <c r="Q7133" t="str">
        <f t="shared" si="111"/>
        <v>45432113-Postavljanje parketa</v>
      </c>
    </row>
    <row r="7134" spans="1:17" x14ac:dyDescent="0.25">
      <c r="A7134">
        <v>7133</v>
      </c>
      <c r="B7134">
        <v>45432113</v>
      </c>
      <c r="C7134" t="s">
        <v>7091</v>
      </c>
      <c r="E7134" s="12">
        <v>7134</v>
      </c>
      <c r="F7134" s="13">
        <v>45432114</v>
      </c>
      <c r="G7134" s="14" t="s">
        <v>7092</v>
      </c>
      <c r="Q7134" t="str">
        <f t="shared" si="111"/>
        <v>45432114-Postavljanje drvenih podova</v>
      </c>
    </row>
    <row r="7135" spans="1:17" x14ac:dyDescent="0.25">
      <c r="A7135">
        <v>7134</v>
      </c>
      <c r="B7135">
        <v>45432114</v>
      </c>
      <c r="C7135" t="s">
        <v>7092</v>
      </c>
      <c r="E7135" s="15">
        <v>7135</v>
      </c>
      <c r="F7135" s="16">
        <v>45432120</v>
      </c>
      <c r="G7135" s="17" t="s">
        <v>7093</v>
      </c>
      <c r="Q7135" t="str">
        <f t="shared" si="111"/>
        <v>45432120-Radovi na postavljanju dvostrukog poda</v>
      </c>
    </row>
    <row r="7136" spans="1:17" x14ac:dyDescent="0.25">
      <c r="A7136">
        <v>7135</v>
      </c>
      <c r="B7136">
        <v>45432120</v>
      </c>
      <c r="C7136" t="s">
        <v>7093</v>
      </c>
      <c r="E7136" s="12">
        <v>7136</v>
      </c>
      <c r="F7136" s="13">
        <v>45432121</v>
      </c>
      <c r="G7136" s="14" t="s">
        <v>7094</v>
      </c>
      <c r="Q7136" t="str">
        <f t="shared" si="111"/>
        <v>45432121-Podovi za računarske prostorije</v>
      </c>
    </row>
    <row r="7137" spans="1:17" x14ac:dyDescent="0.25">
      <c r="A7137">
        <v>7136</v>
      </c>
      <c r="B7137">
        <v>45432121</v>
      </c>
      <c r="C7137" t="s">
        <v>7094</v>
      </c>
      <c r="E7137" s="15">
        <v>7137</v>
      </c>
      <c r="F7137" s="16">
        <v>45432130</v>
      </c>
      <c r="G7137" s="17" t="s">
        <v>7095</v>
      </c>
      <c r="Q7137" t="str">
        <f t="shared" si="111"/>
        <v>45432130-Postavljanje podnih obloga</v>
      </c>
    </row>
    <row r="7138" spans="1:17" x14ac:dyDescent="0.25">
      <c r="A7138">
        <v>7137</v>
      </c>
      <c r="B7138">
        <v>45432130</v>
      </c>
      <c r="C7138" t="s">
        <v>7095</v>
      </c>
      <c r="E7138" s="12">
        <v>7138</v>
      </c>
      <c r="F7138" s="13">
        <v>45432200</v>
      </c>
      <c r="G7138" s="14" t="s">
        <v>7096</v>
      </c>
      <c r="Q7138" t="str">
        <f t="shared" si="111"/>
        <v>45432200-Postavljanje zidnih obloga i tapeta</v>
      </c>
    </row>
    <row r="7139" spans="1:17" x14ac:dyDescent="0.25">
      <c r="A7139">
        <v>7138</v>
      </c>
      <c r="B7139">
        <v>45432200</v>
      </c>
      <c r="C7139" t="s">
        <v>7096</v>
      </c>
      <c r="E7139" s="15">
        <v>7139</v>
      </c>
      <c r="F7139" s="16">
        <v>45432210</v>
      </c>
      <c r="G7139" s="17" t="s">
        <v>7097</v>
      </c>
      <c r="Q7139" t="str">
        <f t="shared" si="111"/>
        <v>45432210-Postavljanje zidnih obloga</v>
      </c>
    </row>
    <row r="7140" spans="1:17" x14ac:dyDescent="0.25">
      <c r="A7140">
        <v>7139</v>
      </c>
      <c r="B7140">
        <v>45432210</v>
      </c>
      <c r="C7140" t="s">
        <v>7097</v>
      </c>
      <c r="E7140" s="12">
        <v>7140</v>
      </c>
      <c r="F7140" s="13">
        <v>45432220</v>
      </c>
      <c r="G7140" s="14" t="s">
        <v>7098</v>
      </c>
      <c r="Q7140" t="str">
        <f t="shared" si="111"/>
        <v>45432220-Postavljanje tapeta</v>
      </c>
    </row>
    <row r="7141" spans="1:17" x14ac:dyDescent="0.25">
      <c r="A7141">
        <v>7140</v>
      </c>
      <c r="B7141">
        <v>45432220</v>
      </c>
      <c r="C7141" t="s">
        <v>7098</v>
      </c>
      <c r="E7141" s="15">
        <v>7141</v>
      </c>
      <c r="F7141" s="16">
        <v>45440000</v>
      </c>
      <c r="G7141" s="17" t="s">
        <v>7099</v>
      </c>
      <c r="Q7141" t="str">
        <f t="shared" si="111"/>
        <v>45440000-Farbarski i staklarski radovi</v>
      </c>
    </row>
    <row r="7142" spans="1:17" x14ac:dyDescent="0.25">
      <c r="A7142">
        <v>7141</v>
      </c>
      <c r="B7142">
        <v>45440000</v>
      </c>
      <c r="C7142" t="s">
        <v>7099</v>
      </c>
      <c r="E7142" s="12">
        <v>7142</v>
      </c>
      <c r="F7142" s="13">
        <v>45441000</v>
      </c>
      <c r="G7142" s="14" t="s">
        <v>7100</v>
      </c>
      <c r="Q7142" t="str">
        <f t="shared" si="111"/>
        <v>45441000-Staklarski radovi</v>
      </c>
    </row>
    <row r="7143" spans="1:17" x14ac:dyDescent="0.25">
      <c r="A7143">
        <v>7142</v>
      </c>
      <c r="B7143">
        <v>45441000</v>
      </c>
      <c r="C7143" t="s">
        <v>7100</v>
      </c>
      <c r="E7143" s="15">
        <v>7143</v>
      </c>
      <c r="F7143" s="16">
        <v>45442000</v>
      </c>
      <c r="G7143" s="17" t="s">
        <v>7101</v>
      </c>
      <c r="Q7143" t="str">
        <f t="shared" si="111"/>
        <v>45442000-Radovi na nanošenju zaštitnog premaza</v>
      </c>
    </row>
    <row r="7144" spans="1:17" x14ac:dyDescent="0.25">
      <c r="A7144">
        <v>7143</v>
      </c>
      <c r="B7144">
        <v>45442000</v>
      </c>
      <c r="C7144" t="s">
        <v>7101</v>
      </c>
      <c r="E7144" s="12">
        <v>7144</v>
      </c>
      <c r="F7144" s="13">
        <v>45442100</v>
      </c>
      <c r="G7144" s="14" t="s">
        <v>7102</v>
      </c>
      <c r="Q7144" t="str">
        <f t="shared" si="111"/>
        <v>45442100-Farbarski radovi</v>
      </c>
    </row>
    <row r="7145" spans="1:17" x14ac:dyDescent="0.25">
      <c r="A7145">
        <v>7144</v>
      </c>
      <c r="B7145">
        <v>45442100</v>
      </c>
      <c r="C7145" t="s">
        <v>7102</v>
      </c>
      <c r="E7145" s="15">
        <v>7145</v>
      </c>
      <c r="F7145" s="16">
        <v>45442110</v>
      </c>
      <c r="G7145" s="17" t="s">
        <v>7103</v>
      </c>
      <c r="Q7145" t="str">
        <f t="shared" si="111"/>
        <v>45442110-Farbarski radovi na zgradama</v>
      </c>
    </row>
    <row r="7146" spans="1:17" x14ac:dyDescent="0.25">
      <c r="A7146">
        <v>7145</v>
      </c>
      <c r="B7146">
        <v>45442110</v>
      </c>
      <c r="C7146" t="s">
        <v>7103</v>
      </c>
      <c r="E7146" s="12">
        <v>7146</v>
      </c>
      <c r="F7146" s="13">
        <v>45442120</v>
      </c>
      <c r="G7146" s="14" t="s">
        <v>7104</v>
      </c>
      <c r="Q7146" t="str">
        <f t="shared" si="111"/>
        <v>45442120-Radovi na farbanju i nanošenju zaštitnog premaza na konstrukciji</v>
      </c>
    </row>
    <row r="7147" spans="1:17" x14ac:dyDescent="0.25">
      <c r="A7147">
        <v>7146</v>
      </c>
      <c r="B7147">
        <v>45442120</v>
      </c>
      <c r="C7147" t="s">
        <v>7104</v>
      </c>
      <c r="E7147" s="15">
        <v>7147</v>
      </c>
      <c r="F7147" s="16">
        <v>45442121</v>
      </c>
      <c r="G7147" s="17" t="s">
        <v>7105</v>
      </c>
      <c r="Q7147" t="str">
        <f t="shared" si="111"/>
        <v>45442121-Radovi na farbanju konstrukcija</v>
      </c>
    </row>
    <row r="7148" spans="1:17" x14ac:dyDescent="0.25">
      <c r="A7148">
        <v>7147</v>
      </c>
      <c r="B7148">
        <v>45442121</v>
      </c>
      <c r="C7148" t="s">
        <v>7105</v>
      </c>
      <c r="E7148" s="12">
        <v>7148</v>
      </c>
      <c r="F7148" s="13">
        <v>45442180</v>
      </c>
      <c r="G7148" s="14" t="s">
        <v>7106</v>
      </c>
      <c r="Q7148" t="str">
        <f t="shared" si="111"/>
        <v>45442180-Radovi na ponovnom farbanju</v>
      </c>
    </row>
    <row r="7149" spans="1:17" x14ac:dyDescent="0.25">
      <c r="A7149">
        <v>7148</v>
      </c>
      <c r="B7149">
        <v>45442180</v>
      </c>
      <c r="C7149" t="s">
        <v>7106</v>
      </c>
      <c r="E7149" s="15">
        <v>7149</v>
      </c>
      <c r="F7149" s="16">
        <v>45442190</v>
      </c>
      <c r="G7149" s="17" t="s">
        <v>7107</v>
      </c>
      <c r="Q7149" t="str">
        <f t="shared" si="111"/>
        <v>45442190-Skidanje farbe</v>
      </c>
    </row>
    <row r="7150" spans="1:17" x14ac:dyDescent="0.25">
      <c r="A7150">
        <v>7149</v>
      </c>
      <c r="B7150">
        <v>45442190</v>
      </c>
      <c r="C7150" t="s">
        <v>7107</v>
      </c>
      <c r="E7150" s="12">
        <v>7150</v>
      </c>
      <c r="F7150" s="13">
        <v>45442200</v>
      </c>
      <c r="G7150" s="14" t="s">
        <v>7108</v>
      </c>
      <c r="Q7150" t="str">
        <f t="shared" si="111"/>
        <v>45442200-Nanošenje antikorozivnih premaza</v>
      </c>
    </row>
    <row r="7151" spans="1:17" x14ac:dyDescent="0.25">
      <c r="A7151">
        <v>7150</v>
      </c>
      <c r="B7151">
        <v>45442200</v>
      </c>
      <c r="C7151" t="s">
        <v>7108</v>
      </c>
      <c r="E7151" s="15">
        <v>7151</v>
      </c>
      <c r="F7151" s="16">
        <v>45442210</v>
      </c>
      <c r="G7151" s="17" t="s">
        <v>7109</v>
      </c>
      <c r="Q7151" t="str">
        <f t="shared" si="111"/>
        <v>45442210-Galvanizacija</v>
      </c>
    </row>
    <row r="7152" spans="1:17" x14ac:dyDescent="0.25">
      <c r="A7152">
        <v>7151</v>
      </c>
      <c r="B7152">
        <v>45442210</v>
      </c>
      <c r="C7152" t="s">
        <v>7109</v>
      </c>
      <c r="E7152" s="12">
        <v>7152</v>
      </c>
      <c r="F7152" s="13">
        <v>45442300</v>
      </c>
      <c r="G7152" s="14" t="s">
        <v>7110</v>
      </c>
      <c r="Q7152" t="str">
        <f t="shared" si="111"/>
        <v>45442300-Radovi na zaštiti površina</v>
      </c>
    </row>
    <row r="7153" spans="1:17" x14ac:dyDescent="0.25">
      <c r="A7153">
        <v>7152</v>
      </c>
      <c r="B7153">
        <v>45442300</v>
      </c>
      <c r="C7153" t="s">
        <v>7110</v>
      </c>
      <c r="E7153" s="15">
        <v>7153</v>
      </c>
      <c r="F7153" s="16">
        <v>45443000</v>
      </c>
      <c r="G7153" s="17" t="s">
        <v>7111</v>
      </c>
      <c r="Q7153" t="str">
        <f t="shared" si="111"/>
        <v>45443000-Fasaderski radovi</v>
      </c>
    </row>
    <row r="7154" spans="1:17" x14ac:dyDescent="0.25">
      <c r="A7154">
        <v>7153</v>
      </c>
      <c r="B7154">
        <v>45443000</v>
      </c>
      <c r="C7154" t="s">
        <v>7111</v>
      </c>
      <c r="E7154" s="12">
        <v>7154</v>
      </c>
      <c r="F7154" s="13">
        <v>45450000</v>
      </c>
      <c r="G7154" s="14" t="s">
        <v>7112</v>
      </c>
      <c r="Q7154" t="str">
        <f t="shared" si="111"/>
        <v>45450000-Ostali završni građevinski radovi</v>
      </c>
    </row>
    <row r="7155" spans="1:17" x14ac:dyDescent="0.25">
      <c r="A7155">
        <v>7154</v>
      </c>
      <c r="B7155">
        <v>45450000</v>
      </c>
      <c r="C7155" t="s">
        <v>7112</v>
      </c>
      <c r="E7155" s="15">
        <v>7155</v>
      </c>
      <c r="F7155" s="16">
        <v>45451000</v>
      </c>
      <c r="G7155" s="17" t="s">
        <v>7113</v>
      </c>
      <c r="Q7155" t="str">
        <f t="shared" si="111"/>
        <v>45451000-Dekoratorski radovi</v>
      </c>
    </row>
    <row r="7156" spans="1:17" x14ac:dyDescent="0.25">
      <c r="A7156">
        <v>7155</v>
      </c>
      <c r="B7156">
        <v>45451000</v>
      </c>
      <c r="C7156" t="s">
        <v>7113</v>
      </c>
      <c r="E7156" s="12">
        <v>7156</v>
      </c>
      <c r="F7156" s="13">
        <v>45451100</v>
      </c>
      <c r="G7156" s="14" t="s">
        <v>7114</v>
      </c>
      <c r="Q7156" t="str">
        <f t="shared" si="111"/>
        <v>45451100-Postavljanje dekoratorskih elemenata</v>
      </c>
    </row>
    <row r="7157" spans="1:17" x14ac:dyDescent="0.25">
      <c r="A7157">
        <v>7156</v>
      </c>
      <c r="B7157">
        <v>45451100</v>
      </c>
      <c r="C7157" t="s">
        <v>7114</v>
      </c>
      <c r="E7157" s="15">
        <v>7157</v>
      </c>
      <c r="F7157" s="16">
        <v>45451200</v>
      </c>
      <c r="G7157" s="17" t="s">
        <v>7115</v>
      </c>
      <c r="Q7157" t="str">
        <f t="shared" si="111"/>
        <v>45451200-Radovi na oblaganju panelima</v>
      </c>
    </row>
    <row r="7158" spans="1:17" x14ac:dyDescent="0.25">
      <c r="A7158">
        <v>7157</v>
      </c>
      <c r="B7158">
        <v>45451200</v>
      </c>
      <c r="C7158" t="s">
        <v>7115</v>
      </c>
      <c r="E7158" s="12">
        <v>7158</v>
      </c>
      <c r="F7158" s="13">
        <v>45451300</v>
      </c>
      <c r="G7158" s="14" t="s">
        <v>7116</v>
      </c>
      <c r="Q7158" t="str">
        <f t="shared" si="111"/>
        <v>45451300-Unutrašnji vrtovi</v>
      </c>
    </row>
    <row r="7159" spans="1:17" x14ac:dyDescent="0.25">
      <c r="A7159">
        <v>7158</v>
      </c>
      <c r="B7159">
        <v>45451300</v>
      </c>
      <c r="C7159" t="s">
        <v>7116</v>
      </c>
      <c r="E7159" s="15">
        <v>7159</v>
      </c>
      <c r="F7159" s="16">
        <v>45452000</v>
      </c>
      <c r="G7159" s="17" t="s">
        <v>7117</v>
      </c>
      <c r="Q7159" t="str">
        <f t="shared" si="111"/>
        <v>45452000-Radovi na spoljnom čišćenju zgrada</v>
      </c>
    </row>
    <row r="7160" spans="1:17" x14ac:dyDescent="0.25">
      <c r="A7160">
        <v>7159</v>
      </c>
      <c r="B7160">
        <v>45452000</v>
      </c>
      <c r="C7160" t="s">
        <v>7117</v>
      </c>
      <c r="E7160" s="12">
        <v>7160</v>
      </c>
      <c r="F7160" s="13">
        <v>45452100</v>
      </c>
      <c r="G7160" s="14" t="s">
        <v>7118</v>
      </c>
      <c r="Q7160" t="str">
        <f t="shared" si="111"/>
        <v>45452100-Radovi na spoljnom čišćenju zgrada peskarenjem</v>
      </c>
    </row>
    <row r="7161" spans="1:17" x14ac:dyDescent="0.25">
      <c r="A7161">
        <v>7160</v>
      </c>
      <c r="B7161">
        <v>45452100</v>
      </c>
      <c r="C7161" t="s">
        <v>7118</v>
      </c>
      <c r="E7161" s="15">
        <v>7161</v>
      </c>
      <c r="F7161" s="16">
        <v>45453000</v>
      </c>
      <c r="G7161" s="17" t="s">
        <v>7119</v>
      </c>
      <c r="Q7161" t="str">
        <f t="shared" si="111"/>
        <v>45453000-Remontni i sanacioni radovi</v>
      </c>
    </row>
    <row r="7162" spans="1:17" x14ac:dyDescent="0.25">
      <c r="A7162">
        <v>7161</v>
      </c>
      <c r="B7162">
        <v>45453000</v>
      </c>
      <c r="C7162" t="s">
        <v>7119</v>
      </c>
      <c r="E7162" s="12">
        <v>7162</v>
      </c>
      <c r="F7162" s="13">
        <v>45453100</v>
      </c>
      <c r="G7162" s="14" t="s">
        <v>7120</v>
      </c>
      <c r="Q7162" t="str">
        <f t="shared" si="111"/>
        <v>45453100-Radovi na renoviranju</v>
      </c>
    </row>
    <row r="7163" spans="1:17" x14ac:dyDescent="0.25">
      <c r="A7163">
        <v>7162</v>
      </c>
      <c r="B7163">
        <v>45453100</v>
      </c>
      <c r="C7163" t="s">
        <v>7120</v>
      </c>
      <c r="E7163" s="15">
        <v>7163</v>
      </c>
      <c r="F7163" s="16">
        <v>45454000</v>
      </c>
      <c r="G7163" s="17" t="s">
        <v>7121</v>
      </c>
      <c r="Q7163" t="str">
        <f t="shared" si="111"/>
        <v>45454000-Radovi na rekonstrukciji</v>
      </c>
    </row>
    <row r="7164" spans="1:17" x14ac:dyDescent="0.25">
      <c r="A7164">
        <v>7163</v>
      </c>
      <c r="B7164">
        <v>45454000</v>
      </c>
      <c r="C7164" t="s">
        <v>7121</v>
      </c>
      <c r="E7164" s="12">
        <v>7164</v>
      </c>
      <c r="F7164" s="13">
        <v>45454100</v>
      </c>
      <c r="G7164" s="14" t="s">
        <v>7122</v>
      </c>
      <c r="Q7164" t="str">
        <f t="shared" si="111"/>
        <v>45454100-Radovi na obnovi</v>
      </c>
    </row>
    <row r="7165" spans="1:17" x14ac:dyDescent="0.25">
      <c r="A7165">
        <v>7164</v>
      </c>
      <c r="B7165">
        <v>45454100</v>
      </c>
      <c r="C7165" t="s">
        <v>7122</v>
      </c>
      <c r="E7165" s="15">
        <v>7165</v>
      </c>
      <c r="F7165" s="16">
        <v>45500000</v>
      </c>
      <c r="G7165" s="17" t="s">
        <v>7123</v>
      </c>
      <c r="Q7165" t="str">
        <f t="shared" si="111"/>
        <v>45500000-Iznajmljivanje mehanizacije i opreme za visokogradnju i niskogradnju sa operaterom</v>
      </c>
    </row>
    <row r="7166" spans="1:17" x14ac:dyDescent="0.25">
      <c r="A7166">
        <v>7165</v>
      </c>
      <c r="B7166">
        <v>45500000</v>
      </c>
      <c r="C7166" t="s">
        <v>7123</v>
      </c>
      <c r="E7166" s="12">
        <v>7166</v>
      </c>
      <c r="F7166" s="13">
        <v>45510000</v>
      </c>
      <c r="G7166" s="14" t="s">
        <v>7124</v>
      </c>
      <c r="Q7166" t="str">
        <f t="shared" si="111"/>
        <v>45510000-Iznajmljivanje dizalica sa operaterom</v>
      </c>
    </row>
    <row r="7167" spans="1:17" x14ac:dyDescent="0.25">
      <c r="A7167">
        <v>7166</v>
      </c>
      <c r="B7167">
        <v>45510000</v>
      </c>
      <c r="C7167" t="s">
        <v>7124</v>
      </c>
      <c r="E7167" s="15">
        <v>7167</v>
      </c>
      <c r="F7167" s="16">
        <v>45520000</v>
      </c>
      <c r="G7167" s="17" t="s">
        <v>7125</v>
      </c>
      <c r="Q7167" t="str">
        <f t="shared" si="111"/>
        <v>45520000-Iznajmljivanje opreme za zemljane radove sa operaterom</v>
      </c>
    </row>
    <row r="7168" spans="1:17" x14ac:dyDescent="0.25">
      <c r="A7168">
        <v>7167</v>
      </c>
      <c r="B7168">
        <v>45520000</v>
      </c>
      <c r="C7168" t="s">
        <v>7125</v>
      </c>
      <c r="E7168" s="12">
        <v>7168</v>
      </c>
      <c r="F7168" s="13">
        <v>48000000</v>
      </c>
      <c r="G7168" s="14" t="s">
        <v>7126</v>
      </c>
      <c r="Q7168" t="str">
        <f t="shared" si="111"/>
        <v>48000000-Programski paketi i informacioni sistemi</v>
      </c>
    </row>
    <row r="7169" spans="1:17" x14ac:dyDescent="0.25">
      <c r="A7169">
        <v>7168</v>
      </c>
      <c r="B7169">
        <v>48000000</v>
      </c>
      <c r="C7169" t="s">
        <v>7126</v>
      </c>
      <c r="E7169" s="15">
        <v>7169</v>
      </c>
      <c r="F7169" s="16">
        <v>48100000</v>
      </c>
      <c r="G7169" s="17" t="s">
        <v>7127</v>
      </c>
      <c r="Q7169" t="str">
        <f t="shared" si="111"/>
        <v>48100000-Programski paketi za industriju</v>
      </c>
    </row>
    <row r="7170" spans="1:17" x14ac:dyDescent="0.25">
      <c r="A7170">
        <v>7169</v>
      </c>
      <c r="B7170">
        <v>48100000</v>
      </c>
      <c r="C7170" t="s">
        <v>7127</v>
      </c>
      <c r="E7170" s="12">
        <v>7170</v>
      </c>
      <c r="F7170" s="13">
        <v>48110000</v>
      </c>
      <c r="G7170" s="14" t="s">
        <v>7128</v>
      </c>
      <c r="Q7170" t="str">
        <f t="shared" ref="Q7170:Q7233" si="112">F7170&amp; "-" &amp;G7170</f>
        <v>48110000-Programski paketi za prodajna mesta (POS)</v>
      </c>
    </row>
    <row r="7171" spans="1:17" x14ac:dyDescent="0.25">
      <c r="A7171">
        <v>7170</v>
      </c>
      <c r="B7171">
        <v>48110000</v>
      </c>
      <c r="C7171" t="s">
        <v>7128</v>
      </c>
      <c r="E7171" s="15">
        <v>7171</v>
      </c>
      <c r="F7171" s="16">
        <v>48120000</v>
      </c>
      <c r="G7171" s="17" t="s">
        <v>7129</v>
      </c>
      <c r="Q7171" t="str">
        <f t="shared" si="112"/>
        <v>48120000-Programski paketi za kontrolu leta</v>
      </c>
    </row>
    <row r="7172" spans="1:17" x14ac:dyDescent="0.25">
      <c r="A7172">
        <v>7171</v>
      </c>
      <c r="B7172">
        <v>48120000</v>
      </c>
      <c r="C7172" t="s">
        <v>7129</v>
      </c>
      <c r="E7172" s="12">
        <v>7172</v>
      </c>
      <c r="F7172" s="13">
        <v>48121000</v>
      </c>
      <c r="G7172" s="14" t="s">
        <v>7130</v>
      </c>
      <c r="Q7172" t="str">
        <f t="shared" si="112"/>
        <v>48121000-Programski paketi za nadzor i upravljanje vazdušnim saobraćajem</v>
      </c>
    </row>
    <row r="7173" spans="1:17" x14ac:dyDescent="0.25">
      <c r="A7173">
        <v>7172</v>
      </c>
      <c r="B7173">
        <v>48121000</v>
      </c>
      <c r="C7173" t="s">
        <v>7130</v>
      </c>
      <c r="E7173" s="15">
        <v>7173</v>
      </c>
      <c r="F7173" s="16">
        <v>48130000</v>
      </c>
      <c r="G7173" s="17" t="s">
        <v>7131</v>
      </c>
      <c r="Q7173" t="str">
        <f t="shared" si="112"/>
        <v>48130000-Programski paket za zemaljsku podršku avijaciji i ispitni avijacijski programski paket</v>
      </c>
    </row>
    <row r="7174" spans="1:17" x14ac:dyDescent="0.25">
      <c r="A7174">
        <v>7173</v>
      </c>
      <c r="B7174">
        <v>48130000</v>
      </c>
      <c r="C7174" t="s">
        <v>7131</v>
      </c>
      <c r="E7174" s="12">
        <v>7174</v>
      </c>
      <c r="F7174" s="13">
        <v>48131000</v>
      </c>
      <c r="G7174" s="14" t="s">
        <v>7132</v>
      </c>
      <c r="Q7174" t="str">
        <f t="shared" si="112"/>
        <v>48131000-Programski paket za zemaljsku podršku avijaciji</v>
      </c>
    </row>
    <row r="7175" spans="1:17" x14ac:dyDescent="0.25">
      <c r="A7175">
        <v>7174</v>
      </c>
      <c r="B7175">
        <v>48131000</v>
      </c>
      <c r="C7175" t="s">
        <v>7132</v>
      </c>
      <c r="E7175" s="15">
        <v>7175</v>
      </c>
      <c r="F7175" s="16">
        <v>48132000</v>
      </c>
      <c r="G7175" s="17" t="s">
        <v>7133</v>
      </c>
      <c r="Q7175" t="str">
        <f t="shared" si="112"/>
        <v>48132000-Ispitni avijacijski programski paket</v>
      </c>
    </row>
    <row r="7176" spans="1:17" x14ac:dyDescent="0.25">
      <c r="A7176">
        <v>7175</v>
      </c>
      <c r="B7176">
        <v>48132000</v>
      </c>
      <c r="C7176" t="s">
        <v>7133</v>
      </c>
      <c r="E7176" s="12">
        <v>7176</v>
      </c>
      <c r="F7176" s="13">
        <v>48140000</v>
      </c>
      <c r="G7176" s="14" t="s">
        <v>7134</v>
      </c>
      <c r="Q7176" t="str">
        <f t="shared" si="112"/>
        <v>48140000-Programski paket za nadzor i upravljanje železničkim saobraćajem</v>
      </c>
    </row>
    <row r="7177" spans="1:17" x14ac:dyDescent="0.25">
      <c r="A7177">
        <v>7176</v>
      </c>
      <c r="B7177">
        <v>48140000</v>
      </c>
      <c r="C7177" t="s">
        <v>7134</v>
      </c>
      <c r="E7177" s="15">
        <v>7177</v>
      </c>
      <c r="F7177" s="16">
        <v>48150000</v>
      </c>
      <c r="G7177" s="17" t="s">
        <v>7135</v>
      </c>
      <c r="Q7177" t="str">
        <f t="shared" si="112"/>
        <v>48150000-Kontrolni programski paket u industriji</v>
      </c>
    </row>
    <row r="7178" spans="1:17" x14ac:dyDescent="0.25">
      <c r="A7178">
        <v>7177</v>
      </c>
      <c r="B7178">
        <v>48150000</v>
      </c>
      <c r="C7178" t="s">
        <v>7135</v>
      </c>
      <c r="E7178" s="12">
        <v>7178</v>
      </c>
      <c r="F7178" s="13">
        <v>48151000</v>
      </c>
      <c r="G7178" s="14" t="s">
        <v>7136</v>
      </c>
      <c r="Q7178" t="str">
        <f t="shared" si="112"/>
        <v>48151000-Računarski kontrolni sistem</v>
      </c>
    </row>
    <row r="7179" spans="1:17" x14ac:dyDescent="0.25">
      <c r="A7179">
        <v>7178</v>
      </c>
      <c r="B7179">
        <v>48151000</v>
      </c>
      <c r="C7179" t="s">
        <v>7136</v>
      </c>
      <c r="E7179" s="15">
        <v>7179</v>
      </c>
      <c r="F7179" s="16">
        <v>48160000</v>
      </c>
      <c r="G7179" s="17" t="s">
        <v>7137</v>
      </c>
      <c r="Q7179" t="str">
        <f t="shared" si="112"/>
        <v>48160000-Programski paket za biblioteke</v>
      </c>
    </row>
    <row r="7180" spans="1:17" x14ac:dyDescent="0.25">
      <c r="A7180">
        <v>7179</v>
      </c>
      <c r="B7180">
        <v>48160000</v>
      </c>
      <c r="C7180" t="s">
        <v>7137</v>
      </c>
      <c r="E7180" s="12">
        <v>7180</v>
      </c>
      <c r="F7180" s="13">
        <v>48161000</v>
      </c>
      <c r="G7180" s="14" t="s">
        <v>7138</v>
      </c>
      <c r="Q7180" t="str">
        <f t="shared" si="112"/>
        <v>48161000-Sistem za upravljanje bibliotekama</v>
      </c>
    </row>
    <row r="7181" spans="1:17" x14ac:dyDescent="0.25">
      <c r="A7181">
        <v>7180</v>
      </c>
      <c r="B7181">
        <v>48161000</v>
      </c>
      <c r="C7181" t="s">
        <v>7138</v>
      </c>
      <c r="E7181" s="15">
        <v>7181</v>
      </c>
      <c r="F7181" s="16">
        <v>48170000</v>
      </c>
      <c r="G7181" s="17" t="s">
        <v>7139</v>
      </c>
      <c r="Q7181" t="str">
        <f t="shared" si="112"/>
        <v>48170000-Programski paket za usklađivanje</v>
      </c>
    </row>
    <row r="7182" spans="1:17" x14ac:dyDescent="0.25">
      <c r="A7182">
        <v>7181</v>
      </c>
      <c r="B7182">
        <v>48170000</v>
      </c>
      <c r="C7182" t="s">
        <v>7139</v>
      </c>
      <c r="E7182" s="12">
        <v>7182</v>
      </c>
      <c r="F7182" s="13">
        <v>48180000</v>
      </c>
      <c r="G7182" s="14" t="s">
        <v>7140</v>
      </c>
      <c r="Q7182" t="str">
        <f t="shared" si="112"/>
        <v>48180000-Medicinski programski paket</v>
      </c>
    </row>
    <row r="7183" spans="1:17" x14ac:dyDescent="0.25">
      <c r="A7183">
        <v>7182</v>
      </c>
      <c r="B7183">
        <v>48180000</v>
      </c>
      <c r="C7183" t="s">
        <v>7140</v>
      </c>
      <c r="E7183" s="15">
        <v>7183</v>
      </c>
      <c r="F7183" s="16">
        <v>48190000</v>
      </c>
      <c r="G7183" s="17" t="s">
        <v>7141</v>
      </c>
      <c r="Q7183" t="str">
        <f t="shared" si="112"/>
        <v>48190000-Programski paket za obrazovanje</v>
      </c>
    </row>
    <row r="7184" spans="1:17" x14ac:dyDescent="0.25">
      <c r="A7184">
        <v>7183</v>
      </c>
      <c r="B7184">
        <v>48190000</v>
      </c>
      <c r="C7184" t="s">
        <v>7141</v>
      </c>
      <c r="E7184" s="12">
        <v>7184</v>
      </c>
      <c r="F7184" s="13">
        <v>48200000</v>
      </c>
      <c r="G7184" s="14" t="s">
        <v>7142</v>
      </c>
      <c r="Q7184" t="str">
        <f t="shared" si="112"/>
        <v>48200000-Programski paket za umrežavanje, internet i intranet</v>
      </c>
    </row>
    <row r="7185" spans="1:17" x14ac:dyDescent="0.25">
      <c r="A7185">
        <v>7184</v>
      </c>
      <c r="B7185">
        <v>48200000</v>
      </c>
      <c r="C7185" t="s">
        <v>7142</v>
      </c>
      <c r="E7185" s="15">
        <v>7185</v>
      </c>
      <c r="F7185" s="16">
        <v>48210000</v>
      </c>
      <c r="G7185" s="17" t="s">
        <v>7143</v>
      </c>
      <c r="Q7185" t="str">
        <f t="shared" si="112"/>
        <v>48210000-Programski paket za umrežavanje</v>
      </c>
    </row>
    <row r="7186" spans="1:17" x14ac:dyDescent="0.25">
      <c r="A7186">
        <v>7185</v>
      </c>
      <c r="B7186">
        <v>48210000</v>
      </c>
      <c r="C7186" t="s">
        <v>7143</v>
      </c>
      <c r="E7186" s="12">
        <v>7186</v>
      </c>
      <c r="F7186" s="13">
        <v>48211000</v>
      </c>
      <c r="G7186" s="14" t="s">
        <v>7144</v>
      </c>
      <c r="Q7186" t="str">
        <f t="shared" si="112"/>
        <v>48211000-Programski paket za međusobno povezivanje aplikacionih platformi</v>
      </c>
    </row>
    <row r="7187" spans="1:17" x14ac:dyDescent="0.25">
      <c r="A7187">
        <v>7186</v>
      </c>
      <c r="B7187">
        <v>48211000</v>
      </c>
      <c r="C7187" t="s">
        <v>7144</v>
      </c>
      <c r="E7187" s="15">
        <v>7187</v>
      </c>
      <c r="F7187" s="16">
        <v>48212000</v>
      </c>
      <c r="G7187" s="17" t="s">
        <v>7145</v>
      </c>
      <c r="Q7187" t="str">
        <f t="shared" si="112"/>
        <v>48212000-Programski paket za optički džuboks</v>
      </c>
    </row>
    <row r="7188" spans="1:17" x14ac:dyDescent="0.25">
      <c r="A7188">
        <v>7187</v>
      </c>
      <c r="B7188">
        <v>48212000</v>
      </c>
      <c r="C7188" t="s">
        <v>7145</v>
      </c>
      <c r="E7188" s="12">
        <v>7188</v>
      </c>
      <c r="F7188" s="13">
        <v>48213000</v>
      </c>
      <c r="G7188" s="14" t="s">
        <v>7146</v>
      </c>
      <c r="Q7188" t="str">
        <f t="shared" si="112"/>
        <v>48213000-Programski paket za proširenje operativnog sistema</v>
      </c>
    </row>
    <row r="7189" spans="1:17" x14ac:dyDescent="0.25">
      <c r="A7189">
        <v>7188</v>
      </c>
      <c r="B7189">
        <v>48213000</v>
      </c>
      <c r="C7189" t="s">
        <v>7146</v>
      </c>
      <c r="E7189" s="15">
        <v>7189</v>
      </c>
      <c r="F7189" s="16">
        <v>48214000</v>
      </c>
      <c r="G7189" s="17" t="s">
        <v>7147</v>
      </c>
      <c r="Q7189" t="str">
        <f t="shared" si="112"/>
        <v>48214000-Programski paket za mrežni operativni sistem</v>
      </c>
    </row>
    <row r="7190" spans="1:17" x14ac:dyDescent="0.25">
      <c r="A7190">
        <v>7189</v>
      </c>
      <c r="B7190">
        <v>48214000</v>
      </c>
      <c r="C7190" t="s">
        <v>7147</v>
      </c>
      <c r="E7190" s="12">
        <v>7190</v>
      </c>
      <c r="F7190" s="13">
        <v>48215000</v>
      </c>
      <c r="G7190" s="14" t="s">
        <v>7148</v>
      </c>
      <c r="Q7190" t="str">
        <f t="shared" si="112"/>
        <v>48215000-Programski paket za razvoj umrežavanja</v>
      </c>
    </row>
    <row r="7191" spans="1:17" x14ac:dyDescent="0.25">
      <c r="A7191">
        <v>7190</v>
      </c>
      <c r="B7191">
        <v>48215000</v>
      </c>
      <c r="C7191" t="s">
        <v>7148</v>
      </c>
      <c r="E7191" s="15">
        <v>7191</v>
      </c>
      <c r="F7191" s="16">
        <v>48216000</v>
      </c>
      <c r="G7191" s="17" t="s">
        <v>7149</v>
      </c>
      <c r="Q7191" t="str">
        <f t="shared" si="112"/>
        <v>48216000-Programski paket za terminalsku emulaciju mrežne povezanosti</v>
      </c>
    </row>
    <row r="7192" spans="1:17" x14ac:dyDescent="0.25">
      <c r="A7192">
        <v>7191</v>
      </c>
      <c r="B7192">
        <v>48216000</v>
      </c>
      <c r="C7192" t="s">
        <v>7149</v>
      </c>
      <c r="E7192" s="12">
        <v>7192</v>
      </c>
      <c r="F7192" s="13">
        <v>48217000</v>
      </c>
      <c r="G7192" s="14" t="s">
        <v>7150</v>
      </c>
      <c r="Q7192" t="str">
        <f t="shared" si="112"/>
        <v>48217000-Programski paket za obradu transakcija</v>
      </c>
    </row>
    <row r="7193" spans="1:17" x14ac:dyDescent="0.25">
      <c r="A7193">
        <v>7192</v>
      </c>
      <c r="B7193">
        <v>48217000</v>
      </c>
      <c r="C7193" t="s">
        <v>7150</v>
      </c>
      <c r="E7193" s="15">
        <v>7193</v>
      </c>
      <c r="F7193" s="16">
        <v>48217100</v>
      </c>
      <c r="G7193" s="17" t="s">
        <v>7151</v>
      </c>
      <c r="Q7193" t="str">
        <f t="shared" si="112"/>
        <v>48217100-Programski paket za obradu transakcija na centralnom računaru</v>
      </c>
    </row>
    <row r="7194" spans="1:17" x14ac:dyDescent="0.25">
      <c r="A7194">
        <v>7193</v>
      </c>
      <c r="B7194">
        <v>48217100</v>
      </c>
      <c r="C7194" t="s">
        <v>7151</v>
      </c>
      <c r="E7194" s="12">
        <v>7194</v>
      </c>
      <c r="F7194" s="13">
        <v>48217200</v>
      </c>
      <c r="G7194" s="14" t="s">
        <v>7152</v>
      </c>
      <c r="Q7194" t="str">
        <f t="shared" si="112"/>
        <v>48217200-Programski paket za obradu transakcije na miniračunaru</v>
      </c>
    </row>
    <row r="7195" spans="1:17" x14ac:dyDescent="0.25">
      <c r="A7195">
        <v>7194</v>
      </c>
      <c r="B7195">
        <v>48217200</v>
      </c>
      <c r="C7195" t="s">
        <v>7152</v>
      </c>
      <c r="E7195" s="15">
        <v>7195</v>
      </c>
      <c r="F7195" s="16">
        <v>48217300</v>
      </c>
      <c r="G7195" s="17" t="s">
        <v>7153</v>
      </c>
      <c r="Q7195" t="str">
        <f t="shared" si="112"/>
        <v>48217300-Programski paket za obradu transakcije na mikroračunaru</v>
      </c>
    </row>
    <row r="7196" spans="1:17" x14ac:dyDescent="0.25">
      <c r="A7196">
        <v>7195</v>
      </c>
      <c r="B7196">
        <v>48217300</v>
      </c>
      <c r="C7196" t="s">
        <v>7153</v>
      </c>
      <c r="E7196" s="12">
        <v>7196</v>
      </c>
      <c r="F7196" s="13">
        <v>48218000</v>
      </c>
      <c r="G7196" s="14" t="s">
        <v>7154</v>
      </c>
      <c r="Q7196" t="str">
        <f t="shared" si="112"/>
        <v>48218000-Programski paket za upravljanje dozvolama</v>
      </c>
    </row>
    <row r="7197" spans="1:17" x14ac:dyDescent="0.25">
      <c r="A7197">
        <v>7196</v>
      </c>
      <c r="B7197">
        <v>48218000</v>
      </c>
      <c r="C7197" t="s">
        <v>7154</v>
      </c>
      <c r="E7197" s="15">
        <v>7197</v>
      </c>
      <c r="F7197" s="16">
        <v>48219000</v>
      </c>
      <c r="G7197" s="17" t="s">
        <v>7155</v>
      </c>
      <c r="Q7197" t="str">
        <f t="shared" si="112"/>
        <v>48219000-Programski paket za razne vrste umrežavanja</v>
      </c>
    </row>
    <row r="7198" spans="1:17" x14ac:dyDescent="0.25">
      <c r="A7198">
        <v>7197</v>
      </c>
      <c r="B7198">
        <v>48219000</v>
      </c>
      <c r="C7198" t="s">
        <v>7155</v>
      </c>
      <c r="E7198" s="12">
        <v>7198</v>
      </c>
      <c r="F7198" s="13">
        <v>48219100</v>
      </c>
      <c r="G7198" s="14" t="s">
        <v>7156</v>
      </c>
      <c r="Q7198" t="str">
        <f t="shared" si="112"/>
        <v>48219100-Programski paket za mrežni prolaz (gejtvej)</v>
      </c>
    </row>
    <row r="7199" spans="1:17" x14ac:dyDescent="0.25">
      <c r="A7199">
        <v>7198</v>
      </c>
      <c r="B7199">
        <v>48219100</v>
      </c>
      <c r="C7199" t="s">
        <v>7156</v>
      </c>
      <c r="E7199" s="15">
        <v>7199</v>
      </c>
      <c r="F7199" s="16">
        <v>48219200</v>
      </c>
      <c r="G7199" s="17" t="s">
        <v>7157</v>
      </c>
      <c r="Q7199" t="str">
        <f t="shared" si="112"/>
        <v>48219200-Programski paket za CD server</v>
      </c>
    </row>
    <row r="7200" spans="1:17" x14ac:dyDescent="0.25">
      <c r="A7200">
        <v>7199</v>
      </c>
      <c r="B7200">
        <v>48219200</v>
      </c>
      <c r="C7200" t="s">
        <v>7157</v>
      </c>
      <c r="E7200" s="12">
        <v>7200</v>
      </c>
      <c r="F7200" s="13">
        <v>48219300</v>
      </c>
      <c r="G7200" s="14" t="s">
        <v>7158</v>
      </c>
      <c r="Q7200" t="str">
        <f t="shared" si="112"/>
        <v>48219300-Programski paket za upravljanje</v>
      </c>
    </row>
    <row r="7201" spans="1:17" x14ac:dyDescent="0.25">
      <c r="A7201">
        <v>7200</v>
      </c>
      <c r="B7201">
        <v>48219300</v>
      </c>
      <c r="C7201" t="s">
        <v>7158</v>
      </c>
      <c r="E7201" s="15">
        <v>7201</v>
      </c>
      <c r="F7201" s="16">
        <v>48219400</v>
      </c>
      <c r="G7201" s="17" t="s">
        <v>7159</v>
      </c>
      <c r="Q7201" t="str">
        <f t="shared" si="112"/>
        <v>48219400-Programski paket za transakcijski server</v>
      </c>
    </row>
    <row r="7202" spans="1:17" x14ac:dyDescent="0.25">
      <c r="A7202">
        <v>7201</v>
      </c>
      <c r="B7202">
        <v>48219400</v>
      </c>
      <c r="C7202" t="s">
        <v>7159</v>
      </c>
      <c r="E7202" s="12">
        <v>7202</v>
      </c>
      <c r="F7202" s="13">
        <v>48219500</v>
      </c>
      <c r="G7202" s="14" t="s">
        <v>7160</v>
      </c>
      <c r="Q7202" t="str">
        <f t="shared" si="112"/>
        <v>48219500-Programski paket za svič ili ruter</v>
      </c>
    </row>
    <row r="7203" spans="1:17" x14ac:dyDescent="0.25">
      <c r="A7203">
        <v>7202</v>
      </c>
      <c r="B7203">
        <v>48219500</v>
      </c>
      <c r="C7203" t="s">
        <v>7160</v>
      </c>
      <c r="E7203" s="15">
        <v>7203</v>
      </c>
      <c r="F7203" s="16">
        <v>48219600</v>
      </c>
      <c r="G7203" s="17" t="s">
        <v>7161</v>
      </c>
      <c r="Q7203" t="str">
        <f t="shared" si="112"/>
        <v>48219600-Programski paket za multiplekser</v>
      </c>
    </row>
    <row r="7204" spans="1:17" x14ac:dyDescent="0.25">
      <c r="A7204">
        <v>7203</v>
      </c>
      <c r="B7204">
        <v>48219600</v>
      </c>
      <c r="C7204" t="s">
        <v>7161</v>
      </c>
      <c r="E7204" s="12">
        <v>7204</v>
      </c>
      <c r="F7204" s="13">
        <v>48219700</v>
      </c>
      <c r="G7204" s="14" t="s">
        <v>7162</v>
      </c>
      <c r="Q7204" t="str">
        <f t="shared" si="112"/>
        <v>48219700-Programski paket za komunikacijski server</v>
      </c>
    </row>
    <row r="7205" spans="1:17" x14ac:dyDescent="0.25">
      <c r="A7205">
        <v>7204</v>
      </c>
      <c r="B7205">
        <v>48219700</v>
      </c>
      <c r="C7205" t="s">
        <v>7162</v>
      </c>
      <c r="E7205" s="15">
        <v>7205</v>
      </c>
      <c r="F7205" s="16">
        <v>48219800</v>
      </c>
      <c r="G7205" s="17" t="s">
        <v>7163</v>
      </c>
      <c r="Q7205" t="str">
        <f t="shared" si="112"/>
        <v>48219800-Programski paket za bridž</v>
      </c>
    </row>
    <row r="7206" spans="1:17" x14ac:dyDescent="0.25">
      <c r="A7206">
        <v>7205</v>
      </c>
      <c r="B7206">
        <v>48219800</v>
      </c>
      <c r="C7206" t="s">
        <v>7163</v>
      </c>
      <c r="E7206" s="12">
        <v>7206</v>
      </c>
      <c r="F7206" s="13">
        <v>48220000</v>
      </c>
      <c r="G7206" s="14" t="s">
        <v>7164</v>
      </c>
      <c r="Q7206" t="str">
        <f t="shared" si="112"/>
        <v>48220000-Programski paket za internet i intranet</v>
      </c>
    </row>
    <row r="7207" spans="1:17" x14ac:dyDescent="0.25">
      <c r="A7207">
        <v>7206</v>
      </c>
      <c r="B7207">
        <v>48220000</v>
      </c>
      <c r="C7207" t="s">
        <v>7164</v>
      </c>
      <c r="E7207" s="15">
        <v>7207</v>
      </c>
      <c r="F7207" s="16">
        <v>48221000</v>
      </c>
      <c r="G7207" s="17" t="s">
        <v>7165</v>
      </c>
      <c r="Q7207" t="str">
        <f t="shared" si="112"/>
        <v>48221000-Programski paket za pregled interneta</v>
      </c>
    </row>
    <row r="7208" spans="1:17" x14ac:dyDescent="0.25">
      <c r="A7208">
        <v>7207</v>
      </c>
      <c r="B7208">
        <v>48221000</v>
      </c>
      <c r="C7208" t="s">
        <v>7165</v>
      </c>
      <c r="E7208" s="12">
        <v>7208</v>
      </c>
      <c r="F7208" s="13">
        <v>48222000</v>
      </c>
      <c r="G7208" s="14" t="s">
        <v>7166</v>
      </c>
      <c r="Q7208" t="str">
        <f t="shared" si="112"/>
        <v>48222000-Programski paket za veb server</v>
      </c>
    </row>
    <row r="7209" spans="1:17" x14ac:dyDescent="0.25">
      <c r="A7209">
        <v>7208</v>
      </c>
      <c r="B7209">
        <v>48222000</v>
      </c>
      <c r="C7209" t="s">
        <v>7166</v>
      </c>
      <c r="E7209" s="15">
        <v>7209</v>
      </c>
      <c r="F7209" s="16">
        <v>48223000</v>
      </c>
      <c r="G7209" s="17" t="s">
        <v>7167</v>
      </c>
      <c r="Q7209" t="str">
        <f t="shared" si="112"/>
        <v>48223000-Programski paket za elektronsku poštu</v>
      </c>
    </row>
    <row r="7210" spans="1:17" x14ac:dyDescent="0.25">
      <c r="A7210">
        <v>7209</v>
      </c>
      <c r="B7210">
        <v>48223000</v>
      </c>
      <c r="C7210" t="s">
        <v>7167</v>
      </c>
      <c r="E7210" s="12">
        <v>7210</v>
      </c>
      <c r="F7210" s="13">
        <v>48224000</v>
      </c>
      <c r="G7210" s="14" t="s">
        <v>7168</v>
      </c>
      <c r="Q7210" t="str">
        <f t="shared" si="112"/>
        <v>48224000-Programski paket za uređivanje internet stranica</v>
      </c>
    </row>
    <row r="7211" spans="1:17" x14ac:dyDescent="0.25">
      <c r="A7211">
        <v>7210</v>
      </c>
      <c r="B7211">
        <v>48224000</v>
      </c>
      <c r="C7211" t="s">
        <v>7168</v>
      </c>
      <c r="E7211" s="15">
        <v>7211</v>
      </c>
      <c r="F7211" s="16">
        <v>48300000</v>
      </c>
      <c r="G7211" s="17" t="s">
        <v>7169</v>
      </c>
      <c r="Q7211" t="str">
        <f t="shared" si="112"/>
        <v>48300000-Programski paket za izradu dokumenata, crtanje, slikovni prikaz, vremensko planiranje i produktivnost</v>
      </c>
    </row>
    <row r="7212" spans="1:17" x14ac:dyDescent="0.25">
      <c r="A7212">
        <v>7211</v>
      </c>
      <c r="B7212">
        <v>48300000</v>
      </c>
      <c r="C7212" t="s">
        <v>7169</v>
      </c>
      <c r="E7212" s="12">
        <v>7212</v>
      </c>
      <c r="F7212" s="13">
        <v>48310000</v>
      </c>
      <c r="G7212" s="14" t="s">
        <v>7170</v>
      </c>
      <c r="Q7212" t="str">
        <f t="shared" si="112"/>
        <v>48310000-Programski paket za izradu dokumenata</v>
      </c>
    </row>
    <row r="7213" spans="1:17" x14ac:dyDescent="0.25">
      <c r="A7213">
        <v>7212</v>
      </c>
      <c r="B7213">
        <v>48310000</v>
      </c>
      <c r="C7213" t="s">
        <v>7170</v>
      </c>
      <c r="E7213" s="15">
        <v>7213</v>
      </c>
      <c r="F7213" s="16">
        <v>48311000</v>
      </c>
      <c r="G7213" s="17" t="s">
        <v>7171</v>
      </c>
      <c r="Q7213" t="str">
        <f t="shared" si="112"/>
        <v>48311000-Programski paket za upravljanje dokumentima</v>
      </c>
    </row>
    <row r="7214" spans="1:17" x14ac:dyDescent="0.25">
      <c r="A7214">
        <v>7213</v>
      </c>
      <c r="B7214">
        <v>48311000</v>
      </c>
      <c r="C7214" t="s">
        <v>7171</v>
      </c>
      <c r="E7214" s="12">
        <v>7214</v>
      </c>
      <c r="F7214" s="13">
        <v>48311100</v>
      </c>
      <c r="G7214" s="14" t="s">
        <v>7172</v>
      </c>
      <c r="Q7214" t="str">
        <f t="shared" si="112"/>
        <v>48311100-Sistem za upravljanje dokumentima</v>
      </c>
    </row>
    <row r="7215" spans="1:17" x14ac:dyDescent="0.25">
      <c r="A7215">
        <v>7214</v>
      </c>
      <c r="B7215">
        <v>48311100</v>
      </c>
      <c r="C7215" t="s">
        <v>7172</v>
      </c>
      <c r="E7215" s="15">
        <v>7215</v>
      </c>
      <c r="F7215" s="16">
        <v>48312000</v>
      </c>
      <c r="G7215" s="17" t="s">
        <v>7173</v>
      </c>
      <c r="Q7215" t="str">
        <f t="shared" si="112"/>
        <v>48312000-Programski paket za elektronsko izdavaštvo</v>
      </c>
    </row>
    <row r="7216" spans="1:17" x14ac:dyDescent="0.25">
      <c r="A7216">
        <v>7215</v>
      </c>
      <c r="B7216">
        <v>48312000</v>
      </c>
      <c r="C7216" t="s">
        <v>7173</v>
      </c>
      <c r="E7216" s="12">
        <v>7216</v>
      </c>
      <c r="F7216" s="13">
        <v>48313000</v>
      </c>
      <c r="G7216" s="14" t="s">
        <v>7174</v>
      </c>
      <c r="Q7216" t="str">
        <f t="shared" si="112"/>
        <v>48313000-Programski paket za optičko prepoznavanje znakova (OCR)</v>
      </c>
    </row>
    <row r="7217" spans="1:17" x14ac:dyDescent="0.25">
      <c r="A7217">
        <v>7216</v>
      </c>
      <c r="B7217">
        <v>48313000</v>
      </c>
      <c r="C7217" t="s">
        <v>7174</v>
      </c>
      <c r="E7217" s="15">
        <v>7217</v>
      </c>
      <c r="F7217" s="16">
        <v>48313100</v>
      </c>
      <c r="G7217" s="17" t="s">
        <v>7175</v>
      </c>
      <c r="Q7217" t="str">
        <f t="shared" si="112"/>
        <v>48313100-Sistem za optičko očitavanje</v>
      </c>
    </row>
    <row r="7218" spans="1:17" x14ac:dyDescent="0.25">
      <c r="A7218">
        <v>7217</v>
      </c>
      <c r="B7218">
        <v>48313100</v>
      </c>
      <c r="C7218" t="s">
        <v>7175</v>
      </c>
      <c r="E7218" s="12">
        <v>7218</v>
      </c>
      <c r="F7218" s="13">
        <v>48314000</v>
      </c>
      <c r="G7218" s="14" t="s">
        <v>7176</v>
      </c>
      <c r="Q7218" t="str">
        <f t="shared" si="112"/>
        <v>48314000-Programski paket za prepoznavanje glasa</v>
      </c>
    </row>
    <row r="7219" spans="1:17" x14ac:dyDescent="0.25">
      <c r="A7219">
        <v>7218</v>
      </c>
      <c r="B7219">
        <v>48314000</v>
      </c>
      <c r="C7219" t="s">
        <v>7176</v>
      </c>
      <c r="E7219" s="15">
        <v>7219</v>
      </c>
      <c r="F7219" s="16">
        <v>48315000</v>
      </c>
      <c r="G7219" s="17" t="s">
        <v>7177</v>
      </c>
      <c r="Q7219" t="str">
        <f t="shared" si="112"/>
        <v>48315000-Programski paket za stono izdavaštvo</v>
      </c>
    </row>
    <row r="7220" spans="1:17" x14ac:dyDescent="0.25">
      <c r="A7220">
        <v>7219</v>
      </c>
      <c r="B7220">
        <v>48315000</v>
      </c>
      <c r="C7220" t="s">
        <v>7177</v>
      </c>
      <c r="E7220" s="12">
        <v>7220</v>
      </c>
      <c r="F7220" s="13">
        <v>48316000</v>
      </c>
      <c r="G7220" s="14" t="s">
        <v>7178</v>
      </c>
      <c r="Q7220" t="str">
        <f t="shared" si="112"/>
        <v>48316000-Programski paket za prezentacije</v>
      </c>
    </row>
    <row r="7221" spans="1:17" x14ac:dyDescent="0.25">
      <c r="A7221">
        <v>7220</v>
      </c>
      <c r="B7221">
        <v>48316000</v>
      </c>
      <c r="C7221" t="s">
        <v>7178</v>
      </c>
      <c r="E7221" s="15">
        <v>7221</v>
      </c>
      <c r="F7221" s="16">
        <v>48317000</v>
      </c>
      <c r="G7221" s="17" t="s">
        <v>7179</v>
      </c>
      <c r="Q7221" t="str">
        <f t="shared" si="112"/>
        <v>48317000-Programski paket za obradu teksta</v>
      </c>
    </row>
    <row r="7222" spans="1:17" x14ac:dyDescent="0.25">
      <c r="A7222">
        <v>7221</v>
      </c>
      <c r="B7222">
        <v>48317000</v>
      </c>
      <c r="C7222" t="s">
        <v>7179</v>
      </c>
      <c r="E7222" s="12">
        <v>7222</v>
      </c>
      <c r="F7222" s="13">
        <v>48318000</v>
      </c>
      <c r="G7222" s="14" t="s">
        <v>7180</v>
      </c>
      <c r="Q7222" t="str">
        <f t="shared" si="112"/>
        <v>48318000-Programski paket za skenere</v>
      </c>
    </row>
    <row r="7223" spans="1:17" x14ac:dyDescent="0.25">
      <c r="A7223">
        <v>7222</v>
      </c>
      <c r="B7223">
        <v>48318000</v>
      </c>
      <c r="C7223" t="s">
        <v>7180</v>
      </c>
      <c r="E7223" s="15">
        <v>7223</v>
      </c>
      <c r="F7223" s="16">
        <v>48319000</v>
      </c>
      <c r="G7223" s="17" t="s">
        <v>7181</v>
      </c>
      <c r="Q7223" t="str">
        <f t="shared" si="112"/>
        <v>48319000-Kontrola pravopisa</v>
      </c>
    </row>
    <row r="7224" spans="1:17" x14ac:dyDescent="0.25">
      <c r="A7224">
        <v>7223</v>
      </c>
      <c r="B7224">
        <v>48319000</v>
      </c>
      <c r="C7224" t="s">
        <v>7181</v>
      </c>
      <c r="E7224" s="12">
        <v>7224</v>
      </c>
      <c r="F7224" s="13">
        <v>48320000</v>
      </c>
      <c r="G7224" s="14" t="s">
        <v>7182</v>
      </c>
      <c r="Q7224" t="str">
        <f t="shared" si="112"/>
        <v>48320000-Programski paket za crtanje i slikovni prikaz</v>
      </c>
    </row>
    <row r="7225" spans="1:17" x14ac:dyDescent="0.25">
      <c r="A7225">
        <v>7224</v>
      </c>
      <c r="B7225">
        <v>48320000</v>
      </c>
      <c r="C7225" t="s">
        <v>7182</v>
      </c>
      <c r="E7225" s="15">
        <v>7225</v>
      </c>
      <c r="F7225" s="16">
        <v>48321000</v>
      </c>
      <c r="G7225" s="17" t="s">
        <v>7183</v>
      </c>
      <c r="Q7225" t="str">
        <f t="shared" si="112"/>
        <v>48321000-Programski paket za projektovanje pomoću računara (CAD)</v>
      </c>
    </row>
    <row r="7226" spans="1:17" x14ac:dyDescent="0.25">
      <c r="A7226">
        <v>7225</v>
      </c>
      <c r="B7226">
        <v>48321000</v>
      </c>
      <c r="C7226" t="s">
        <v>7183</v>
      </c>
      <c r="E7226" s="12">
        <v>7226</v>
      </c>
      <c r="F7226" s="13">
        <v>48321100</v>
      </c>
      <c r="G7226" s="14" t="s">
        <v>7184</v>
      </c>
      <c r="Q7226" t="str">
        <f t="shared" si="112"/>
        <v>48321100-Sistem za projektovanje pomoću računara (CAD)</v>
      </c>
    </row>
    <row r="7227" spans="1:17" x14ac:dyDescent="0.25">
      <c r="A7227">
        <v>7226</v>
      </c>
      <c r="B7227">
        <v>48321100</v>
      </c>
      <c r="C7227" t="s">
        <v>7184</v>
      </c>
      <c r="E7227" s="15">
        <v>7227</v>
      </c>
      <c r="F7227" s="16">
        <v>48322000</v>
      </c>
      <c r="G7227" s="17" t="s">
        <v>7185</v>
      </c>
      <c r="Q7227" t="str">
        <f t="shared" si="112"/>
        <v>48322000-Grafički programski paket</v>
      </c>
    </row>
    <row r="7228" spans="1:17" x14ac:dyDescent="0.25">
      <c r="A7228">
        <v>7227</v>
      </c>
      <c r="B7228">
        <v>48322000</v>
      </c>
      <c r="C7228" t="s">
        <v>7185</v>
      </c>
      <c r="E7228" s="12">
        <v>7228</v>
      </c>
      <c r="F7228" s="13">
        <v>48323000</v>
      </c>
      <c r="G7228" s="14" t="s">
        <v>7186</v>
      </c>
      <c r="Q7228" t="str">
        <f t="shared" si="112"/>
        <v>48323000-Programski paket za proizvodnju pomoću računara (CAM)</v>
      </c>
    </row>
    <row r="7229" spans="1:17" x14ac:dyDescent="0.25">
      <c r="A7229">
        <v>7228</v>
      </c>
      <c r="B7229">
        <v>48323000</v>
      </c>
      <c r="C7229" t="s">
        <v>7186</v>
      </c>
      <c r="E7229" s="15">
        <v>7229</v>
      </c>
      <c r="F7229" s="16">
        <v>48324000</v>
      </c>
      <c r="G7229" s="17" t="s">
        <v>7187</v>
      </c>
      <c r="Q7229" t="str">
        <f t="shared" si="112"/>
        <v>48324000-Programski paket za grafikone</v>
      </c>
    </row>
    <row r="7230" spans="1:17" x14ac:dyDescent="0.25">
      <c r="A7230">
        <v>7229</v>
      </c>
      <c r="B7230">
        <v>48324000</v>
      </c>
      <c r="C7230" t="s">
        <v>7187</v>
      </c>
      <c r="E7230" s="12">
        <v>7230</v>
      </c>
      <c r="F7230" s="13">
        <v>48325000</v>
      </c>
      <c r="G7230" s="14" t="s">
        <v>7188</v>
      </c>
      <c r="Q7230" t="str">
        <f t="shared" si="112"/>
        <v>48325000-Programski paket za izradu obrazaca</v>
      </c>
    </row>
    <row r="7231" spans="1:17" x14ac:dyDescent="0.25">
      <c r="A7231">
        <v>7230</v>
      </c>
      <c r="B7231">
        <v>48325000</v>
      </c>
      <c r="C7231" t="s">
        <v>7188</v>
      </c>
      <c r="E7231" s="15">
        <v>7231</v>
      </c>
      <c r="F7231" s="16">
        <v>48326000</v>
      </c>
      <c r="G7231" s="17" t="s">
        <v>7189</v>
      </c>
      <c r="Q7231" t="str">
        <f t="shared" si="112"/>
        <v>48326000-Programski paket za izradu karata</v>
      </c>
    </row>
    <row r="7232" spans="1:17" x14ac:dyDescent="0.25">
      <c r="A7232">
        <v>7231</v>
      </c>
      <c r="B7232">
        <v>48326000</v>
      </c>
      <c r="C7232" t="s">
        <v>7189</v>
      </c>
      <c r="E7232" s="12">
        <v>7232</v>
      </c>
      <c r="F7232" s="13">
        <v>48326100</v>
      </c>
      <c r="G7232" s="14" t="s">
        <v>7190</v>
      </c>
      <c r="Q7232" t="str">
        <f t="shared" si="112"/>
        <v>48326100-Digitalno kartiranje</v>
      </c>
    </row>
    <row r="7233" spans="1:17" x14ac:dyDescent="0.25">
      <c r="A7233">
        <v>7232</v>
      </c>
      <c r="B7233">
        <v>48326100</v>
      </c>
      <c r="C7233" t="s">
        <v>7190</v>
      </c>
      <c r="E7233" s="15">
        <v>7233</v>
      </c>
      <c r="F7233" s="16">
        <v>48327000</v>
      </c>
      <c r="G7233" s="17" t="s">
        <v>7191</v>
      </c>
      <c r="Q7233" t="str">
        <f t="shared" si="112"/>
        <v>48327000-Programski paket za crtanje i slikanje</v>
      </c>
    </row>
    <row r="7234" spans="1:17" x14ac:dyDescent="0.25">
      <c r="A7234">
        <v>7233</v>
      </c>
      <c r="B7234">
        <v>48327000</v>
      </c>
      <c r="C7234" t="s">
        <v>7191</v>
      </c>
      <c r="E7234" s="12">
        <v>7234</v>
      </c>
      <c r="F7234" s="13">
        <v>48328000</v>
      </c>
      <c r="G7234" s="14" t="s">
        <v>7192</v>
      </c>
      <c r="Q7234" t="str">
        <f t="shared" ref="Q7234:Q7297" si="113">F7234&amp; "-" &amp;G7234</f>
        <v>48328000-Programski paket za obradu slike</v>
      </c>
    </row>
    <row r="7235" spans="1:17" x14ac:dyDescent="0.25">
      <c r="A7235">
        <v>7234</v>
      </c>
      <c r="B7235">
        <v>48328000</v>
      </c>
      <c r="C7235" t="s">
        <v>7192</v>
      </c>
      <c r="E7235" s="15">
        <v>7235</v>
      </c>
      <c r="F7235" s="16">
        <v>48329000</v>
      </c>
      <c r="G7235" s="17" t="s">
        <v>7193</v>
      </c>
      <c r="Q7235" t="str">
        <f t="shared" si="113"/>
        <v>48329000-Sistem za slikanje i arhiviranje</v>
      </c>
    </row>
    <row r="7236" spans="1:17" x14ac:dyDescent="0.25">
      <c r="A7236">
        <v>7235</v>
      </c>
      <c r="B7236">
        <v>48329000</v>
      </c>
      <c r="C7236" t="s">
        <v>7193</v>
      </c>
      <c r="E7236" s="12">
        <v>7236</v>
      </c>
      <c r="F7236" s="13">
        <v>48330000</v>
      </c>
      <c r="G7236" s="14" t="s">
        <v>7194</v>
      </c>
      <c r="Q7236" t="str">
        <f t="shared" si="113"/>
        <v>48330000-Programski paket za vremensko planiranje i produktivnost</v>
      </c>
    </row>
    <row r="7237" spans="1:17" x14ac:dyDescent="0.25">
      <c r="A7237">
        <v>7236</v>
      </c>
      <c r="B7237">
        <v>48330000</v>
      </c>
      <c r="C7237" t="s">
        <v>7194</v>
      </c>
      <c r="E7237" s="15">
        <v>7237</v>
      </c>
      <c r="F7237" s="16">
        <v>48331000</v>
      </c>
      <c r="G7237" s="17" t="s">
        <v>7195</v>
      </c>
      <c r="Q7237" t="str">
        <f t="shared" si="113"/>
        <v>48331000-Programski paket za upravljanje projektima</v>
      </c>
    </row>
    <row r="7238" spans="1:17" x14ac:dyDescent="0.25">
      <c r="A7238">
        <v>7237</v>
      </c>
      <c r="B7238">
        <v>48331000</v>
      </c>
      <c r="C7238" t="s">
        <v>7195</v>
      </c>
      <c r="E7238" s="12">
        <v>7238</v>
      </c>
      <c r="F7238" s="13">
        <v>48332000</v>
      </c>
      <c r="G7238" s="14" t="s">
        <v>7196</v>
      </c>
      <c r="Q7238" t="str">
        <f t="shared" si="113"/>
        <v>48332000-Programski paket za vremensko planiranje</v>
      </c>
    </row>
    <row r="7239" spans="1:17" x14ac:dyDescent="0.25">
      <c r="A7239">
        <v>7238</v>
      </c>
      <c r="B7239">
        <v>48332000</v>
      </c>
      <c r="C7239" t="s">
        <v>7196</v>
      </c>
      <c r="E7239" s="15">
        <v>7239</v>
      </c>
      <c r="F7239" s="16">
        <v>48333000</v>
      </c>
      <c r="G7239" s="17" t="s">
        <v>7197</v>
      </c>
      <c r="Q7239" t="str">
        <f t="shared" si="113"/>
        <v>48333000-Programski paket za upravljanje kontaktima</v>
      </c>
    </row>
    <row r="7240" spans="1:17" x14ac:dyDescent="0.25">
      <c r="A7240">
        <v>7239</v>
      </c>
      <c r="B7240">
        <v>48333000</v>
      </c>
      <c r="C7240" t="s">
        <v>7197</v>
      </c>
      <c r="E7240" s="12">
        <v>7240</v>
      </c>
      <c r="F7240" s="13">
        <v>48400000</v>
      </c>
      <c r="G7240" s="14" t="s">
        <v>7198</v>
      </c>
      <c r="Q7240" t="str">
        <f t="shared" si="113"/>
        <v>48400000-Programski paket za poslovne transakcije i lično poslovanje</v>
      </c>
    </row>
    <row r="7241" spans="1:17" x14ac:dyDescent="0.25">
      <c r="A7241">
        <v>7240</v>
      </c>
      <c r="B7241">
        <v>48400000</v>
      </c>
      <c r="C7241" t="s">
        <v>7198</v>
      </c>
      <c r="E7241" s="15">
        <v>7241</v>
      </c>
      <c r="F7241" s="16">
        <v>48410000</v>
      </c>
      <c r="G7241" s="17" t="s">
        <v>7199</v>
      </c>
      <c r="Q7241" t="str">
        <f t="shared" si="113"/>
        <v>48410000-Programski paket za upravljanje investicijama i pripremu poreske prijave</v>
      </c>
    </row>
    <row r="7242" spans="1:17" x14ac:dyDescent="0.25">
      <c r="A7242">
        <v>7241</v>
      </c>
      <c r="B7242">
        <v>48410000</v>
      </c>
      <c r="C7242" t="s">
        <v>7199</v>
      </c>
      <c r="E7242" s="12">
        <v>7242</v>
      </c>
      <c r="F7242" s="13">
        <v>48411000</v>
      </c>
      <c r="G7242" s="14" t="s">
        <v>7200</v>
      </c>
      <c r="Q7242" t="str">
        <f t="shared" si="113"/>
        <v>48411000-Programski paket za upravljanje investicijama</v>
      </c>
    </row>
    <row r="7243" spans="1:17" x14ac:dyDescent="0.25">
      <c r="A7243">
        <v>7242</v>
      </c>
      <c r="B7243">
        <v>48411000</v>
      </c>
      <c r="C7243" t="s">
        <v>7200</v>
      </c>
      <c r="E7243" s="15">
        <v>7243</v>
      </c>
      <c r="F7243" s="16">
        <v>48412000</v>
      </c>
      <c r="G7243" s="17" t="s">
        <v>7201</v>
      </c>
      <c r="Q7243" t="str">
        <f t="shared" si="113"/>
        <v>48412000-Programski paket za pripremu poreske prijave</v>
      </c>
    </row>
    <row r="7244" spans="1:17" x14ac:dyDescent="0.25">
      <c r="A7244">
        <v>7243</v>
      </c>
      <c r="B7244">
        <v>48412000</v>
      </c>
      <c r="C7244" t="s">
        <v>7201</v>
      </c>
      <c r="E7244" s="12">
        <v>7244</v>
      </c>
      <c r="F7244" s="13">
        <v>48420000</v>
      </c>
      <c r="G7244" s="14" t="s">
        <v>7202</v>
      </c>
      <c r="Q7244" t="str">
        <f t="shared" si="113"/>
        <v>48420000-Programski paket za upravljanje objektima i zbirka programskih paketa</v>
      </c>
    </row>
    <row r="7245" spans="1:17" x14ac:dyDescent="0.25">
      <c r="A7245">
        <v>7244</v>
      </c>
      <c r="B7245">
        <v>48420000</v>
      </c>
      <c r="C7245" t="s">
        <v>7202</v>
      </c>
      <c r="E7245" s="15">
        <v>7245</v>
      </c>
      <c r="F7245" s="16">
        <v>48421000</v>
      </c>
      <c r="G7245" s="17" t="s">
        <v>7203</v>
      </c>
      <c r="Q7245" t="str">
        <f t="shared" si="113"/>
        <v>48421000-Programski paket za upravljanje objektima</v>
      </c>
    </row>
    <row r="7246" spans="1:17" x14ac:dyDescent="0.25">
      <c r="A7246">
        <v>7245</v>
      </c>
      <c r="B7246">
        <v>48421000</v>
      </c>
      <c r="C7246" t="s">
        <v>7203</v>
      </c>
      <c r="E7246" s="12">
        <v>7246</v>
      </c>
      <c r="F7246" s="13">
        <v>48422000</v>
      </c>
      <c r="G7246" s="14" t="s">
        <v>7204</v>
      </c>
      <c r="Q7246" t="str">
        <f t="shared" si="113"/>
        <v>48422000-Zbirka programskih paketa</v>
      </c>
    </row>
    <row r="7247" spans="1:17" x14ac:dyDescent="0.25">
      <c r="A7247">
        <v>7246</v>
      </c>
      <c r="B7247">
        <v>48422000</v>
      </c>
      <c r="C7247" t="s">
        <v>7204</v>
      </c>
      <c r="E7247" s="15">
        <v>7247</v>
      </c>
      <c r="F7247" s="16">
        <v>48430000</v>
      </c>
      <c r="G7247" s="17" t="s">
        <v>7205</v>
      </c>
      <c r="Q7247" t="str">
        <f t="shared" si="113"/>
        <v>48430000-Programski paket za upravljanje inventarom</v>
      </c>
    </row>
    <row r="7248" spans="1:17" x14ac:dyDescent="0.25">
      <c r="A7248">
        <v>7247</v>
      </c>
      <c r="B7248">
        <v>48430000</v>
      </c>
      <c r="C7248" t="s">
        <v>7205</v>
      </c>
      <c r="E7248" s="12">
        <v>7248</v>
      </c>
      <c r="F7248" s="13">
        <v>48440000</v>
      </c>
      <c r="G7248" s="14" t="s">
        <v>7206</v>
      </c>
      <c r="Q7248" t="str">
        <f t="shared" si="113"/>
        <v>48440000-Programski paket za finansijsku analizu i računovodstvo</v>
      </c>
    </row>
    <row r="7249" spans="1:17" x14ac:dyDescent="0.25">
      <c r="A7249">
        <v>7248</v>
      </c>
      <c r="B7249">
        <v>48440000</v>
      </c>
      <c r="C7249" t="s">
        <v>7206</v>
      </c>
      <c r="E7249" s="15">
        <v>7249</v>
      </c>
      <c r="F7249" s="16">
        <v>48441000</v>
      </c>
      <c r="G7249" s="17" t="s">
        <v>7207</v>
      </c>
      <c r="Q7249" t="str">
        <f t="shared" si="113"/>
        <v>48441000-Programski paket za finansijsku analizu</v>
      </c>
    </row>
    <row r="7250" spans="1:17" x14ac:dyDescent="0.25">
      <c r="A7250">
        <v>7249</v>
      </c>
      <c r="B7250">
        <v>48441000</v>
      </c>
      <c r="C7250" t="s">
        <v>7207</v>
      </c>
      <c r="E7250" s="12">
        <v>7250</v>
      </c>
      <c r="F7250" s="13">
        <v>48442000</v>
      </c>
      <c r="G7250" s="14" t="s">
        <v>7208</v>
      </c>
      <c r="Q7250" t="str">
        <f t="shared" si="113"/>
        <v>48442000-Programski paket za finansijske sisteme</v>
      </c>
    </row>
    <row r="7251" spans="1:17" x14ac:dyDescent="0.25">
      <c r="A7251">
        <v>7250</v>
      </c>
      <c r="B7251">
        <v>48442000</v>
      </c>
      <c r="C7251" t="s">
        <v>7208</v>
      </c>
      <c r="E7251" s="15">
        <v>7251</v>
      </c>
      <c r="F7251" s="16">
        <v>48443000</v>
      </c>
      <c r="G7251" s="17" t="s">
        <v>7209</v>
      </c>
      <c r="Q7251" t="str">
        <f t="shared" si="113"/>
        <v>48443000-Programski paket za računovodstvo</v>
      </c>
    </row>
    <row r="7252" spans="1:17" x14ac:dyDescent="0.25">
      <c r="A7252">
        <v>7251</v>
      </c>
      <c r="B7252">
        <v>48443000</v>
      </c>
      <c r="C7252" t="s">
        <v>7209</v>
      </c>
      <c r="E7252" s="12">
        <v>7252</v>
      </c>
      <c r="F7252" s="13">
        <v>48444000</v>
      </c>
      <c r="G7252" s="14" t="s">
        <v>7210</v>
      </c>
      <c r="Q7252" t="str">
        <f t="shared" si="113"/>
        <v>48444000-Računovodstveni sistem</v>
      </c>
    </row>
    <row r="7253" spans="1:17" x14ac:dyDescent="0.25">
      <c r="A7253">
        <v>7252</v>
      </c>
      <c r="B7253">
        <v>48444000</v>
      </c>
      <c r="C7253" t="s">
        <v>7210</v>
      </c>
      <c r="E7253" s="15">
        <v>7253</v>
      </c>
      <c r="F7253" s="16">
        <v>48444100</v>
      </c>
      <c r="G7253" s="17" t="s">
        <v>7211</v>
      </c>
      <c r="Q7253" t="str">
        <f t="shared" si="113"/>
        <v>48444100-Sistem za fakturisanje i naplatu</v>
      </c>
    </row>
    <row r="7254" spans="1:17" x14ac:dyDescent="0.25">
      <c r="A7254">
        <v>7253</v>
      </c>
      <c r="B7254">
        <v>48444100</v>
      </c>
      <c r="C7254" t="s">
        <v>7211</v>
      </c>
      <c r="E7254" s="12">
        <v>7254</v>
      </c>
      <c r="F7254" s="13">
        <v>48445000</v>
      </c>
      <c r="G7254" s="14" t="s">
        <v>7212</v>
      </c>
      <c r="Q7254" t="str">
        <f t="shared" si="113"/>
        <v>48445000-Programski paket za upravljanje odnosima sa klijentima</v>
      </c>
    </row>
    <row r="7255" spans="1:17" x14ac:dyDescent="0.25">
      <c r="A7255">
        <v>7254</v>
      </c>
      <c r="B7255">
        <v>48445000</v>
      </c>
      <c r="C7255" t="s">
        <v>7212</v>
      </c>
      <c r="E7255" s="15">
        <v>7255</v>
      </c>
      <c r="F7255" s="16">
        <v>48450000</v>
      </c>
      <c r="G7255" s="17" t="s">
        <v>7213</v>
      </c>
      <c r="Q7255" t="str">
        <f t="shared" si="113"/>
        <v>48450000-Programski paket za obračun vremena ili za ljudske resurse</v>
      </c>
    </row>
    <row r="7256" spans="1:17" x14ac:dyDescent="0.25">
      <c r="A7256">
        <v>7255</v>
      </c>
      <c r="B7256">
        <v>48450000</v>
      </c>
      <c r="C7256" t="s">
        <v>7213</v>
      </c>
      <c r="E7256" s="12">
        <v>7256</v>
      </c>
      <c r="F7256" s="13">
        <v>48451000</v>
      </c>
      <c r="G7256" s="14" t="s">
        <v>7214</v>
      </c>
      <c r="Q7256" t="str">
        <f t="shared" si="113"/>
        <v>48451000-Programski paket za planiranje resursa preduzeća</v>
      </c>
    </row>
    <row r="7257" spans="1:17" x14ac:dyDescent="0.25">
      <c r="A7257">
        <v>7256</v>
      </c>
      <c r="B7257">
        <v>48451000</v>
      </c>
      <c r="C7257" t="s">
        <v>7214</v>
      </c>
      <c r="E7257" s="15">
        <v>7257</v>
      </c>
      <c r="F7257" s="16">
        <v>48460000</v>
      </c>
      <c r="G7257" s="17" t="s">
        <v>7215</v>
      </c>
      <c r="Q7257" t="str">
        <f t="shared" si="113"/>
        <v>48460000-Analitički, naučni, matematički ili prognostički programski paket</v>
      </c>
    </row>
    <row r="7258" spans="1:17" x14ac:dyDescent="0.25">
      <c r="A7258">
        <v>7257</v>
      </c>
      <c r="B7258">
        <v>48460000</v>
      </c>
      <c r="C7258" t="s">
        <v>7215</v>
      </c>
      <c r="E7258" s="12">
        <v>7258</v>
      </c>
      <c r="F7258" s="13">
        <v>48461000</v>
      </c>
      <c r="G7258" s="14" t="s">
        <v>7216</v>
      </c>
      <c r="Q7258" t="str">
        <f t="shared" si="113"/>
        <v>48461000-Analitički ili naučni programski paket</v>
      </c>
    </row>
    <row r="7259" spans="1:17" x14ac:dyDescent="0.25">
      <c r="A7259">
        <v>7258</v>
      </c>
      <c r="B7259">
        <v>48461000</v>
      </c>
      <c r="C7259" t="s">
        <v>7216</v>
      </c>
      <c r="E7259" s="15">
        <v>7259</v>
      </c>
      <c r="F7259" s="16">
        <v>48462000</v>
      </c>
      <c r="G7259" s="17" t="s">
        <v>7217</v>
      </c>
      <c r="Q7259" t="str">
        <f t="shared" si="113"/>
        <v>48462000-Matematički ili prognostički programski paket</v>
      </c>
    </row>
    <row r="7260" spans="1:17" x14ac:dyDescent="0.25">
      <c r="A7260">
        <v>7259</v>
      </c>
      <c r="B7260">
        <v>48462000</v>
      </c>
      <c r="C7260" t="s">
        <v>7217</v>
      </c>
      <c r="E7260" s="12">
        <v>7260</v>
      </c>
      <c r="F7260" s="13">
        <v>48463000</v>
      </c>
      <c r="G7260" s="14" t="s">
        <v>7218</v>
      </c>
      <c r="Q7260" t="str">
        <f t="shared" si="113"/>
        <v>48463000-Statistički programski paket</v>
      </c>
    </row>
    <row r="7261" spans="1:17" x14ac:dyDescent="0.25">
      <c r="A7261">
        <v>7260</v>
      </c>
      <c r="B7261">
        <v>48463000</v>
      </c>
      <c r="C7261" t="s">
        <v>7218</v>
      </c>
      <c r="E7261" s="15">
        <v>7261</v>
      </c>
      <c r="F7261" s="16">
        <v>48470000</v>
      </c>
      <c r="G7261" s="17" t="s">
        <v>7219</v>
      </c>
      <c r="Q7261" t="str">
        <f t="shared" si="113"/>
        <v>48470000-Programski paket za aukcije</v>
      </c>
    </row>
    <row r="7262" spans="1:17" x14ac:dyDescent="0.25">
      <c r="A7262">
        <v>7261</v>
      </c>
      <c r="B7262">
        <v>48470000</v>
      </c>
      <c r="C7262" t="s">
        <v>7219</v>
      </c>
      <c r="E7262" s="12">
        <v>7262</v>
      </c>
      <c r="F7262" s="13">
        <v>48480000</v>
      </c>
      <c r="G7262" s="14" t="s">
        <v>7220</v>
      </c>
      <c r="Q7262" t="str">
        <f t="shared" si="113"/>
        <v>48480000-Programski paket za prodaju, plasman i poslovne informacije</v>
      </c>
    </row>
    <row r="7263" spans="1:17" x14ac:dyDescent="0.25">
      <c r="A7263">
        <v>7262</v>
      </c>
      <c r="B7263">
        <v>48480000</v>
      </c>
      <c r="C7263" t="s">
        <v>7220</v>
      </c>
      <c r="E7263" s="15">
        <v>7263</v>
      </c>
      <c r="F7263" s="16">
        <v>48481000</v>
      </c>
      <c r="G7263" s="17" t="s">
        <v>7221</v>
      </c>
      <c r="Q7263" t="str">
        <f t="shared" si="113"/>
        <v>48481000-Programski paket za prodaju ili plasman</v>
      </c>
    </row>
    <row r="7264" spans="1:17" x14ac:dyDescent="0.25">
      <c r="A7264">
        <v>7263</v>
      </c>
      <c r="B7264">
        <v>48481000</v>
      </c>
      <c r="C7264" t="s">
        <v>7221</v>
      </c>
      <c r="E7264" s="12">
        <v>7264</v>
      </c>
      <c r="F7264" s="13">
        <v>48482000</v>
      </c>
      <c r="G7264" s="14" t="s">
        <v>7222</v>
      </c>
      <c r="Q7264" t="str">
        <f t="shared" si="113"/>
        <v>48482000-Programski paket za poslovne informacije</v>
      </c>
    </row>
    <row r="7265" spans="1:17" x14ac:dyDescent="0.25">
      <c r="A7265">
        <v>7264</v>
      </c>
      <c r="B7265">
        <v>48482000</v>
      </c>
      <c r="C7265" t="s">
        <v>7222</v>
      </c>
      <c r="E7265" s="15">
        <v>7265</v>
      </c>
      <c r="F7265" s="16">
        <v>48490000</v>
      </c>
      <c r="G7265" s="17" t="s">
        <v>7223</v>
      </c>
      <c r="Q7265" t="str">
        <f t="shared" si="113"/>
        <v>48490000-Programski paket za nabavke</v>
      </c>
    </row>
    <row r="7266" spans="1:17" x14ac:dyDescent="0.25">
      <c r="A7266">
        <v>7265</v>
      </c>
      <c r="B7266">
        <v>48490000</v>
      </c>
      <c r="C7266" t="s">
        <v>7223</v>
      </c>
      <c r="E7266" s="12">
        <v>7266</v>
      </c>
      <c r="F7266" s="13">
        <v>48500000</v>
      </c>
      <c r="G7266" s="14" t="s">
        <v>7224</v>
      </c>
      <c r="Q7266" t="str">
        <f t="shared" si="113"/>
        <v>48500000-Komunikacioni i multimedijski programski paket</v>
      </c>
    </row>
    <row r="7267" spans="1:17" x14ac:dyDescent="0.25">
      <c r="A7267">
        <v>7266</v>
      </c>
      <c r="B7267">
        <v>48500000</v>
      </c>
      <c r="C7267" t="s">
        <v>7224</v>
      </c>
      <c r="E7267" s="15">
        <v>7267</v>
      </c>
      <c r="F7267" s="16">
        <v>48510000</v>
      </c>
      <c r="G7267" s="17" t="s">
        <v>7225</v>
      </c>
      <c r="Q7267" t="str">
        <f t="shared" si="113"/>
        <v>48510000-Komunikacioni programski paket</v>
      </c>
    </row>
    <row r="7268" spans="1:17" x14ac:dyDescent="0.25">
      <c r="A7268">
        <v>7267</v>
      </c>
      <c r="B7268">
        <v>48510000</v>
      </c>
      <c r="C7268" t="s">
        <v>7225</v>
      </c>
      <c r="E7268" s="12">
        <v>7268</v>
      </c>
      <c r="F7268" s="13">
        <v>48511000</v>
      </c>
      <c r="G7268" s="14" t="s">
        <v>7226</v>
      </c>
      <c r="Q7268" t="str">
        <f t="shared" si="113"/>
        <v>48511000-Programski paket za stone komunikacije</v>
      </c>
    </row>
    <row r="7269" spans="1:17" x14ac:dyDescent="0.25">
      <c r="A7269">
        <v>7268</v>
      </c>
      <c r="B7269">
        <v>48511000</v>
      </c>
      <c r="C7269" t="s">
        <v>7226</v>
      </c>
      <c r="E7269" s="15">
        <v>7269</v>
      </c>
      <c r="F7269" s="16">
        <v>48512000</v>
      </c>
      <c r="G7269" s="17" t="s">
        <v>7227</v>
      </c>
      <c r="Q7269" t="str">
        <f t="shared" si="113"/>
        <v>48512000-Programski paket za interaktivni glasovni odziv</v>
      </c>
    </row>
    <row r="7270" spans="1:17" x14ac:dyDescent="0.25">
      <c r="A7270">
        <v>7269</v>
      </c>
      <c r="B7270">
        <v>48512000</v>
      </c>
      <c r="C7270" t="s">
        <v>7227</v>
      </c>
      <c r="E7270" s="12">
        <v>7270</v>
      </c>
      <c r="F7270" s="13">
        <v>48513000</v>
      </c>
      <c r="G7270" s="14" t="s">
        <v>7228</v>
      </c>
      <c r="Q7270" t="str">
        <f t="shared" si="113"/>
        <v>48513000-Programski paket za modeme</v>
      </c>
    </row>
    <row r="7271" spans="1:17" x14ac:dyDescent="0.25">
      <c r="A7271">
        <v>7270</v>
      </c>
      <c r="B7271">
        <v>48513000</v>
      </c>
      <c r="C7271" t="s">
        <v>7228</v>
      </c>
      <c r="E7271" s="15">
        <v>7271</v>
      </c>
      <c r="F7271" s="16">
        <v>48514000</v>
      </c>
      <c r="G7271" s="17" t="s">
        <v>7229</v>
      </c>
      <c r="Q7271" t="str">
        <f t="shared" si="113"/>
        <v>48514000-Programski paket za daljinski pristup</v>
      </c>
    </row>
    <row r="7272" spans="1:17" x14ac:dyDescent="0.25">
      <c r="A7272">
        <v>7271</v>
      </c>
      <c r="B7272">
        <v>48514000</v>
      </c>
      <c r="C7272" t="s">
        <v>7229</v>
      </c>
      <c r="E7272" s="12">
        <v>7272</v>
      </c>
      <c r="F7272" s="13">
        <v>48515000</v>
      </c>
      <c r="G7272" s="14" t="s">
        <v>7230</v>
      </c>
      <c r="Q7272" t="str">
        <f t="shared" si="113"/>
        <v>48515000-Programski paket za video konferencije</v>
      </c>
    </row>
    <row r="7273" spans="1:17" x14ac:dyDescent="0.25">
      <c r="A7273">
        <v>7272</v>
      </c>
      <c r="B7273">
        <v>48515000</v>
      </c>
      <c r="C7273" t="s">
        <v>7230</v>
      </c>
      <c r="E7273" s="15">
        <v>7273</v>
      </c>
      <c r="F7273" s="16">
        <v>48516000</v>
      </c>
      <c r="G7273" s="17" t="s">
        <v>7231</v>
      </c>
      <c r="Q7273" t="str">
        <f t="shared" si="113"/>
        <v>48516000-Programski paket za elektronsku razmenu</v>
      </c>
    </row>
    <row r="7274" spans="1:17" x14ac:dyDescent="0.25">
      <c r="A7274">
        <v>7273</v>
      </c>
      <c r="B7274">
        <v>48516000</v>
      </c>
      <c r="C7274" t="s">
        <v>7231</v>
      </c>
      <c r="E7274" s="12">
        <v>7274</v>
      </c>
      <c r="F7274" s="13">
        <v>48517000</v>
      </c>
      <c r="G7274" s="14" t="s">
        <v>7232</v>
      </c>
      <c r="Q7274" t="str">
        <f t="shared" si="113"/>
        <v>48517000-Programski paket za informacione tehnologije</v>
      </c>
    </row>
    <row r="7275" spans="1:17" x14ac:dyDescent="0.25">
      <c r="A7275">
        <v>7274</v>
      </c>
      <c r="B7275">
        <v>48517000</v>
      </c>
      <c r="C7275" t="s">
        <v>7232</v>
      </c>
      <c r="E7275" s="15">
        <v>7275</v>
      </c>
      <c r="F7275" s="16">
        <v>48518000</v>
      </c>
      <c r="G7275" s="17" t="s">
        <v>7233</v>
      </c>
      <c r="Q7275" t="str">
        <f t="shared" si="113"/>
        <v>48518000-Emulacioni programski paket</v>
      </c>
    </row>
    <row r="7276" spans="1:17" x14ac:dyDescent="0.25">
      <c r="A7276">
        <v>7275</v>
      </c>
      <c r="B7276">
        <v>48518000</v>
      </c>
      <c r="C7276" t="s">
        <v>7233</v>
      </c>
      <c r="E7276" s="12">
        <v>7276</v>
      </c>
      <c r="F7276" s="13">
        <v>48519000</v>
      </c>
      <c r="G7276" s="14" t="s">
        <v>7234</v>
      </c>
      <c r="Q7276" t="str">
        <f t="shared" si="113"/>
        <v>48519000-Programski paket za upravljanje memorijom</v>
      </c>
    </row>
    <row r="7277" spans="1:17" x14ac:dyDescent="0.25">
      <c r="A7277">
        <v>7276</v>
      </c>
      <c r="B7277">
        <v>48519000</v>
      </c>
      <c r="C7277" t="s">
        <v>7234</v>
      </c>
      <c r="E7277" s="15">
        <v>7277</v>
      </c>
      <c r="F7277" s="16">
        <v>48520000</v>
      </c>
      <c r="G7277" s="17" t="s">
        <v>7235</v>
      </c>
      <c r="Q7277" t="str">
        <f t="shared" si="113"/>
        <v>48520000-Multimedijski programski paket</v>
      </c>
    </row>
    <row r="7278" spans="1:17" x14ac:dyDescent="0.25">
      <c r="A7278">
        <v>7277</v>
      </c>
      <c r="B7278">
        <v>48520000</v>
      </c>
      <c r="C7278" t="s">
        <v>7235</v>
      </c>
      <c r="E7278" s="12">
        <v>7278</v>
      </c>
      <c r="F7278" s="13">
        <v>48521000</v>
      </c>
      <c r="G7278" s="14" t="s">
        <v>7236</v>
      </c>
      <c r="Q7278" t="str">
        <f t="shared" si="113"/>
        <v>48521000-Programski paket za uređivanje muzike ili zvuka</v>
      </c>
    </row>
    <row r="7279" spans="1:17" x14ac:dyDescent="0.25">
      <c r="A7279">
        <v>7278</v>
      </c>
      <c r="B7279">
        <v>48521000</v>
      </c>
      <c r="C7279" t="s">
        <v>7236</v>
      </c>
      <c r="E7279" s="15">
        <v>7279</v>
      </c>
      <c r="F7279" s="16">
        <v>48522000</v>
      </c>
      <c r="G7279" s="17" t="s">
        <v>7237</v>
      </c>
      <c r="Q7279" t="str">
        <f t="shared" si="113"/>
        <v>48522000-Programski paket za virtuelnu tastaturu</v>
      </c>
    </row>
    <row r="7280" spans="1:17" x14ac:dyDescent="0.25">
      <c r="A7280">
        <v>7279</v>
      </c>
      <c r="B7280">
        <v>48522000</v>
      </c>
      <c r="C7280" t="s">
        <v>7237</v>
      </c>
      <c r="E7280" s="12">
        <v>7280</v>
      </c>
      <c r="F7280" s="13">
        <v>48600000</v>
      </c>
      <c r="G7280" s="14" t="s">
        <v>7238</v>
      </c>
      <c r="Q7280" t="str">
        <f t="shared" si="113"/>
        <v>48600000-Programski paket za baze podataka i operativni programski paket</v>
      </c>
    </row>
    <row r="7281" spans="1:17" x14ac:dyDescent="0.25">
      <c r="A7281">
        <v>7280</v>
      </c>
      <c r="B7281">
        <v>48600000</v>
      </c>
      <c r="C7281" t="s">
        <v>7238</v>
      </c>
      <c r="E7281" s="15">
        <v>7281</v>
      </c>
      <c r="F7281" s="16">
        <v>48610000</v>
      </c>
      <c r="G7281" s="17" t="s">
        <v>7239</v>
      </c>
      <c r="Q7281" t="str">
        <f t="shared" si="113"/>
        <v>48610000-Sistemi baza podataka</v>
      </c>
    </row>
    <row r="7282" spans="1:17" x14ac:dyDescent="0.25">
      <c r="A7282">
        <v>7281</v>
      </c>
      <c r="B7282">
        <v>48610000</v>
      </c>
      <c r="C7282" t="s">
        <v>7239</v>
      </c>
      <c r="E7282" s="12">
        <v>7282</v>
      </c>
      <c r="F7282" s="13">
        <v>48611000</v>
      </c>
      <c r="G7282" s="14" t="s">
        <v>7240</v>
      </c>
      <c r="Q7282" t="str">
        <f t="shared" si="113"/>
        <v>48611000-Programski paket za baze podataka</v>
      </c>
    </row>
    <row r="7283" spans="1:17" x14ac:dyDescent="0.25">
      <c r="A7283">
        <v>7282</v>
      </c>
      <c r="B7283">
        <v>48611000</v>
      </c>
      <c r="C7283" t="s">
        <v>7240</v>
      </c>
      <c r="E7283" s="15">
        <v>7283</v>
      </c>
      <c r="F7283" s="16">
        <v>48612000</v>
      </c>
      <c r="G7283" s="17" t="s">
        <v>7241</v>
      </c>
      <c r="Q7283" t="str">
        <f t="shared" si="113"/>
        <v>48612000-Sistem za upravljanja bazama podataka</v>
      </c>
    </row>
    <row r="7284" spans="1:17" x14ac:dyDescent="0.25">
      <c r="A7284">
        <v>7283</v>
      </c>
      <c r="B7284">
        <v>48612000</v>
      </c>
      <c r="C7284" t="s">
        <v>7241</v>
      </c>
      <c r="E7284" s="12">
        <v>7284</v>
      </c>
      <c r="F7284" s="13">
        <v>48613000</v>
      </c>
      <c r="G7284" s="14" t="s">
        <v>7242</v>
      </c>
      <c r="Q7284" t="str">
        <f t="shared" si="113"/>
        <v>48613000-Elektronsko upravljanje podacima (EDM)</v>
      </c>
    </row>
    <row r="7285" spans="1:17" x14ac:dyDescent="0.25">
      <c r="A7285">
        <v>7284</v>
      </c>
      <c r="B7285">
        <v>48613000</v>
      </c>
      <c r="C7285" t="s">
        <v>7242</v>
      </c>
      <c r="E7285" s="15">
        <v>7285</v>
      </c>
      <c r="F7285" s="16">
        <v>48614000</v>
      </c>
      <c r="G7285" s="17" t="s">
        <v>7243</v>
      </c>
      <c r="Q7285" t="str">
        <f t="shared" si="113"/>
        <v>48614000-Sistem za obezbeđivanje podataka</v>
      </c>
    </row>
    <row r="7286" spans="1:17" x14ac:dyDescent="0.25">
      <c r="A7286">
        <v>7285</v>
      </c>
      <c r="B7286">
        <v>48614000</v>
      </c>
      <c r="C7286" t="s">
        <v>7243</v>
      </c>
      <c r="E7286" s="12">
        <v>7286</v>
      </c>
      <c r="F7286" s="13">
        <v>48620000</v>
      </c>
      <c r="G7286" s="14" t="s">
        <v>7244</v>
      </c>
      <c r="Q7286" t="str">
        <f t="shared" si="113"/>
        <v>48620000-Operativni sistemi</v>
      </c>
    </row>
    <row r="7287" spans="1:17" x14ac:dyDescent="0.25">
      <c r="A7287">
        <v>7286</v>
      </c>
      <c r="B7287">
        <v>48620000</v>
      </c>
      <c r="C7287" t="s">
        <v>7244</v>
      </c>
      <c r="E7287" s="15">
        <v>7287</v>
      </c>
      <c r="F7287" s="16">
        <v>48621000</v>
      </c>
      <c r="G7287" s="17" t="s">
        <v>7245</v>
      </c>
      <c r="Q7287" t="str">
        <f t="shared" si="113"/>
        <v>48621000-Programski paket za operativni sistem centralnog računara</v>
      </c>
    </row>
    <row r="7288" spans="1:17" x14ac:dyDescent="0.25">
      <c r="A7288">
        <v>7287</v>
      </c>
      <c r="B7288">
        <v>48621000</v>
      </c>
      <c r="C7288" t="s">
        <v>7245</v>
      </c>
      <c r="E7288" s="12">
        <v>7288</v>
      </c>
      <c r="F7288" s="13">
        <v>48622000</v>
      </c>
      <c r="G7288" s="14" t="s">
        <v>7246</v>
      </c>
      <c r="Q7288" t="str">
        <f t="shared" si="113"/>
        <v>48622000-Programski paket za operativni sistem miniračunara</v>
      </c>
    </row>
    <row r="7289" spans="1:17" x14ac:dyDescent="0.25">
      <c r="A7289">
        <v>7288</v>
      </c>
      <c r="B7289">
        <v>48622000</v>
      </c>
      <c r="C7289" t="s">
        <v>7246</v>
      </c>
      <c r="E7289" s="15">
        <v>7289</v>
      </c>
      <c r="F7289" s="16">
        <v>48623000</v>
      </c>
      <c r="G7289" s="17" t="s">
        <v>7247</v>
      </c>
      <c r="Q7289" t="str">
        <f t="shared" si="113"/>
        <v>48623000-Programski paket za operativni sistem mikroračunara</v>
      </c>
    </row>
    <row r="7290" spans="1:17" x14ac:dyDescent="0.25">
      <c r="A7290">
        <v>7289</v>
      </c>
      <c r="B7290">
        <v>48623000</v>
      </c>
      <c r="C7290" t="s">
        <v>7247</v>
      </c>
      <c r="E7290" s="12">
        <v>7290</v>
      </c>
      <c r="F7290" s="13">
        <v>48624000</v>
      </c>
      <c r="G7290" s="14" t="s">
        <v>7248</v>
      </c>
      <c r="Q7290" t="str">
        <f t="shared" si="113"/>
        <v>48624000-Programski paket za operativni sistem personalnog računara (PC)</v>
      </c>
    </row>
    <row r="7291" spans="1:17" x14ac:dyDescent="0.25">
      <c r="A7291">
        <v>7290</v>
      </c>
      <c r="B7291">
        <v>48624000</v>
      </c>
      <c r="C7291" t="s">
        <v>7248</v>
      </c>
      <c r="E7291" s="15">
        <v>7291</v>
      </c>
      <c r="F7291" s="16">
        <v>48625000</v>
      </c>
      <c r="G7291" s="17" t="s">
        <v>7249</v>
      </c>
      <c r="Q7291" t="str">
        <f t="shared" si="113"/>
        <v>48625000-Operativni sistemi za otvorene sisteme</v>
      </c>
    </row>
    <row r="7292" spans="1:17" x14ac:dyDescent="0.25">
      <c r="A7292">
        <v>7291</v>
      </c>
      <c r="B7292">
        <v>48625000</v>
      </c>
      <c r="C7292" t="s">
        <v>7249</v>
      </c>
      <c r="E7292" s="12">
        <v>7292</v>
      </c>
      <c r="F7292" s="13">
        <v>48626000</v>
      </c>
      <c r="G7292" s="14" t="s">
        <v>7250</v>
      </c>
      <c r="Q7292" t="str">
        <f t="shared" si="113"/>
        <v>48626000-Programski paket grupisanje</v>
      </c>
    </row>
    <row r="7293" spans="1:17" x14ac:dyDescent="0.25">
      <c r="A7293">
        <v>7292</v>
      </c>
      <c r="B7293">
        <v>48626000</v>
      </c>
      <c r="C7293" t="s">
        <v>7250</v>
      </c>
      <c r="E7293" s="15">
        <v>7293</v>
      </c>
      <c r="F7293" s="16">
        <v>48627000</v>
      </c>
      <c r="G7293" s="17" t="s">
        <v>7251</v>
      </c>
      <c r="Q7293" t="str">
        <f t="shared" si="113"/>
        <v>48627000-Programski paket za operativni sistem u realnom vremenu</v>
      </c>
    </row>
    <row r="7294" spans="1:17" x14ac:dyDescent="0.25">
      <c r="A7294">
        <v>7293</v>
      </c>
      <c r="B7294">
        <v>48627000</v>
      </c>
      <c r="C7294" t="s">
        <v>7251</v>
      </c>
      <c r="E7294" s="12">
        <v>7294</v>
      </c>
      <c r="F7294" s="13">
        <v>48628000</v>
      </c>
      <c r="G7294" s="14" t="s">
        <v>7252</v>
      </c>
      <c r="Q7294" t="str">
        <f t="shared" si="113"/>
        <v>48628000-Mikrokanalna arhitektura</v>
      </c>
    </row>
    <row r="7295" spans="1:17" x14ac:dyDescent="0.25">
      <c r="A7295">
        <v>7294</v>
      </c>
      <c r="B7295">
        <v>48628000</v>
      </c>
      <c r="C7295" t="s">
        <v>7252</v>
      </c>
      <c r="E7295" s="15">
        <v>7295</v>
      </c>
      <c r="F7295" s="16">
        <v>48700000</v>
      </c>
      <c r="G7295" s="17" t="s">
        <v>7253</v>
      </c>
      <c r="Q7295" t="str">
        <f t="shared" si="113"/>
        <v>48700000-Podrška programskih paketa</v>
      </c>
    </row>
    <row r="7296" spans="1:17" x14ac:dyDescent="0.25">
      <c r="A7296">
        <v>7295</v>
      </c>
      <c r="B7296">
        <v>48700000</v>
      </c>
      <c r="C7296" t="s">
        <v>7253</v>
      </c>
      <c r="E7296" s="12">
        <v>7296</v>
      </c>
      <c r="F7296" s="13">
        <v>48710000</v>
      </c>
      <c r="G7296" s="14" t="s">
        <v>7254</v>
      </c>
      <c r="Q7296" t="str">
        <f t="shared" si="113"/>
        <v>48710000-Programski paket za sigurnosno kopiranje ili regenerisanje</v>
      </c>
    </row>
    <row r="7297" spans="1:17" x14ac:dyDescent="0.25">
      <c r="A7297">
        <v>7296</v>
      </c>
      <c r="B7297">
        <v>48710000</v>
      </c>
      <c r="C7297" t="s">
        <v>7254</v>
      </c>
      <c r="E7297" s="15">
        <v>7297</v>
      </c>
      <c r="F7297" s="16">
        <v>48720000</v>
      </c>
      <c r="G7297" s="17" t="s">
        <v>7255</v>
      </c>
      <c r="Q7297" t="str">
        <f t="shared" si="113"/>
        <v>48720000-Programski paket za bar-kod</v>
      </c>
    </row>
    <row r="7298" spans="1:17" x14ac:dyDescent="0.25">
      <c r="A7298">
        <v>7297</v>
      </c>
      <c r="B7298">
        <v>48720000</v>
      </c>
      <c r="C7298" t="s">
        <v>7255</v>
      </c>
      <c r="E7298" s="12">
        <v>7298</v>
      </c>
      <c r="F7298" s="13">
        <v>48730000</v>
      </c>
      <c r="G7298" s="14" t="s">
        <v>7256</v>
      </c>
      <c r="Q7298" t="str">
        <f t="shared" ref="Q7298:Q7361" si="114">F7298&amp; "-" &amp;G7298</f>
        <v>48730000-Sigurnosni programski paket</v>
      </c>
    </row>
    <row r="7299" spans="1:17" x14ac:dyDescent="0.25">
      <c r="A7299">
        <v>7298</v>
      </c>
      <c r="B7299">
        <v>48730000</v>
      </c>
      <c r="C7299" t="s">
        <v>7256</v>
      </c>
      <c r="E7299" s="15">
        <v>7299</v>
      </c>
      <c r="F7299" s="16">
        <v>48731000</v>
      </c>
      <c r="G7299" s="17" t="s">
        <v>7257</v>
      </c>
      <c r="Q7299" t="str">
        <f t="shared" si="114"/>
        <v>48731000-Programski paket za sigurnost datoteka</v>
      </c>
    </row>
    <row r="7300" spans="1:17" x14ac:dyDescent="0.25">
      <c r="A7300">
        <v>7299</v>
      </c>
      <c r="B7300">
        <v>48731000</v>
      </c>
      <c r="C7300" t="s">
        <v>7257</v>
      </c>
      <c r="E7300" s="12">
        <v>7300</v>
      </c>
      <c r="F7300" s="13">
        <v>48732000</v>
      </c>
      <c r="G7300" s="14" t="s">
        <v>7258</v>
      </c>
      <c r="Q7300" t="str">
        <f t="shared" si="114"/>
        <v>48732000-Programski paket za sigurnost podataka</v>
      </c>
    </row>
    <row r="7301" spans="1:17" x14ac:dyDescent="0.25">
      <c r="A7301">
        <v>7300</v>
      </c>
      <c r="B7301">
        <v>48732000</v>
      </c>
      <c r="C7301" t="s">
        <v>7258</v>
      </c>
      <c r="E7301" s="15">
        <v>7301</v>
      </c>
      <c r="F7301" s="16">
        <v>48740000</v>
      </c>
      <c r="G7301" s="17" t="s">
        <v>7259</v>
      </c>
      <c r="Q7301" t="str">
        <f t="shared" si="114"/>
        <v>48740000-Programski paket za prevođenje stranih jezika</v>
      </c>
    </row>
    <row r="7302" spans="1:17" x14ac:dyDescent="0.25">
      <c r="A7302">
        <v>7301</v>
      </c>
      <c r="B7302">
        <v>48740000</v>
      </c>
      <c r="C7302" t="s">
        <v>7259</v>
      </c>
      <c r="E7302" s="12">
        <v>7302</v>
      </c>
      <c r="F7302" s="13">
        <v>48750000</v>
      </c>
      <c r="G7302" s="14" t="s">
        <v>7260</v>
      </c>
      <c r="Q7302" t="str">
        <f t="shared" si="114"/>
        <v>48750000-Programski paket za punjenje memorije</v>
      </c>
    </row>
    <row r="7303" spans="1:17" x14ac:dyDescent="0.25">
      <c r="A7303">
        <v>7302</v>
      </c>
      <c r="B7303">
        <v>48750000</v>
      </c>
      <c r="C7303" t="s">
        <v>7260</v>
      </c>
      <c r="E7303" s="15">
        <v>7303</v>
      </c>
      <c r="F7303" s="16">
        <v>48760000</v>
      </c>
      <c r="G7303" s="17" t="s">
        <v>7261</v>
      </c>
      <c r="Q7303" t="str">
        <f t="shared" si="114"/>
        <v>48760000-Programski paket za zaštitu od virusa</v>
      </c>
    </row>
    <row r="7304" spans="1:17" x14ac:dyDescent="0.25">
      <c r="A7304">
        <v>7303</v>
      </c>
      <c r="B7304">
        <v>48760000</v>
      </c>
      <c r="C7304" t="s">
        <v>7261</v>
      </c>
      <c r="E7304" s="12">
        <v>7304</v>
      </c>
      <c r="F7304" s="13">
        <v>48761000</v>
      </c>
      <c r="G7304" s="14" t="s">
        <v>7262</v>
      </c>
      <c r="Q7304" t="str">
        <f t="shared" si="114"/>
        <v>48761000-Antivirusni programski paket</v>
      </c>
    </row>
    <row r="7305" spans="1:17" x14ac:dyDescent="0.25">
      <c r="A7305">
        <v>7304</v>
      </c>
      <c r="B7305">
        <v>48761000</v>
      </c>
      <c r="C7305" t="s">
        <v>7262</v>
      </c>
      <c r="E7305" s="15">
        <v>7305</v>
      </c>
      <c r="F7305" s="16">
        <v>48770000</v>
      </c>
      <c r="G7305" s="17" t="s">
        <v>7263</v>
      </c>
      <c r="Q7305" t="str">
        <f t="shared" si="114"/>
        <v>48770000-Programski paket za opštu podršku, podršku komprimovanju i štampi</v>
      </c>
    </row>
    <row r="7306" spans="1:17" x14ac:dyDescent="0.25">
      <c r="A7306">
        <v>7305</v>
      </c>
      <c r="B7306">
        <v>48770000</v>
      </c>
      <c r="C7306" t="s">
        <v>7263</v>
      </c>
      <c r="E7306" s="12">
        <v>7306</v>
      </c>
      <c r="F7306" s="13">
        <v>48771000</v>
      </c>
      <c r="G7306" s="14" t="s">
        <v>7264</v>
      </c>
      <c r="Q7306" t="str">
        <f t="shared" si="114"/>
        <v>48771000-Programski paket za opštu podršku</v>
      </c>
    </row>
    <row r="7307" spans="1:17" x14ac:dyDescent="0.25">
      <c r="A7307">
        <v>7306</v>
      </c>
      <c r="B7307">
        <v>48771000</v>
      </c>
      <c r="C7307" t="s">
        <v>7264</v>
      </c>
      <c r="E7307" s="15">
        <v>7307</v>
      </c>
      <c r="F7307" s="16">
        <v>48772000</v>
      </c>
      <c r="G7307" s="17" t="s">
        <v>7265</v>
      </c>
      <c r="Q7307" t="str">
        <f t="shared" si="114"/>
        <v>48772000-Programski paket za podršku komprimovanju</v>
      </c>
    </row>
    <row r="7308" spans="1:17" x14ac:dyDescent="0.25">
      <c r="A7308">
        <v>7307</v>
      </c>
      <c r="B7308">
        <v>48772000</v>
      </c>
      <c r="C7308" t="s">
        <v>7265</v>
      </c>
      <c r="E7308" s="12">
        <v>7308</v>
      </c>
      <c r="F7308" s="13">
        <v>48773000</v>
      </c>
      <c r="G7308" s="14" t="s">
        <v>7266</v>
      </c>
      <c r="Q7308" t="str">
        <f t="shared" si="114"/>
        <v>48773000-Programski paket za podršku štampi</v>
      </c>
    </row>
    <row r="7309" spans="1:17" x14ac:dyDescent="0.25">
      <c r="A7309">
        <v>7308</v>
      </c>
      <c r="B7309">
        <v>48773000</v>
      </c>
      <c r="C7309" t="s">
        <v>7266</v>
      </c>
      <c r="E7309" s="15">
        <v>7309</v>
      </c>
      <c r="F7309" s="16">
        <v>48773100</v>
      </c>
      <c r="G7309" s="17" t="s">
        <v>7267</v>
      </c>
      <c r="Q7309" t="str">
        <f t="shared" si="114"/>
        <v>48773100-Programski paket za upravljanje štampom</v>
      </c>
    </row>
    <row r="7310" spans="1:17" x14ac:dyDescent="0.25">
      <c r="A7310">
        <v>7309</v>
      </c>
      <c r="B7310">
        <v>48773100</v>
      </c>
      <c r="C7310" t="s">
        <v>7267</v>
      </c>
      <c r="E7310" s="12">
        <v>7310</v>
      </c>
      <c r="F7310" s="13">
        <v>48780000</v>
      </c>
      <c r="G7310" s="14" t="s">
        <v>7268</v>
      </c>
      <c r="Q7310" t="str">
        <f t="shared" si="114"/>
        <v>48780000-Programski paket za upravljanje sistemom, snimanjem i sadržajem</v>
      </c>
    </row>
    <row r="7311" spans="1:17" x14ac:dyDescent="0.25">
      <c r="A7311">
        <v>7310</v>
      </c>
      <c r="B7311">
        <v>48780000</v>
      </c>
      <c r="C7311" t="s">
        <v>7268</v>
      </c>
      <c r="E7311" s="15">
        <v>7311</v>
      </c>
      <c r="F7311" s="16">
        <v>48781000</v>
      </c>
      <c r="G7311" s="17" t="s">
        <v>7269</v>
      </c>
      <c r="Q7311" t="str">
        <f t="shared" si="114"/>
        <v>48781000-Programski paket za upravljanje sistemom</v>
      </c>
    </row>
    <row r="7312" spans="1:17" x14ac:dyDescent="0.25">
      <c r="A7312">
        <v>7311</v>
      </c>
      <c r="B7312">
        <v>48781000</v>
      </c>
      <c r="C7312" t="s">
        <v>7269</v>
      </c>
      <c r="E7312" s="12">
        <v>7312</v>
      </c>
      <c r="F7312" s="13">
        <v>48782000</v>
      </c>
      <c r="G7312" s="14" t="s">
        <v>7270</v>
      </c>
      <c r="Q7312" t="str">
        <f t="shared" si="114"/>
        <v>48782000-Programski paket za upravljanje snimanjem</v>
      </c>
    </row>
    <row r="7313" spans="1:17" x14ac:dyDescent="0.25">
      <c r="A7313">
        <v>7312</v>
      </c>
      <c r="B7313">
        <v>48782000</v>
      </c>
      <c r="C7313" t="s">
        <v>7270</v>
      </c>
      <c r="E7313" s="15">
        <v>7313</v>
      </c>
      <c r="F7313" s="16">
        <v>48783000</v>
      </c>
      <c r="G7313" s="17" t="s">
        <v>7271</v>
      </c>
      <c r="Q7313" t="str">
        <f t="shared" si="114"/>
        <v>48783000-Programski paket za upravljanje sadržajem</v>
      </c>
    </row>
    <row r="7314" spans="1:17" x14ac:dyDescent="0.25">
      <c r="A7314">
        <v>7313</v>
      </c>
      <c r="B7314">
        <v>48783000</v>
      </c>
      <c r="C7314" t="s">
        <v>7271</v>
      </c>
      <c r="E7314" s="12">
        <v>7314</v>
      </c>
      <c r="F7314" s="13">
        <v>48790000</v>
      </c>
      <c r="G7314" s="14" t="s">
        <v>7272</v>
      </c>
      <c r="Q7314" t="str">
        <f t="shared" si="114"/>
        <v>48790000-Programski paket za proveru verzije</v>
      </c>
    </row>
    <row r="7315" spans="1:17" x14ac:dyDescent="0.25">
      <c r="A7315">
        <v>7314</v>
      </c>
      <c r="B7315">
        <v>48790000</v>
      </c>
      <c r="C7315" t="s">
        <v>7272</v>
      </c>
      <c r="E7315" s="15">
        <v>7315</v>
      </c>
      <c r="F7315" s="16">
        <v>48800000</v>
      </c>
      <c r="G7315" s="17" t="s">
        <v>7273</v>
      </c>
      <c r="Q7315" t="str">
        <f t="shared" si="114"/>
        <v>48800000-Informacioni sistemi i serveri</v>
      </c>
    </row>
    <row r="7316" spans="1:17" x14ac:dyDescent="0.25">
      <c r="A7316">
        <v>7315</v>
      </c>
      <c r="B7316">
        <v>48800000</v>
      </c>
      <c r="C7316" t="s">
        <v>7273</v>
      </c>
      <c r="E7316" s="12">
        <v>7316</v>
      </c>
      <c r="F7316" s="13">
        <v>48810000</v>
      </c>
      <c r="G7316" s="14" t="s">
        <v>7274</v>
      </c>
      <c r="Q7316" t="str">
        <f t="shared" si="114"/>
        <v>48810000-Informacioni sistemi</v>
      </c>
    </row>
    <row r="7317" spans="1:17" x14ac:dyDescent="0.25">
      <c r="A7317">
        <v>7316</v>
      </c>
      <c r="B7317">
        <v>48810000</v>
      </c>
      <c r="C7317" t="s">
        <v>7274</v>
      </c>
      <c r="E7317" s="15">
        <v>7317</v>
      </c>
      <c r="F7317" s="16">
        <v>48811000</v>
      </c>
      <c r="G7317" s="17" t="s">
        <v>7275</v>
      </c>
      <c r="Q7317" t="str">
        <f t="shared" si="114"/>
        <v>48811000-Sistemi elektronske pošte</v>
      </c>
    </row>
    <row r="7318" spans="1:17" x14ac:dyDescent="0.25">
      <c r="A7318">
        <v>7317</v>
      </c>
      <c r="B7318">
        <v>48811000</v>
      </c>
      <c r="C7318" t="s">
        <v>7275</v>
      </c>
      <c r="E7318" s="12">
        <v>7318</v>
      </c>
      <c r="F7318" s="13">
        <v>48812000</v>
      </c>
      <c r="G7318" s="14" t="s">
        <v>7276</v>
      </c>
      <c r="Q7318" t="str">
        <f t="shared" si="114"/>
        <v>48812000-Finansijski informacioni sistemi</v>
      </c>
    </row>
    <row r="7319" spans="1:17" x14ac:dyDescent="0.25">
      <c r="A7319">
        <v>7318</v>
      </c>
      <c r="B7319">
        <v>48812000</v>
      </c>
      <c r="C7319" t="s">
        <v>7276</v>
      </c>
      <c r="E7319" s="15">
        <v>7319</v>
      </c>
      <c r="F7319" s="16">
        <v>48813000</v>
      </c>
      <c r="G7319" s="17" t="s">
        <v>7277</v>
      </c>
      <c r="Q7319" t="str">
        <f t="shared" si="114"/>
        <v>48813000-Informacioni sistemi za putnike</v>
      </c>
    </row>
    <row r="7320" spans="1:17" x14ac:dyDescent="0.25">
      <c r="A7320">
        <v>7319</v>
      </c>
      <c r="B7320">
        <v>48813000</v>
      </c>
      <c r="C7320" t="s">
        <v>7277</v>
      </c>
      <c r="E7320" s="12">
        <v>7320</v>
      </c>
      <c r="F7320" s="13">
        <v>48813100</v>
      </c>
      <c r="G7320" s="14" t="s">
        <v>7278</v>
      </c>
      <c r="Q7320" t="str">
        <f t="shared" si="114"/>
        <v>48813100-Elektronske oglasne table</v>
      </c>
    </row>
    <row r="7321" spans="1:17" x14ac:dyDescent="0.25">
      <c r="A7321">
        <v>7320</v>
      </c>
      <c r="B7321">
        <v>48813100</v>
      </c>
      <c r="C7321" t="s">
        <v>7278</v>
      </c>
      <c r="E7321" s="15">
        <v>7321</v>
      </c>
      <c r="F7321" s="16">
        <v>48813200</v>
      </c>
      <c r="G7321" s="17" t="s">
        <v>7279</v>
      </c>
      <c r="Q7321" t="str">
        <f t="shared" si="114"/>
        <v>48813200-Informacioni sistemi za putnike u realnom vremenu</v>
      </c>
    </row>
    <row r="7322" spans="1:17" x14ac:dyDescent="0.25">
      <c r="A7322">
        <v>7321</v>
      </c>
      <c r="B7322">
        <v>48813200</v>
      </c>
      <c r="C7322" t="s">
        <v>7279</v>
      </c>
      <c r="E7322" s="12">
        <v>7322</v>
      </c>
      <c r="F7322" s="13">
        <v>48814000</v>
      </c>
      <c r="G7322" s="14" t="s">
        <v>7280</v>
      </c>
      <c r="Q7322" t="str">
        <f t="shared" si="114"/>
        <v>48814000-Medicinski informacioni sistemi</v>
      </c>
    </row>
    <row r="7323" spans="1:17" x14ac:dyDescent="0.25">
      <c r="A7323">
        <v>7322</v>
      </c>
      <c r="B7323">
        <v>48814000</v>
      </c>
      <c r="C7323" t="s">
        <v>7280</v>
      </c>
      <c r="E7323" s="15">
        <v>7323</v>
      </c>
      <c r="F7323" s="16">
        <v>48814100</v>
      </c>
      <c r="G7323" s="17" t="s">
        <v>7281</v>
      </c>
      <c r="Q7323" t="str">
        <f t="shared" si="114"/>
        <v>48814100-Informacioni sistemi za zdravstvenu negu</v>
      </c>
    </row>
    <row r="7324" spans="1:17" x14ac:dyDescent="0.25">
      <c r="A7324">
        <v>7323</v>
      </c>
      <c r="B7324">
        <v>48814100</v>
      </c>
      <c r="C7324" t="s">
        <v>7281</v>
      </c>
      <c r="E7324" s="12">
        <v>7324</v>
      </c>
      <c r="F7324" s="13">
        <v>48814200</v>
      </c>
      <c r="G7324" s="14" t="s">
        <v>7282</v>
      </c>
      <c r="Q7324" t="str">
        <f t="shared" si="114"/>
        <v>48814200-Sistem za administrativne poslove u vezi sa pacijentima</v>
      </c>
    </row>
    <row r="7325" spans="1:17" x14ac:dyDescent="0.25">
      <c r="A7325">
        <v>7324</v>
      </c>
      <c r="B7325">
        <v>48814200</v>
      </c>
      <c r="C7325" t="s">
        <v>7282</v>
      </c>
      <c r="E7325" s="15">
        <v>7325</v>
      </c>
      <c r="F7325" s="16">
        <v>48814300</v>
      </c>
      <c r="G7325" s="17" t="s">
        <v>7283</v>
      </c>
      <c r="Q7325" t="str">
        <f t="shared" si="114"/>
        <v>48814300-Sistemi za upravljanje operacionim salama</v>
      </c>
    </row>
    <row r="7326" spans="1:17" x14ac:dyDescent="0.25">
      <c r="A7326">
        <v>7325</v>
      </c>
      <c r="B7326">
        <v>48814300</v>
      </c>
      <c r="C7326" t="s">
        <v>7283</v>
      </c>
      <c r="E7326" s="12">
        <v>7326</v>
      </c>
      <c r="F7326" s="13">
        <v>48814400</v>
      </c>
      <c r="G7326" s="14" t="s">
        <v>7284</v>
      </c>
      <c r="Q7326" t="str">
        <f t="shared" si="114"/>
        <v>48814400-Klinički informacioni sistemi</v>
      </c>
    </row>
    <row r="7327" spans="1:17" x14ac:dyDescent="0.25">
      <c r="A7327">
        <v>7326</v>
      </c>
      <c r="B7327">
        <v>48814400</v>
      </c>
      <c r="C7327" t="s">
        <v>7284</v>
      </c>
      <c r="E7327" s="15">
        <v>7327</v>
      </c>
      <c r="F7327" s="16">
        <v>48814500</v>
      </c>
      <c r="G7327" s="17" t="s">
        <v>7285</v>
      </c>
      <c r="Q7327" t="str">
        <f t="shared" si="114"/>
        <v>48814500-Sistemi za upravljanje dokumentacijom pacijenata</v>
      </c>
    </row>
    <row r="7328" spans="1:17" x14ac:dyDescent="0.25">
      <c r="A7328">
        <v>7327</v>
      </c>
      <c r="B7328">
        <v>48814500</v>
      </c>
      <c r="C7328" t="s">
        <v>7285</v>
      </c>
      <c r="E7328" s="12">
        <v>7328</v>
      </c>
      <c r="F7328" s="13">
        <v>48820000</v>
      </c>
      <c r="G7328" s="14" t="s">
        <v>7286</v>
      </c>
      <c r="Q7328" t="str">
        <f t="shared" si="114"/>
        <v>48820000-Serveri</v>
      </c>
    </row>
    <row r="7329" spans="1:17" x14ac:dyDescent="0.25">
      <c r="A7329">
        <v>7328</v>
      </c>
      <c r="B7329">
        <v>48820000</v>
      </c>
      <c r="C7329" t="s">
        <v>7286</v>
      </c>
      <c r="E7329" s="15">
        <v>7329</v>
      </c>
      <c r="F7329" s="16">
        <v>48821000</v>
      </c>
      <c r="G7329" s="17" t="s">
        <v>7287</v>
      </c>
      <c r="Q7329" t="str">
        <f t="shared" si="114"/>
        <v>48821000-Mrežni serveri</v>
      </c>
    </row>
    <row r="7330" spans="1:17" x14ac:dyDescent="0.25">
      <c r="A7330">
        <v>7329</v>
      </c>
      <c r="B7330">
        <v>48821000</v>
      </c>
      <c r="C7330" t="s">
        <v>7287</v>
      </c>
      <c r="E7330" s="12">
        <v>7330</v>
      </c>
      <c r="F7330" s="13">
        <v>48822000</v>
      </c>
      <c r="G7330" s="14" t="s">
        <v>7288</v>
      </c>
      <c r="Q7330" t="str">
        <f t="shared" si="114"/>
        <v>48822000-Računarski serveri</v>
      </c>
    </row>
    <row r="7331" spans="1:17" x14ac:dyDescent="0.25">
      <c r="A7331">
        <v>7330</v>
      </c>
      <c r="B7331">
        <v>48822000</v>
      </c>
      <c r="C7331" t="s">
        <v>7288</v>
      </c>
      <c r="E7331" s="15">
        <v>7331</v>
      </c>
      <c r="F7331" s="16">
        <v>48823000</v>
      </c>
      <c r="G7331" s="17" t="s">
        <v>7289</v>
      </c>
      <c r="Q7331" t="str">
        <f t="shared" si="114"/>
        <v>48823000-Serveri datoteka</v>
      </c>
    </row>
    <row r="7332" spans="1:17" x14ac:dyDescent="0.25">
      <c r="A7332">
        <v>7331</v>
      </c>
      <c r="B7332">
        <v>48823000</v>
      </c>
      <c r="C7332" t="s">
        <v>7289</v>
      </c>
      <c r="E7332" s="12">
        <v>7332</v>
      </c>
      <c r="F7332" s="13">
        <v>48824000</v>
      </c>
      <c r="G7332" s="14" t="s">
        <v>7290</v>
      </c>
      <c r="Q7332" t="str">
        <f t="shared" si="114"/>
        <v>48824000-Serveri za štampače</v>
      </c>
    </row>
    <row r="7333" spans="1:17" x14ac:dyDescent="0.25">
      <c r="A7333">
        <v>7332</v>
      </c>
      <c r="B7333">
        <v>48824000</v>
      </c>
      <c r="C7333" t="s">
        <v>7290</v>
      </c>
      <c r="E7333" s="15">
        <v>7333</v>
      </c>
      <c r="F7333" s="16">
        <v>48825000</v>
      </c>
      <c r="G7333" s="17" t="s">
        <v>7291</v>
      </c>
      <c r="Q7333" t="str">
        <f t="shared" si="114"/>
        <v>48825000-Internet serveri</v>
      </c>
    </row>
    <row r="7334" spans="1:17" x14ac:dyDescent="0.25">
      <c r="A7334">
        <v>7333</v>
      </c>
      <c r="B7334">
        <v>48825000</v>
      </c>
      <c r="C7334" t="s">
        <v>7291</v>
      </c>
      <c r="E7334" s="12">
        <v>7334</v>
      </c>
      <c r="F7334" s="13">
        <v>48900000</v>
      </c>
      <c r="G7334" s="14" t="s">
        <v>7292</v>
      </c>
      <c r="Q7334" t="str">
        <f t="shared" si="114"/>
        <v>48900000-Razni programski paketi i računarski sistemi</v>
      </c>
    </row>
    <row r="7335" spans="1:17" x14ac:dyDescent="0.25">
      <c r="A7335">
        <v>7334</v>
      </c>
      <c r="B7335">
        <v>48900000</v>
      </c>
      <c r="C7335" t="s">
        <v>7292</v>
      </c>
      <c r="E7335" s="15">
        <v>7335</v>
      </c>
      <c r="F7335" s="16">
        <v>48910000</v>
      </c>
      <c r="G7335" s="17" t="s">
        <v>7293</v>
      </c>
      <c r="Q7335" t="str">
        <f t="shared" si="114"/>
        <v>48910000-Programski paket sa računarskim igrama, porodičnim društvenim i edukativnim programima i skrin sejverima</v>
      </c>
    </row>
    <row r="7336" spans="1:17" x14ac:dyDescent="0.25">
      <c r="A7336">
        <v>7335</v>
      </c>
      <c r="B7336">
        <v>48910000</v>
      </c>
      <c r="C7336" t="s">
        <v>7293</v>
      </c>
      <c r="E7336" s="12">
        <v>7336</v>
      </c>
      <c r="F7336" s="13">
        <v>48911000</v>
      </c>
      <c r="G7336" s="14" t="s">
        <v>7294</v>
      </c>
      <c r="Q7336" t="str">
        <f t="shared" si="114"/>
        <v>48911000-Programski paket sa računarskim igrama</v>
      </c>
    </row>
    <row r="7337" spans="1:17" x14ac:dyDescent="0.25">
      <c r="A7337">
        <v>7336</v>
      </c>
      <c r="B7337">
        <v>48911000</v>
      </c>
      <c r="C7337" t="s">
        <v>7294</v>
      </c>
      <c r="E7337" s="15">
        <v>7337</v>
      </c>
      <c r="F7337" s="16">
        <v>48912000</v>
      </c>
      <c r="G7337" s="17" t="s">
        <v>7295</v>
      </c>
      <c r="Q7337" t="str">
        <f t="shared" si="114"/>
        <v>48912000-Paket sa porodičnim društvenim i edukativnim programima</v>
      </c>
    </row>
    <row r="7338" spans="1:17" x14ac:dyDescent="0.25">
      <c r="A7338">
        <v>7337</v>
      </c>
      <c r="B7338">
        <v>48912000</v>
      </c>
      <c r="C7338" t="s">
        <v>7295</v>
      </c>
      <c r="E7338" s="12">
        <v>7338</v>
      </c>
      <c r="F7338" s="13">
        <v>48913000</v>
      </c>
      <c r="G7338" s="14" t="s">
        <v>7296</v>
      </c>
      <c r="Q7338" t="str">
        <f t="shared" si="114"/>
        <v>48913000-Programi za zaštitu ekrana (skrin sejveri)</v>
      </c>
    </row>
    <row r="7339" spans="1:17" x14ac:dyDescent="0.25">
      <c r="A7339">
        <v>7338</v>
      </c>
      <c r="B7339">
        <v>48913000</v>
      </c>
      <c r="C7339" t="s">
        <v>7296</v>
      </c>
      <c r="E7339" s="15">
        <v>7339</v>
      </c>
      <c r="F7339" s="16">
        <v>48920000</v>
      </c>
      <c r="G7339" s="17" t="s">
        <v>7297</v>
      </c>
      <c r="Q7339" t="str">
        <f t="shared" si="114"/>
        <v>48920000-Programski paketi za automatizaciju kancelarijskog poslovanja</v>
      </c>
    </row>
    <row r="7340" spans="1:17" x14ac:dyDescent="0.25">
      <c r="A7340">
        <v>7339</v>
      </c>
      <c r="B7340">
        <v>48920000</v>
      </c>
      <c r="C7340" t="s">
        <v>7297</v>
      </c>
      <c r="E7340" s="12">
        <v>7340</v>
      </c>
      <c r="F7340" s="13">
        <v>48921000</v>
      </c>
      <c r="G7340" s="14" t="s">
        <v>7298</v>
      </c>
      <c r="Q7340" t="str">
        <f t="shared" si="114"/>
        <v>48921000-Sistemi za automatizaciju</v>
      </c>
    </row>
    <row r="7341" spans="1:17" x14ac:dyDescent="0.25">
      <c r="A7341">
        <v>7340</v>
      </c>
      <c r="B7341">
        <v>48921000</v>
      </c>
      <c r="C7341" t="s">
        <v>7298</v>
      </c>
      <c r="E7341" s="15">
        <v>7341</v>
      </c>
      <c r="F7341" s="16">
        <v>48930000</v>
      </c>
      <c r="G7341" s="17" t="s">
        <v>7299</v>
      </c>
      <c r="Q7341" t="str">
        <f t="shared" si="114"/>
        <v>48930000-Programski paket za obuku i zabavu</v>
      </c>
    </row>
    <row r="7342" spans="1:17" x14ac:dyDescent="0.25">
      <c r="A7342">
        <v>7341</v>
      </c>
      <c r="B7342">
        <v>48930000</v>
      </c>
      <c r="C7342" t="s">
        <v>7299</v>
      </c>
      <c r="E7342" s="12">
        <v>7342</v>
      </c>
      <c r="F7342" s="13">
        <v>48931000</v>
      </c>
      <c r="G7342" s="14" t="s">
        <v>7300</v>
      </c>
      <c r="Q7342" t="str">
        <f t="shared" si="114"/>
        <v>48931000-Programski paket za obuku</v>
      </c>
    </row>
    <row r="7343" spans="1:17" x14ac:dyDescent="0.25">
      <c r="A7343">
        <v>7342</v>
      </c>
      <c r="B7343">
        <v>48931000</v>
      </c>
      <c r="C7343" t="s">
        <v>7300</v>
      </c>
      <c r="E7343" s="15">
        <v>7343</v>
      </c>
      <c r="F7343" s="16">
        <v>48932000</v>
      </c>
      <c r="G7343" s="17" t="s">
        <v>7301</v>
      </c>
      <c r="Q7343" t="str">
        <f t="shared" si="114"/>
        <v>48932000-Programski paket za zabavu</v>
      </c>
    </row>
    <row r="7344" spans="1:17" x14ac:dyDescent="0.25">
      <c r="A7344">
        <v>7343</v>
      </c>
      <c r="B7344">
        <v>48932000</v>
      </c>
      <c r="C7344" t="s">
        <v>7301</v>
      </c>
      <c r="E7344" s="12">
        <v>7344</v>
      </c>
      <c r="F7344" s="13">
        <v>48940000</v>
      </c>
      <c r="G7344" s="14" t="s">
        <v>7302</v>
      </c>
      <c r="Q7344" t="str">
        <f t="shared" si="114"/>
        <v>48940000-Programski paket za dizajniranje uzoraka i kalendare</v>
      </c>
    </row>
    <row r="7345" spans="1:17" x14ac:dyDescent="0.25">
      <c r="A7345">
        <v>7344</v>
      </c>
      <c r="B7345">
        <v>48940000</v>
      </c>
      <c r="C7345" t="s">
        <v>7302</v>
      </c>
      <c r="E7345" s="15">
        <v>7345</v>
      </c>
      <c r="F7345" s="16">
        <v>48941000</v>
      </c>
      <c r="G7345" s="17" t="s">
        <v>7303</v>
      </c>
      <c r="Q7345" t="str">
        <f t="shared" si="114"/>
        <v>48941000-Programski paket za dizajniranje uzoraka</v>
      </c>
    </row>
    <row r="7346" spans="1:17" x14ac:dyDescent="0.25">
      <c r="A7346">
        <v>7345</v>
      </c>
      <c r="B7346">
        <v>48941000</v>
      </c>
      <c r="C7346" t="s">
        <v>7303</v>
      </c>
      <c r="E7346" s="12">
        <v>7346</v>
      </c>
      <c r="F7346" s="13">
        <v>48942000</v>
      </c>
      <c r="G7346" s="14" t="s">
        <v>7304</v>
      </c>
      <c r="Q7346" t="str">
        <f t="shared" si="114"/>
        <v>48942000-Programski paket za kalendare</v>
      </c>
    </row>
    <row r="7347" spans="1:17" x14ac:dyDescent="0.25">
      <c r="A7347">
        <v>7346</v>
      </c>
      <c r="B7347">
        <v>48942000</v>
      </c>
      <c r="C7347" t="s">
        <v>7304</v>
      </c>
      <c r="E7347" s="15">
        <v>7347</v>
      </c>
      <c r="F7347" s="16">
        <v>48950000</v>
      </c>
      <c r="G7347" s="17" t="s">
        <v>7305</v>
      </c>
      <c r="Q7347" t="str">
        <f t="shared" si="114"/>
        <v>48950000-Sistem za određivanje položaja plovila i razglas</v>
      </c>
    </row>
    <row r="7348" spans="1:17" x14ac:dyDescent="0.25">
      <c r="A7348">
        <v>7347</v>
      </c>
      <c r="B7348">
        <v>48950000</v>
      </c>
      <c r="C7348" t="s">
        <v>7305</v>
      </c>
      <c r="E7348" s="12">
        <v>7348</v>
      </c>
      <c r="F7348" s="13">
        <v>48951000</v>
      </c>
      <c r="G7348" s="14" t="s">
        <v>7306</v>
      </c>
      <c r="Q7348" t="str">
        <f t="shared" si="114"/>
        <v>48951000-Sistem za određivanje položaja plovila</v>
      </c>
    </row>
    <row r="7349" spans="1:17" x14ac:dyDescent="0.25">
      <c r="A7349">
        <v>7348</v>
      </c>
      <c r="B7349">
        <v>48951000</v>
      </c>
      <c r="C7349" t="s">
        <v>7306</v>
      </c>
      <c r="E7349" s="15">
        <v>7349</v>
      </c>
      <c r="F7349" s="16">
        <v>48952000</v>
      </c>
      <c r="G7349" s="17" t="s">
        <v>7307</v>
      </c>
      <c r="Q7349" t="str">
        <f t="shared" si="114"/>
        <v>48952000-Sistem za razglas</v>
      </c>
    </row>
    <row r="7350" spans="1:17" x14ac:dyDescent="0.25">
      <c r="A7350">
        <v>7349</v>
      </c>
      <c r="B7350">
        <v>48952000</v>
      </c>
      <c r="C7350" t="s">
        <v>7307</v>
      </c>
      <c r="E7350" s="12">
        <v>7350</v>
      </c>
      <c r="F7350" s="13">
        <v>48960000</v>
      </c>
      <c r="G7350" s="14" t="s">
        <v>7308</v>
      </c>
      <c r="Q7350" t="str">
        <f t="shared" si="114"/>
        <v>48960000-Drajveri i sistemski programski paketi</v>
      </c>
    </row>
    <row r="7351" spans="1:17" x14ac:dyDescent="0.25">
      <c r="A7351">
        <v>7350</v>
      </c>
      <c r="B7351">
        <v>48960000</v>
      </c>
      <c r="C7351" t="s">
        <v>7308</v>
      </c>
      <c r="E7351" s="15">
        <v>7351</v>
      </c>
      <c r="F7351" s="16">
        <v>48961000</v>
      </c>
      <c r="G7351" s="17" t="s">
        <v>7309</v>
      </c>
      <c r="Q7351" t="str">
        <f t="shared" si="114"/>
        <v>48961000-Drajveri za eternet</v>
      </c>
    </row>
    <row r="7352" spans="1:17" x14ac:dyDescent="0.25">
      <c r="A7352">
        <v>7351</v>
      </c>
      <c r="B7352">
        <v>48961000</v>
      </c>
      <c r="C7352" t="s">
        <v>7309</v>
      </c>
      <c r="E7352" s="12">
        <v>7352</v>
      </c>
      <c r="F7352" s="13">
        <v>48962000</v>
      </c>
      <c r="G7352" s="14" t="s">
        <v>7310</v>
      </c>
      <c r="Q7352" t="str">
        <f t="shared" si="114"/>
        <v>48962000-Drajveri za grafičku karticu</v>
      </c>
    </row>
    <row r="7353" spans="1:17" x14ac:dyDescent="0.25">
      <c r="A7353">
        <v>7352</v>
      </c>
      <c r="B7353">
        <v>48962000</v>
      </c>
      <c r="C7353" t="s">
        <v>7310</v>
      </c>
      <c r="E7353" s="15">
        <v>7353</v>
      </c>
      <c r="F7353" s="16">
        <v>48970000</v>
      </c>
      <c r="G7353" s="17" t="s">
        <v>7311</v>
      </c>
      <c r="Q7353" t="str">
        <f t="shared" si="114"/>
        <v>48970000-Programski paket za štampu</v>
      </c>
    </row>
    <row r="7354" spans="1:17" x14ac:dyDescent="0.25">
      <c r="A7354">
        <v>7353</v>
      </c>
      <c r="B7354">
        <v>48970000</v>
      </c>
      <c r="C7354" t="s">
        <v>7311</v>
      </c>
      <c r="E7354" s="12">
        <v>7354</v>
      </c>
      <c r="F7354" s="13">
        <v>48971000</v>
      </c>
      <c r="G7354" s="14" t="s">
        <v>7312</v>
      </c>
      <c r="Q7354" t="str">
        <f t="shared" si="114"/>
        <v>48971000-Programski paket za izradu adresara</v>
      </c>
    </row>
    <row r="7355" spans="1:17" x14ac:dyDescent="0.25">
      <c r="A7355">
        <v>7354</v>
      </c>
      <c r="B7355">
        <v>48971000</v>
      </c>
      <c r="C7355" t="s">
        <v>7312</v>
      </c>
      <c r="E7355" s="15">
        <v>7355</v>
      </c>
      <c r="F7355" s="16">
        <v>48972000</v>
      </c>
      <c r="G7355" s="17" t="s">
        <v>7313</v>
      </c>
      <c r="Q7355" t="str">
        <f t="shared" si="114"/>
        <v>48972000-Programski paket za izradu natpisa</v>
      </c>
    </row>
    <row r="7356" spans="1:17" x14ac:dyDescent="0.25">
      <c r="A7356">
        <v>7355</v>
      </c>
      <c r="B7356">
        <v>48972000</v>
      </c>
      <c r="C7356" t="s">
        <v>7313</v>
      </c>
      <c r="E7356" s="12">
        <v>7356</v>
      </c>
      <c r="F7356" s="13">
        <v>48980000</v>
      </c>
      <c r="G7356" s="14" t="s">
        <v>7314</v>
      </c>
      <c r="Q7356" t="str">
        <f t="shared" si="114"/>
        <v>48980000-Programski jezici i alati</v>
      </c>
    </row>
    <row r="7357" spans="1:17" x14ac:dyDescent="0.25">
      <c r="A7357">
        <v>7356</v>
      </c>
      <c r="B7357">
        <v>48980000</v>
      </c>
      <c r="C7357" t="s">
        <v>7314</v>
      </c>
      <c r="E7357" s="15">
        <v>7357</v>
      </c>
      <c r="F7357" s="16">
        <v>48981000</v>
      </c>
      <c r="G7357" s="17" t="s">
        <v>7315</v>
      </c>
      <c r="Q7357" t="str">
        <f t="shared" si="114"/>
        <v>48981000-Kompilacijski programski paketi</v>
      </c>
    </row>
    <row r="7358" spans="1:17" x14ac:dyDescent="0.25">
      <c r="A7358">
        <v>7357</v>
      </c>
      <c r="B7358">
        <v>48981000</v>
      </c>
      <c r="C7358" t="s">
        <v>7315</v>
      </c>
      <c r="E7358" s="12">
        <v>7358</v>
      </c>
      <c r="F7358" s="13">
        <v>48982000</v>
      </c>
      <c r="G7358" s="14" t="s">
        <v>7316</v>
      </c>
      <c r="Q7358" t="str">
        <f t="shared" si="114"/>
        <v>48982000-Programski paket za upravljanje konfiguracijom</v>
      </c>
    </row>
    <row r="7359" spans="1:17" x14ac:dyDescent="0.25">
      <c r="A7359">
        <v>7358</v>
      </c>
      <c r="B7359">
        <v>48982000</v>
      </c>
      <c r="C7359" t="s">
        <v>7316</v>
      </c>
      <c r="E7359" s="15">
        <v>7359</v>
      </c>
      <c r="F7359" s="16">
        <v>48983000</v>
      </c>
      <c r="G7359" s="17" t="s">
        <v>7317</v>
      </c>
      <c r="Q7359" t="str">
        <f t="shared" si="114"/>
        <v>48983000-Razvojni programski paket</v>
      </c>
    </row>
    <row r="7360" spans="1:17" x14ac:dyDescent="0.25">
      <c r="A7360">
        <v>7359</v>
      </c>
      <c r="B7360">
        <v>48983000</v>
      </c>
      <c r="C7360" t="s">
        <v>7317</v>
      </c>
      <c r="E7360" s="12">
        <v>7360</v>
      </c>
      <c r="F7360" s="13">
        <v>48984000</v>
      </c>
      <c r="G7360" s="14" t="s">
        <v>7318</v>
      </c>
      <c r="Q7360" t="str">
        <f t="shared" si="114"/>
        <v>48984000-Alati za grafički korisnički interfejs (GUI)</v>
      </c>
    </row>
    <row r="7361" spans="1:17" x14ac:dyDescent="0.25">
      <c r="A7361">
        <v>7360</v>
      </c>
      <c r="B7361">
        <v>48984000</v>
      </c>
      <c r="C7361" t="s">
        <v>7318</v>
      </c>
      <c r="E7361" s="15">
        <v>7361</v>
      </c>
      <c r="F7361" s="16">
        <v>48985000</v>
      </c>
      <c r="G7361" s="17" t="s">
        <v>7319</v>
      </c>
      <c r="Q7361" t="str">
        <f t="shared" si="114"/>
        <v>48985000-Programski jezici</v>
      </c>
    </row>
    <row r="7362" spans="1:17" x14ac:dyDescent="0.25">
      <c r="A7362">
        <v>7361</v>
      </c>
      <c r="B7362">
        <v>48985000</v>
      </c>
      <c r="C7362" t="s">
        <v>7319</v>
      </c>
      <c r="E7362" s="12">
        <v>7362</v>
      </c>
      <c r="F7362" s="13">
        <v>48986000</v>
      </c>
      <c r="G7362" s="14" t="s">
        <v>7320</v>
      </c>
      <c r="Q7362" t="str">
        <f t="shared" ref="Q7362:Q7425" si="115">F7362&amp; "-" &amp;G7362</f>
        <v>48986000-Programski paket za ispitivanje programa</v>
      </c>
    </row>
    <row r="7363" spans="1:17" x14ac:dyDescent="0.25">
      <c r="A7363">
        <v>7362</v>
      </c>
      <c r="B7363">
        <v>48986000</v>
      </c>
      <c r="C7363" t="s">
        <v>7320</v>
      </c>
      <c r="E7363" s="15">
        <v>7363</v>
      </c>
      <c r="F7363" s="16">
        <v>48987000</v>
      </c>
      <c r="G7363" s="17" t="s">
        <v>7321</v>
      </c>
      <c r="Q7363" t="str">
        <f t="shared" si="115"/>
        <v>48987000-Programski paket za pronalaženje grešaka</v>
      </c>
    </row>
    <row r="7364" spans="1:17" x14ac:dyDescent="0.25">
      <c r="A7364">
        <v>7363</v>
      </c>
      <c r="B7364">
        <v>48987000</v>
      </c>
      <c r="C7364" t="s">
        <v>7321</v>
      </c>
      <c r="E7364" s="12">
        <v>7364</v>
      </c>
      <c r="F7364" s="13">
        <v>48990000</v>
      </c>
      <c r="G7364" s="14" t="s">
        <v>7322</v>
      </c>
      <c r="Q7364" t="str">
        <f t="shared" si="115"/>
        <v>48990000-Programski paket za tabele i programski paket za proširenje</v>
      </c>
    </row>
    <row r="7365" spans="1:17" x14ac:dyDescent="0.25">
      <c r="A7365">
        <v>7364</v>
      </c>
      <c r="B7365">
        <v>48990000</v>
      </c>
      <c r="C7365" t="s">
        <v>7322</v>
      </c>
      <c r="E7365" s="15">
        <v>7365</v>
      </c>
      <c r="F7365" s="16">
        <v>48991000</v>
      </c>
      <c r="G7365" s="17" t="s">
        <v>7323</v>
      </c>
      <c r="Q7365" t="str">
        <f t="shared" si="115"/>
        <v>48991000-Programski paket za tabele</v>
      </c>
    </row>
    <row r="7366" spans="1:17" x14ac:dyDescent="0.25">
      <c r="A7366">
        <v>7365</v>
      </c>
      <c r="B7366">
        <v>48991000</v>
      </c>
      <c r="C7366" t="s">
        <v>7323</v>
      </c>
      <c r="E7366" s="12">
        <v>7366</v>
      </c>
      <c r="F7366" s="13">
        <v>50000000</v>
      </c>
      <c r="G7366" s="14" t="s">
        <v>7324</v>
      </c>
      <c r="Q7366" t="str">
        <f t="shared" si="115"/>
        <v>50000000-Usluge održavanja i popravki</v>
      </c>
    </row>
    <row r="7367" spans="1:17" x14ac:dyDescent="0.25">
      <c r="A7367">
        <v>7366</v>
      </c>
      <c r="B7367">
        <v>50000000</v>
      </c>
      <c r="C7367" t="s">
        <v>7324</v>
      </c>
      <c r="E7367" s="15">
        <v>7367</v>
      </c>
      <c r="F7367" s="16">
        <v>50100000</v>
      </c>
      <c r="G7367" s="17" t="s">
        <v>7325</v>
      </c>
      <c r="Q7367" t="str">
        <f t="shared" si="115"/>
        <v>50100000-Usluge popravki, održavanja i srodne usluge za vozila i pripadajuću opremu</v>
      </c>
    </row>
    <row r="7368" spans="1:17" x14ac:dyDescent="0.25">
      <c r="A7368">
        <v>7367</v>
      </c>
      <c r="B7368">
        <v>50100000</v>
      </c>
      <c r="C7368" t="s">
        <v>7325</v>
      </c>
      <c r="E7368" s="12">
        <v>7368</v>
      </c>
      <c r="F7368" s="13">
        <v>50110000</v>
      </c>
      <c r="G7368" s="14" t="s">
        <v>7326</v>
      </c>
      <c r="Q7368" t="str">
        <f t="shared" si="115"/>
        <v>50110000-Usluge popravki i održavanja motornih vozila i pripadajuće opreme</v>
      </c>
    </row>
    <row r="7369" spans="1:17" x14ac:dyDescent="0.25">
      <c r="A7369">
        <v>7368</v>
      </c>
      <c r="B7369">
        <v>50110000</v>
      </c>
      <c r="C7369" t="s">
        <v>7326</v>
      </c>
      <c r="E7369" s="15">
        <v>7369</v>
      </c>
      <c r="F7369" s="16">
        <v>50111000</v>
      </c>
      <c r="G7369" s="17" t="s">
        <v>7327</v>
      </c>
      <c r="Q7369" t="str">
        <f t="shared" si="115"/>
        <v>50111000-Usluge upravljanja voznim parkom, usluge popravki i održavanja voznog parka</v>
      </c>
    </row>
    <row r="7370" spans="1:17" x14ac:dyDescent="0.25">
      <c r="A7370">
        <v>7369</v>
      </c>
      <c r="B7370">
        <v>50111000</v>
      </c>
      <c r="C7370" t="s">
        <v>7327</v>
      </c>
      <c r="E7370" s="12">
        <v>7370</v>
      </c>
      <c r="F7370" s="13">
        <v>50111100</v>
      </c>
      <c r="G7370" s="14" t="s">
        <v>7328</v>
      </c>
      <c r="Q7370" t="str">
        <f t="shared" si="115"/>
        <v>50111100-Usluge upravljanja voznim parkom</v>
      </c>
    </row>
    <row r="7371" spans="1:17" x14ac:dyDescent="0.25">
      <c r="A7371">
        <v>7370</v>
      </c>
      <c r="B7371">
        <v>50111100</v>
      </c>
      <c r="C7371" t="s">
        <v>7328</v>
      </c>
      <c r="E7371" s="15">
        <v>7371</v>
      </c>
      <c r="F7371" s="16">
        <v>50111110</v>
      </c>
      <c r="G7371" s="17" t="s">
        <v>7329</v>
      </c>
      <c r="Q7371" t="str">
        <f t="shared" si="115"/>
        <v>50111110-Usluge podrške voznom parku</v>
      </c>
    </row>
    <row r="7372" spans="1:17" x14ac:dyDescent="0.25">
      <c r="A7372">
        <v>7371</v>
      </c>
      <c r="B7372">
        <v>50111110</v>
      </c>
      <c r="C7372" t="s">
        <v>7329</v>
      </c>
      <c r="E7372" s="12">
        <v>7372</v>
      </c>
      <c r="F7372" s="13">
        <v>50112000</v>
      </c>
      <c r="G7372" s="14" t="s">
        <v>7330</v>
      </c>
      <c r="Q7372" t="str">
        <f t="shared" si="115"/>
        <v>50112000-Usluge popravke i održavanja automobila</v>
      </c>
    </row>
    <row r="7373" spans="1:17" x14ac:dyDescent="0.25">
      <c r="A7373">
        <v>7372</v>
      </c>
      <c r="B7373">
        <v>50112000</v>
      </c>
      <c r="C7373" t="s">
        <v>7330</v>
      </c>
      <c r="E7373" s="15">
        <v>7373</v>
      </c>
      <c r="F7373" s="16">
        <v>50112100</v>
      </c>
      <c r="G7373" s="17" t="s">
        <v>7331</v>
      </c>
      <c r="Q7373" t="str">
        <f t="shared" si="115"/>
        <v>50112100-Usluge popravke automobila</v>
      </c>
    </row>
    <row r="7374" spans="1:17" x14ac:dyDescent="0.25">
      <c r="A7374">
        <v>7373</v>
      </c>
      <c r="B7374">
        <v>50112100</v>
      </c>
      <c r="C7374" t="s">
        <v>7331</v>
      </c>
      <c r="E7374" s="12">
        <v>7374</v>
      </c>
      <c r="F7374" s="13">
        <v>50112110</v>
      </c>
      <c r="G7374" s="14" t="s">
        <v>7332</v>
      </c>
      <c r="Q7374" t="str">
        <f t="shared" si="115"/>
        <v>50112110-Usluge popravke karoserije vozila</v>
      </c>
    </row>
    <row r="7375" spans="1:17" x14ac:dyDescent="0.25">
      <c r="A7375">
        <v>7374</v>
      </c>
      <c r="B7375">
        <v>50112110</v>
      </c>
      <c r="C7375" t="s">
        <v>7332</v>
      </c>
      <c r="E7375" s="15">
        <v>7375</v>
      </c>
      <c r="F7375" s="16">
        <v>50112111</v>
      </c>
      <c r="G7375" s="17" t="s">
        <v>7333</v>
      </c>
      <c r="Q7375" t="str">
        <f t="shared" si="115"/>
        <v>50112111-Limarske usluge</v>
      </c>
    </row>
    <row r="7376" spans="1:17" x14ac:dyDescent="0.25">
      <c r="A7376">
        <v>7375</v>
      </c>
      <c r="B7376">
        <v>50112111</v>
      </c>
      <c r="C7376" t="s">
        <v>7333</v>
      </c>
      <c r="E7376" s="12">
        <v>7376</v>
      </c>
      <c r="F7376" s="13">
        <v>50112120</v>
      </c>
      <c r="G7376" s="14" t="s">
        <v>7334</v>
      </c>
      <c r="Q7376" t="str">
        <f t="shared" si="115"/>
        <v>50112120-Usluge zamene vetrobrana</v>
      </c>
    </row>
    <row r="7377" spans="1:17" x14ac:dyDescent="0.25">
      <c r="A7377">
        <v>7376</v>
      </c>
      <c r="B7377">
        <v>50112120</v>
      </c>
      <c r="C7377" t="s">
        <v>7334</v>
      </c>
      <c r="E7377" s="15">
        <v>7377</v>
      </c>
      <c r="F7377" s="16">
        <v>50112200</v>
      </c>
      <c r="G7377" s="17" t="s">
        <v>7335</v>
      </c>
      <c r="Q7377" t="str">
        <f t="shared" si="115"/>
        <v>50112200-Usluge održavanja automobila</v>
      </c>
    </row>
    <row r="7378" spans="1:17" x14ac:dyDescent="0.25">
      <c r="A7378">
        <v>7377</v>
      </c>
      <c r="B7378">
        <v>50112200</v>
      </c>
      <c r="C7378" t="s">
        <v>7335</v>
      </c>
      <c r="E7378" s="12">
        <v>7378</v>
      </c>
      <c r="F7378" s="13">
        <v>50112300</v>
      </c>
      <c r="G7378" s="14" t="s">
        <v>7336</v>
      </c>
      <c r="Q7378" t="str">
        <f t="shared" si="115"/>
        <v>50112300-Pranje automobila i slične usluge</v>
      </c>
    </row>
    <row r="7379" spans="1:17" x14ac:dyDescent="0.25">
      <c r="A7379">
        <v>7378</v>
      </c>
      <c r="B7379">
        <v>50112300</v>
      </c>
      <c r="C7379" t="s">
        <v>7336</v>
      </c>
      <c r="E7379" s="15">
        <v>7379</v>
      </c>
      <c r="F7379" s="16">
        <v>50113000</v>
      </c>
      <c r="G7379" s="17" t="s">
        <v>7337</v>
      </c>
      <c r="Q7379" t="str">
        <f t="shared" si="115"/>
        <v>50113000-Usluge popravke i održavanja autobusa</v>
      </c>
    </row>
    <row r="7380" spans="1:17" x14ac:dyDescent="0.25">
      <c r="A7380">
        <v>7379</v>
      </c>
      <c r="B7380">
        <v>50113000</v>
      </c>
      <c r="C7380" t="s">
        <v>7337</v>
      </c>
      <c r="E7380" s="12">
        <v>7380</v>
      </c>
      <c r="F7380" s="13">
        <v>50113100</v>
      </c>
      <c r="G7380" s="14" t="s">
        <v>7338</v>
      </c>
      <c r="Q7380" t="str">
        <f t="shared" si="115"/>
        <v>50113100-Usluge popravke autobusa</v>
      </c>
    </row>
    <row r="7381" spans="1:17" x14ac:dyDescent="0.25">
      <c r="A7381">
        <v>7380</v>
      </c>
      <c r="B7381">
        <v>50113100</v>
      </c>
      <c r="C7381" t="s">
        <v>7338</v>
      </c>
      <c r="E7381" s="15">
        <v>7381</v>
      </c>
      <c r="F7381" s="16">
        <v>50113200</v>
      </c>
      <c r="G7381" s="17" t="s">
        <v>7339</v>
      </c>
      <c r="Q7381" t="str">
        <f t="shared" si="115"/>
        <v>50113200-Usluge održavanja autobusa</v>
      </c>
    </row>
    <row r="7382" spans="1:17" x14ac:dyDescent="0.25">
      <c r="A7382">
        <v>7381</v>
      </c>
      <c r="B7382">
        <v>50113200</v>
      </c>
      <c r="C7382" t="s">
        <v>7339</v>
      </c>
      <c r="E7382" s="12">
        <v>7382</v>
      </c>
      <c r="F7382" s="13">
        <v>50114000</v>
      </c>
      <c r="G7382" s="14" t="s">
        <v>7340</v>
      </c>
      <c r="Q7382" t="str">
        <f t="shared" si="115"/>
        <v>50114000-Usluge popravke i održavanja teretnih vozila</v>
      </c>
    </row>
    <row r="7383" spans="1:17" x14ac:dyDescent="0.25">
      <c r="A7383">
        <v>7382</v>
      </c>
      <c r="B7383">
        <v>50114000</v>
      </c>
      <c r="C7383" t="s">
        <v>7340</v>
      </c>
      <c r="E7383" s="15">
        <v>7383</v>
      </c>
      <c r="F7383" s="16">
        <v>50114100</v>
      </c>
      <c r="G7383" s="17" t="s">
        <v>7341</v>
      </c>
      <c r="Q7383" t="str">
        <f t="shared" si="115"/>
        <v>50114100-Usluge popravke teretnih vozila</v>
      </c>
    </row>
    <row r="7384" spans="1:17" x14ac:dyDescent="0.25">
      <c r="A7384">
        <v>7383</v>
      </c>
      <c r="B7384">
        <v>50114100</v>
      </c>
      <c r="C7384" t="s">
        <v>7341</v>
      </c>
      <c r="E7384" s="12">
        <v>7384</v>
      </c>
      <c r="F7384" s="13">
        <v>50114200</v>
      </c>
      <c r="G7384" s="14" t="s">
        <v>7342</v>
      </c>
      <c r="Q7384" t="str">
        <f t="shared" si="115"/>
        <v>50114200-Usluge održavanja teretnih vozila</v>
      </c>
    </row>
    <row r="7385" spans="1:17" x14ac:dyDescent="0.25">
      <c r="A7385">
        <v>7384</v>
      </c>
      <c r="B7385">
        <v>50114200</v>
      </c>
      <c r="C7385" t="s">
        <v>7342</v>
      </c>
      <c r="E7385" s="15">
        <v>7385</v>
      </c>
      <c r="F7385" s="16">
        <v>50115000</v>
      </c>
      <c r="G7385" s="17" t="s">
        <v>7343</v>
      </c>
      <c r="Q7385" t="str">
        <f t="shared" si="115"/>
        <v>50115000-Usluge popravke i održavanja motocikala</v>
      </c>
    </row>
    <row r="7386" spans="1:17" x14ac:dyDescent="0.25">
      <c r="A7386">
        <v>7385</v>
      </c>
      <c r="B7386">
        <v>50115000</v>
      </c>
      <c r="C7386" t="s">
        <v>7343</v>
      </c>
      <c r="E7386" s="12">
        <v>7386</v>
      </c>
      <c r="F7386" s="13">
        <v>50115100</v>
      </c>
      <c r="G7386" s="14" t="s">
        <v>7344</v>
      </c>
      <c r="Q7386" t="str">
        <f t="shared" si="115"/>
        <v>50115100-Usluge popravke motocikala</v>
      </c>
    </row>
    <row r="7387" spans="1:17" x14ac:dyDescent="0.25">
      <c r="A7387">
        <v>7386</v>
      </c>
      <c r="B7387">
        <v>50115100</v>
      </c>
      <c r="C7387" t="s">
        <v>7344</v>
      </c>
      <c r="E7387" s="15">
        <v>7387</v>
      </c>
      <c r="F7387" s="16">
        <v>50115200</v>
      </c>
      <c r="G7387" s="17" t="s">
        <v>7345</v>
      </c>
      <c r="Q7387" t="str">
        <f t="shared" si="115"/>
        <v>50115200-Usluge održavanja motocikala</v>
      </c>
    </row>
    <row r="7388" spans="1:17" x14ac:dyDescent="0.25">
      <c r="A7388">
        <v>7387</v>
      </c>
      <c r="B7388">
        <v>50115200</v>
      </c>
      <c r="C7388" t="s">
        <v>7345</v>
      </c>
      <c r="E7388" s="12">
        <v>7388</v>
      </c>
      <c r="F7388" s="13">
        <v>50116000</v>
      </c>
      <c r="G7388" s="14" t="s">
        <v>7346</v>
      </c>
      <c r="Q7388" t="str">
        <f t="shared" si="115"/>
        <v>50116000-Usluge popravke i održavanja za određene delove vozila</v>
      </c>
    </row>
    <row r="7389" spans="1:17" x14ac:dyDescent="0.25">
      <c r="A7389">
        <v>7388</v>
      </c>
      <c r="B7389">
        <v>50116000</v>
      </c>
      <c r="C7389" t="s">
        <v>7346</v>
      </c>
      <c r="E7389" s="15">
        <v>7389</v>
      </c>
      <c r="F7389" s="16">
        <v>50116100</v>
      </c>
      <c r="G7389" s="17" t="s">
        <v>7347</v>
      </c>
      <c r="Q7389" t="str">
        <f t="shared" si="115"/>
        <v>50116100-Usluge popravke električnog sistema</v>
      </c>
    </row>
    <row r="7390" spans="1:17" x14ac:dyDescent="0.25">
      <c r="A7390">
        <v>7389</v>
      </c>
      <c r="B7390">
        <v>50116100</v>
      </c>
      <c r="C7390" t="s">
        <v>7347</v>
      </c>
      <c r="E7390" s="12">
        <v>7390</v>
      </c>
      <c r="F7390" s="13">
        <v>50116200</v>
      </c>
      <c r="G7390" s="14" t="s">
        <v>7348</v>
      </c>
      <c r="Q7390" t="str">
        <f t="shared" si="115"/>
        <v>50116200-Usluge popravke i održavanja kočnica vozila i delova kočnica</v>
      </c>
    </row>
    <row r="7391" spans="1:17" x14ac:dyDescent="0.25">
      <c r="A7391">
        <v>7390</v>
      </c>
      <c r="B7391">
        <v>50116200</v>
      </c>
      <c r="C7391" t="s">
        <v>7348</v>
      </c>
      <c r="E7391" s="15">
        <v>7391</v>
      </c>
      <c r="F7391" s="16">
        <v>50116300</v>
      </c>
      <c r="G7391" s="17" t="s">
        <v>7349</v>
      </c>
      <c r="Q7391" t="str">
        <f t="shared" si="115"/>
        <v>50116300-Usluge popravke i održavanja menjača vozila</v>
      </c>
    </row>
    <row r="7392" spans="1:17" x14ac:dyDescent="0.25">
      <c r="A7392">
        <v>7391</v>
      </c>
      <c r="B7392">
        <v>50116300</v>
      </c>
      <c r="C7392" t="s">
        <v>7349</v>
      </c>
      <c r="E7392" s="12">
        <v>7392</v>
      </c>
      <c r="F7392" s="13">
        <v>50116400</v>
      </c>
      <c r="G7392" s="14" t="s">
        <v>7350</v>
      </c>
      <c r="Q7392" t="str">
        <f t="shared" si="115"/>
        <v>50116400-Usluge popravke i održavanja prenosa vozila</v>
      </c>
    </row>
    <row r="7393" spans="1:17" x14ac:dyDescent="0.25">
      <c r="A7393">
        <v>7392</v>
      </c>
      <c r="B7393">
        <v>50116400</v>
      </c>
      <c r="C7393" t="s">
        <v>7350</v>
      </c>
      <c r="E7393" s="15">
        <v>7393</v>
      </c>
      <c r="F7393" s="16">
        <v>50116500</v>
      </c>
      <c r="G7393" s="17" t="s">
        <v>7351</v>
      </c>
      <c r="Q7393" t="str">
        <f t="shared" si="115"/>
        <v>50116500-Usluge popravke guma, uključujući montažu i centriranje</v>
      </c>
    </row>
    <row r="7394" spans="1:17" x14ac:dyDescent="0.25">
      <c r="A7394">
        <v>7393</v>
      </c>
      <c r="B7394">
        <v>50116500</v>
      </c>
      <c r="C7394" t="s">
        <v>7351</v>
      </c>
      <c r="E7394" s="12">
        <v>7394</v>
      </c>
      <c r="F7394" s="13">
        <v>50116510</v>
      </c>
      <c r="G7394" s="14" t="s">
        <v>7352</v>
      </c>
      <c r="Q7394" t="str">
        <f t="shared" si="115"/>
        <v>50116510-Usluge protektiranja guma</v>
      </c>
    </row>
    <row r="7395" spans="1:17" x14ac:dyDescent="0.25">
      <c r="A7395">
        <v>7394</v>
      </c>
      <c r="B7395">
        <v>50116510</v>
      </c>
      <c r="C7395" t="s">
        <v>7352</v>
      </c>
      <c r="E7395" s="15">
        <v>7395</v>
      </c>
      <c r="F7395" s="16">
        <v>50116600</v>
      </c>
      <c r="G7395" s="17" t="s">
        <v>7353</v>
      </c>
      <c r="Q7395" t="str">
        <f t="shared" si="115"/>
        <v>50116600-Usluge popravke i održavanja elektropokretača</v>
      </c>
    </row>
    <row r="7396" spans="1:17" x14ac:dyDescent="0.25">
      <c r="A7396">
        <v>7395</v>
      </c>
      <c r="B7396">
        <v>50116600</v>
      </c>
      <c r="C7396" t="s">
        <v>7353</v>
      </c>
      <c r="E7396" s="12">
        <v>7396</v>
      </c>
      <c r="F7396" s="13">
        <v>50117000</v>
      </c>
      <c r="G7396" s="14" t="s">
        <v>7354</v>
      </c>
      <c r="Q7396" t="str">
        <f t="shared" si="115"/>
        <v>50117000-Usluge konverzije i remonta vozila</v>
      </c>
    </row>
    <row r="7397" spans="1:17" x14ac:dyDescent="0.25">
      <c r="A7397">
        <v>7396</v>
      </c>
      <c r="B7397">
        <v>50117000</v>
      </c>
      <c r="C7397" t="s">
        <v>7354</v>
      </c>
      <c r="E7397" s="15">
        <v>7397</v>
      </c>
      <c r="F7397" s="16">
        <v>50117100</v>
      </c>
      <c r="G7397" s="17" t="s">
        <v>7355</v>
      </c>
      <c r="Q7397" t="str">
        <f t="shared" si="115"/>
        <v>50117100-Usluge konverzije motornog vozila</v>
      </c>
    </row>
    <row r="7398" spans="1:17" x14ac:dyDescent="0.25">
      <c r="A7398">
        <v>7397</v>
      </c>
      <c r="B7398">
        <v>50117100</v>
      </c>
      <c r="C7398" t="s">
        <v>7355</v>
      </c>
      <c r="E7398" s="12">
        <v>7398</v>
      </c>
      <c r="F7398" s="13">
        <v>50117200</v>
      </c>
      <c r="G7398" s="14" t="s">
        <v>7356</v>
      </c>
      <c r="Q7398" t="str">
        <f t="shared" si="115"/>
        <v>50117200-Usluge konverzije vozila hitne pomoći</v>
      </c>
    </row>
    <row r="7399" spans="1:17" x14ac:dyDescent="0.25">
      <c r="A7399">
        <v>7398</v>
      </c>
      <c r="B7399">
        <v>50117200</v>
      </c>
      <c r="C7399" t="s">
        <v>7356</v>
      </c>
      <c r="E7399" s="15">
        <v>7399</v>
      </c>
      <c r="F7399" s="16">
        <v>50117300</v>
      </c>
      <c r="G7399" s="17" t="s">
        <v>7357</v>
      </c>
      <c r="Q7399" t="str">
        <f t="shared" si="115"/>
        <v>50117300-Usluge remonta vozila</v>
      </c>
    </row>
    <row r="7400" spans="1:17" x14ac:dyDescent="0.25">
      <c r="A7400">
        <v>7399</v>
      </c>
      <c r="B7400">
        <v>50117300</v>
      </c>
      <c r="C7400" t="s">
        <v>7357</v>
      </c>
      <c r="E7400" s="12">
        <v>7400</v>
      </c>
      <c r="F7400" s="13">
        <v>50118000</v>
      </c>
      <c r="G7400" s="14" t="s">
        <v>7358</v>
      </c>
      <c r="Q7400" t="str">
        <f t="shared" si="115"/>
        <v>50118000-Usluge pomoći na putu</v>
      </c>
    </row>
    <row r="7401" spans="1:17" x14ac:dyDescent="0.25">
      <c r="A7401">
        <v>7400</v>
      </c>
      <c r="B7401">
        <v>50118000</v>
      </c>
      <c r="C7401" t="s">
        <v>7358</v>
      </c>
      <c r="E7401" s="15">
        <v>7401</v>
      </c>
      <c r="F7401" s="16">
        <v>50118100</v>
      </c>
      <c r="G7401" s="17" t="s">
        <v>7359</v>
      </c>
      <c r="Q7401" t="str">
        <f t="shared" si="115"/>
        <v>50118100-Usluge popravke automobila na putu i uklanjanja oštećenog automobila sa puta</v>
      </c>
    </row>
    <row r="7402" spans="1:17" x14ac:dyDescent="0.25">
      <c r="A7402">
        <v>7401</v>
      </c>
      <c r="B7402">
        <v>50118100</v>
      </c>
      <c r="C7402" t="s">
        <v>7359</v>
      </c>
      <c r="E7402" s="12">
        <v>7402</v>
      </c>
      <c r="F7402" s="13">
        <v>50118110</v>
      </c>
      <c r="G7402" s="14" t="s">
        <v>7360</v>
      </c>
      <c r="Q7402" t="str">
        <f t="shared" si="115"/>
        <v>50118110-Usluge vuče vozila</v>
      </c>
    </row>
    <row r="7403" spans="1:17" x14ac:dyDescent="0.25">
      <c r="A7403">
        <v>7402</v>
      </c>
      <c r="B7403">
        <v>50118110</v>
      </c>
      <c r="C7403" t="s">
        <v>7360</v>
      </c>
      <c r="E7403" s="15">
        <v>7403</v>
      </c>
      <c r="F7403" s="16">
        <v>50118200</v>
      </c>
      <c r="G7403" s="17" t="s">
        <v>7361</v>
      </c>
      <c r="Q7403" t="str">
        <f t="shared" si="115"/>
        <v>50118200-Usluge popravke komercijalnih vozila na putu i uklanjanja oštećenih komercijalnih vozila</v>
      </c>
    </row>
    <row r="7404" spans="1:17" x14ac:dyDescent="0.25">
      <c r="A7404">
        <v>7403</v>
      </c>
      <c r="B7404">
        <v>50118200</v>
      </c>
      <c r="C7404" t="s">
        <v>7361</v>
      </c>
      <c r="E7404" s="12">
        <v>7404</v>
      </c>
      <c r="F7404" s="13">
        <v>50118300</v>
      </c>
      <c r="G7404" s="14" t="s">
        <v>7362</v>
      </c>
      <c r="Q7404" t="str">
        <f t="shared" si="115"/>
        <v>50118300-Usluge popravke autobusa na putu i uklanjanja oštećenih autobusa</v>
      </c>
    </row>
    <row r="7405" spans="1:17" x14ac:dyDescent="0.25">
      <c r="A7405">
        <v>7404</v>
      </c>
      <c r="B7405">
        <v>50118300</v>
      </c>
      <c r="C7405" t="s">
        <v>7362</v>
      </c>
      <c r="E7405" s="15">
        <v>7405</v>
      </c>
      <c r="F7405" s="16">
        <v>50118400</v>
      </c>
      <c r="G7405" s="17" t="s">
        <v>7363</v>
      </c>
      <c r="Q7405" t="str">
        <f t="shared" si="115"/>
        <v>50118400-Usluge popravke motornih vozila na putu i uklanjanja oštećenih motornih vozila</v>
      </c>
    </row>
    <row r="7406" spans="1:17" x14ac:dyDescent="0.25">
      <c r="A7406">
        <v>7405</v>
      </c>
      <c r="B7406">
        <v>50118400</v>
      </c>
      <c r="C7406" t="s">
        <v>7363</v>
      </c>
      <c r="E7406" s="12">
        <v>7406</v>
      </c>
      <c r="F7406" s="13">
        <v>50118500</v>
      </c>
      <c r="G7406" s="14" t="s">
        <v>7364</v>
      </c>
      <c r="Q7406" t="str">
        <f t="shared" si="115"/>
        <v>50118500-Usluge popravke motocikala na putu i uklanjanja oštećenih motocikala</v>
      </c>
    </row>
    <row r="7407" spans="1:17" x14ac:dyDescent="0.25">
      <c r="A7407">
        <v>7406</v>
      </c>
      <c r="B7407">
        <v>50118500</v>
      </c>
      <c r="C7407" t="s">
        <v>7364</v>
      </c>
      <c r="E7407" s="15">
        <v>7407</v>
      </c>
      <c r="F7407" s="16">
        <v>50190000</v>
      </c>
      <c r="G7407" s="17" t="s">
        <v>7365</v>
      </c>
      <c r="Q7407" t="str">
        <f t="shared" si="115"/>
        <v>50190000-Usluge uništenja vozila</v>
      </c>
    </row>
    <row r="7408" spans="1:17" x14ac:dyDescent="0.25">
      <c r="A7408">
        <v>7407</v>
      </c>
      <c r="B7408">
        <v>50190000</v>
      </c>
      <c r="C7408" t="s">
        <v>7365</v>
      </c>
      <c r="E7408" s="12">
        <v>7408</v>
      </c>
      <c r="F7408" s="13">
        <v>50200000</v>
      </c>
      <c r="G7408" s="14" t="s">
        <v>7366</v>
      </c>
      <c r="Q7408" t="str">
        <f t="shared" si="115"/>
        <v>50200000-Usluge popravke, održavanja i srodne usluge za opremu vazduhoplova, železničkih pruga, puteva i pomorske opreme</v>
      </c>
    </row>
    <row r="7409" spans="1:17" x14ac:dyDescent="0.25">
      <c r="A7409">
        <v>7408</v>
      </c>
      <c r="B7409">
        <v>50200000</v>
      </c>
      <c r="C7409" t="s">
        <v>7366</v>
      </c>
      <c r="E7409" s="15">
        <v>7409</v>
      </c>
      <c r="F7409" s="16">
        <v>50210000</v>
      </c>
      <c r="G7409" s="17" t="s">
        <v>7367</v>
      </c>
      <c r="Q7409" t="str">
        <f t="shared" si="115"/>
        <v>50210000-Usluge popravke, održavanja i srodne usluge za opremu vazduhoplova i drugu opremu</v>
      </c>
    </row>
    <row r="7410" spans="1:17" x14ac:dyDescent="0.25">
      <c r="A7410">
        <v>7409</v>
      </c>
      <c r="B7410">
        <v>50210000</v>
      </c>
      <c r="C7410" t="s">
        <v>7367</v>
      </c>
      <c r="E7410" s="12">
        <v>7410</v>
      </c>
      <c r="F7410" s="13">
        <v>50211000</v>
      </c>
      <c r="G7410" s="14" t="s">
        <v>7368</v>
      </c>
      <c r="Q7410" t="str">
        <f t="shared" si="115"/>
        <v>50211000-Usluge popravke i održavanja vazduhoplova</v>
      </c>
    </row>
    <row r="7411" spans="1:17" x14ac:dyDescent="0.25">
      <c r="A7411">
        <v>7410</v>
      </c>
      <c r="B7411">
        <v>50211000</v>
      </c>
      <c r="C7411" t="s">
        <v>7368</v>
      </c>
      <c r="E7411" s="15">
        <v>7411</v>
      </c>
      <c r="F7411" s="16">
        <v>50211100</v>
      </c>
      <c r="G7411" s="17" t="s">
        <v>7369</v>
      </c>
      <c r="Q7411" t="str">
        <f t="shared" si="115"/>
        <v>50211100-Usluge održavanja vazduhoplova</v>
      </c>
    </row>
    <row r="7412" spans="1:17" x14ac:dyDescent="0.25">
      <c r="A7412">
        <v>7411</v>
      </c>
      <c r="B7412">
        <v>50211100</v>
      </c>
      <c r="C7412" t="s">
        <v>7369</v>
      </c>
      <c r="E7412" s="12">
        <v>7412</v>
      </c>
      <c r="F7412" s="13">
        <v>50211200</v>
      </c>
      <c r="G7412" s="14" t="s">
        <v>7370</v>
      </c>
      <c r="Q7412" t="str">
        <f t="shared" si="115"/>
        <v>50211200-Usluge popravke vazduhoplova</v>
      </c>
    </row>
    <row r="7413" spans="1:17" x14ac:dyDescent="0.25">
      <c r="A7413">
        <v>7412</v>
      </c>
      <c r="B7413">
        <v>50211200</v>
      </c>
      <c r="C7413" t="s">
        <v>7370</v>
      </c>
      <c r="E7413" s="15">
        <v>7413</v>
      </c>
      <c r="F7413" s="16">
        <v>50211210</v>
      </c>
      <c r="G7413" s="17" t="s">
        <v>7371</v>
      </c>
      <c r="Q7413" t="str">
        <f t="shared" si="115"/>
        <v>50211210-Usluge popravke i održavanja motora vazduhoplova</v>
      </c>
    </row>
    <row r="7414" spans="1:17" x14ac:dyDescent="0.25">
      <c r="A7414">
        <v>7413</v>
      </c>
      <c r="B7414">
        <v>50211210</v>
      </c>
      <c r="C7414" t="s">
        <v>7371</v>
      </c>
      <c r="E7414" s="12">
        <v>7414</v>
      </c>
      <c r="F7414" s="13">
        <v>50211211</v>
      </c>
      <c r="G7414" s="14" t="s">
        <v>7372</v>
      </c>
      <c r="Q7414" t="str">
        <f t="shared" si="115"/>
        <v>50211211-Usluge održavanja motora vazduhoplova</v>
      </c>
    </row>
    <row r="7415" spans="1:17" x14ac:dyDescent="0.25">
      <c r="A7415">
        <v>7414</v>
      </c>
      <c r="B7415">
        <v>50211211</v>
      </c>
      <c r="C7415" t="s">
        <v>7372</v>
      </c>
      <c r="E7415" s="15">
        <v>7415</v>
      </c>
      <c r="F7415" s="16">
        <v>50211212</v>
      </c>
      <c r="G7415" s="17" t="s">
        <v>7373</v>
      </c>
      <c r="Q7415" t="str">
        <f t="shared" si="115"/>
        <v>50211212-Usluge popravke motora vazduhoplova</v>
      </c>
    </row>
    <row r="7416" spans="1:17" x14ac:dyDescent="0.25">
      <c r="A7416">
        <v>7415</v>
      </c>
      <c r="B7416">
        <v>50211212</v>
      </c>
      <c r="C7416" t="s">
        <v>7373</v>
      </c>
      <c r="E7416" s="12">
        <v>7416</v>
      </c>
      <c r="F7416" s="13">
        <v>50211300</v>
      </c>
      <c r="G7416" s="14" t="s">
        <v>7374</v>
      </c>
      <c r="Q7416" t="str">
        <f t="shared" si="115"/>
        <v>50211300-Usluge remonta vazduhoplova</v>
      </c>
    </row>
    <row r="7417" spans="1:17" x14ac:dyDescent="0.25">
      <c r="A7417">
        <v>7416</v>
      </c>
      <c r="B7417">
        <v>50211300</v>
      </c>
      <c r="C7417" t="s">
        <v>7374</v>
      </c>
      <c r="E7417" s="15">
        <v>7417</v>
      </c>
      <c r="F7417" s="16">
        <v>50211310</v>
      </c>
      <c r="G7417" s="17" t="s">
        <v>7375</v>
      </c>
      <c r="Q7417" t="str">
        <f t="shared" si="115"/>
        <v>50211310-Usluge remonta motora vazduhoplova</v>
      </c>
    </row>
    <row r="7418" spans="1:17" x14ac:dyDescent="0.25">
      <c r="A7418">
        <v>7417</v>
      </c>
      <c r="B7418">
        <v>50211310</v>
      </c>
      <c r="C7418" t="s">
        <v>7375</v>
      </c>
      <c r="E7418" s="12">
        <v>7418</v>
      </c>
      <c r="F7418" s="13">
        <v>50212000</v>
      </c>
      <c r="G7418" s="14" t="s">
        <v>7376</v>
      </c>
      <c r="Q7418" t="str">
        <f t="shared" si="115"/>
        <v>50212000-Usluge popravke i održavanja helikoptera</v>
      </c>
    </row>
    <row r="7419" spans="1:17" x14ac:dyDescent="0.25">
      <c r="A7419">
        <v>7418</v>
      </c>
      <c r="B7419">
        <v>50212000</v>
      </c>
      <c r="C7419" t="s">
        <v>7376</v>
      </c>
      <c r="E7419" s="15">
        <v>7419</v>
      </c>
      <c r="F7419" s="16">
        <v>50220000</v>
      </c>
      <c r="G7419" s="17" t="s">
        <v>7377</v>
      </c>
      <c r="Q7419" t="str">
        <f t="shared" si="115"/>
        <v>50220000-Usluge popravke, održavanja i srodne usluge za železnice i drugu opremu</v>
      </c>
    </row>
    <row r="7420" spans="1:17" x14ac:dyDescent="0.25">
      <c r="A7420">
        <v>7419</v>
      </c>
      <c r="B7420">
        <v>50220000</v>
      </c>
      <c r="C7420" t="s">
        <v>7377</v>
      </c>
      <c r="E7420" s="12">
        <v>7420</v>
      </c>
      <c r="F7420" s="13">
        <v>50221000</v>
      </c>
      <c r="G7420" s="14" t="s">
        <v>7378</v>
      </c>
      <c r="Q7420" t="str">
        <f t="shared" si="115"/>
        <v>50221000-Usluge popravke i održavanja lokomotiva</v>
      </c>
    </row>
    <row r="7421" spans="1:17" x14ac:dyDescent="0.25">
      <c r="A7421">
        <v>7420</v>
      </c>
      <c r="B7421">
        <v>50221000</v>
      </c>
      <c r="C7421" t="s">
        <v>7378</v>
      </c>
      <c r="E7421" s="15">
        <v>7421</v>
      </c>
      <c r="F7421" s="16">
        <v>50221100</v>
      </c>
      <c r="G7421" s="17" t="s">
        <v>7379</v>
      </c>
      <c r="Q7421" t="str">
        <f t="shared" si="115"/>
        <v>50221100-Usluge popravke i održavanja menjača lokomotiva</v>
      </c>
    </row>
    <row r="7422" spans="1:17" x14ac:dyDescent="0.25">
      <c r="A7422">
        <v>7421</v>
      </c>
      <c r="B7422">
        <v>50221100</v>
      </c>
      <c r="C7422" t="s">
        <v>7379</v>
      </c>
      <c r="E7422" s="12">
        <v>7422</v>
      </c>
      <c r="F7422" s="13">
        <v>50221200</v>
      </c>
      <c r="G7422" s="14" t="s">
        <v>7380</v>
      </c>
      <c r="Q7422" t="str">
        <f t="shared" si="115"/>
        <v>50221200-Usluge popravke i održavanja prenosnog mehanizma lokomotiva</v>
      </c>
    </row>
    <row r="7423" spans="1:17" x14ac:dyDescent="0.25">
      <c r="A7423">
        <v>7422</v>
      </c>
      <c r="B7423">
        <v>50221200</v>
      </c>
      <c r="C7423" t="s">
        <v>7380</v>
      </c>
      <c r="E7423" s="15">
        <v>7423</v>
      </c>
      <c r="F7423" s="16">
        <v>50221300</v>
      </c>
      <c r="G7423" s="17" t="s">
        <v>7381</v>
      </c>
      <c r="Q7423" t="str">
        <f t="shared" si="115"/>
        <v>50221300-Usluge popravke i održavanja osovinskih sklopova lokomotiva</v>
      </c>
    </row>
    <row r="7424" spans="1:17" x14ac:dyDescent="0.25">
      <c r="A7424">
        <v>7423</v>
      </c>
      <c r="B7424">
        <v>50221300</v>
      </c>
      <c r="C7424" t="s">
        <v>7381</v>
      </c>
      <c r="E7424" s="12">
        <v>7424</v>
      </c>
      <c r="F7424" s="13">
        <v>50221400</v>
      </c>
      <c r="G7424" s="14" t="s">
        <v>7382</v>
      </c>
      <c r="Q7424" t="str">
        <f t="shared" si="115"/>
        <v>50221400-Usluge popravke i održavanja kočnica i delova kočnica lokomotiva</v>
      </c>
    </row>
    <row r="7425" spans="1:17" x14ac:dyDescent="0.25">
      <c r="A7425">
        <v>7424</v>
      </c>
      <c r="B7425">
        <v>50221400</v>
      </c>
      <c r="C7425" t="s">
        <v>7382</v>
      </c>
      <c r="E7425" s="15">
        <v>7425</v>
      </c>
      <c r="F7425" s="16">
        <v>50222000</v>
      </c>
      <c r="G7425" s="17" t="s">
        <v>7383</v>
      </c>
      <c r="Q7425" t="str">
        <f t="shared" si="115"/>
        <v>50222000-Usluge popravke i održavanja šinskih vozila</v>
      </c>
    </row>
    <row r="7426" spans="1:17" x14ac:dyDescent="0.25">
      <c r="A7426">
        <v>7425</v>
      </c>
      <c r="B7426">
        <v>50222000</v>
      </c>
      <c r="C7426" t="s">
        <v>7383</v>
      </c>
      <c r="E7426" s="12">
        <v>7426</v>
      </c>
      <c r="F7426" s="13">
        <v>50222100</v>
      </c>
      <c r="G7426" s="14" t="s">
        <v>7384</v>
      </c>
      <c r="Q7426" t="str">
        <f t="shared" ref="Q7426:Q7489" si="116">F7426&amp; "-" &amp;G7426</f>
        <v>50222100-Usluge popravke i održavanja amortizera</v>
      </c>
    </row>
    <row r="7427" spans="1:17" x14ac:dyDescent="0.25">
      <c r="A7427">
        <v>7426</v>
      </c>
      <c r="B7427">
        <v>50222100</v>
      </c>
      <c r="C7427" t="s">
        <v>7384</v>
      </c>
      <c r="E7427" s="15">
        <v>7427</v>
      </c>
      <c r="F7427" s="16">
        <v>50223000</v>
      </c>
      <c r="G7427" s="17" t="s">
        <v>7385</v>
      </c>
      <c r="Q7427" t="str">
        <f t="shared" si="116"/>
        <v>50223000-Usluge remonta lokomotiva</v>
      </c>
    </row>
    <row r="7428" spans="1:17" x14ac:dyDescent="0.25">
      <c r="A7428">
        <v>7427</v>
      </c>
      <c r="B7428">
        <v>50223000</v>
      </c>
      <c r="C7428" t="s">
        <v>7385</v>
      </c>
      <c r="E7428" s="12">
        <v>7428</v>
      </c>
      <c r="F7428" s="13">
        <v>50224000</v>
      </c>
      <c r="G7428" s="14" t="s">
        <v>7386</v>
      </c>
      <c r="Q7428" t="str">
        <f t="shared" si="116"/>
        <v>50224000-Usluge remonta šinskih vozila</v>
      </c>
    </row>
    <row r="7429" spans="1:17" x14ac:dyDescent="0.25">
      <c r="A7429">
        <v>7428</v>
      </c>
      <c r="B7429">
        <v>50224000</v>
      </c>
      <c r="C7429" t="s">
        <v>7386</v>
      </c>
      <c r="E7429" s="15">
        <v>7429</v>
      </c>
      <c r="F7429" s="16">
        <v>50224100</v>
      </c>
      <c r="G7429" s="17" t="s">
        <v>7387</v>
      </c>
      <c r="Q7429" t="str">
        <f t="shared" si="116"/>
        <v>50224100-Usluge remonta sedišta šinskih vozila</v>
      </c>
    </row>
    <row r="7430" spans="1:17" x14ac:dyDescent="0.25">
      <c r="A7430">
        <v>7429</v>
      </c>
      <c r="B7430">
        <v>50224100</v>
      </c>
      <c r="C7430" t="s">
        <v>7387</v>
      </c>
      <c r="E7430" s="12">
        <v>7430</v>
      </c>
      <c r="F7430" s="13">
        <v>50224200</v>
      </c>
      <c r="G7430" s="14" t="s">
        <v>7388</v>
      </c>
      <c r="Q7430" t="str">
        <f t="shared" si="116"/>
        <v>50224200-Usluge remonta putničkih vagona</v>
      </c>
    </row>
    <row r="7431" spans="1:17" x14ac:dyDescent="0.25">
      <c r="A7431">
        <v>7430</v>
      </c>
      <c r="B7431">
        <v>50224200</v>
      </c>
      <c r="C7431" t="s">
        <v>7388</v>
      </c>
      <c r="E7431" s="15">
        <v>7431</v>
      </c>
      <c r="F7431" s="16">
        <v>50225000</v>
      </c>
      <c r="G7431" s="17" t="s">
        <v>7389</v>
      </c>
      <c r="Q7431" t="str">
        <f t="shared" si="116"/>
        <v>50225000-Usluge održavanja železničkih koloseka</v>
      </c>
    </row>
    <row r="7432" spans="1:17" x14ac:dyDescent="0.25">
      <c r="A7432">
        <v>7431</v>
      </c>
      <c r="B7432">
        <v>50225000</v>
      </c>
      <c r="C7432" t="s">
        <v>7389</v>
      </c>
      <c r="E7432" s="12">
        <v>7432</v>
      </c>
      <c r="F7432" s="13">
        <v>50229000</v>
      </c>
      <c r="G7432" s="14" t="s">
        <v>7390</v>
      </c>
      <c r="Q7432" t="str">
        <f t="shared" si="116"/>
        <v>50229000-Uništenja šinskih vozila</v>
      </c>
    </row>
    <row r="7433" spans="1:17" x14ac:dyDescent="0.25">
      <c r="A7433">
        <v>7432</v>
      </c>
      <c r="B7433">
        <v>50229000</v>
      </c>
      <c r="C7433" t="s">
        <v>7390</v>
      </c>
      <c r="E7433" s="15">
        <v>7433</v>
      </c>
      <c r="F7433" s="16">
        <v>50230000</v>
      </c>
      <c r="G7433" s="17" t="s">
        <v>7391</v>
      </c>
      <c r="Q7433" t="str">
        <f t="shared" si="116"/>
        <v>50230000-Usluge popravke, održavanja i srodne usluge u vezi sa drumskim saobraćajem i drugom opremom</v>
      </c>
    </row>
    <row r="7434" spans="1:17" x14ac:dyDescent="0.25">
      <c r="A7434">
        <v>7433</v>
      </c>
      <c r="B7434">
        <v>50230000</v>
      </c>
      <c r="C7434" t="s">
        <v>7391</v>
      </c>
      <c r="E7434" s="12">
        <v>7434</v>
      </c>
      <c r="F7434" s="13">
        <v>50232000</v>
      </c>
      <c r="G7434" s="14" t="s">
        <v>7392</v>
      </c>
      <c r="Q7434" t="str">
        <f t="shared" si="116"/>
        <v>50232000-Usluge održavanja uređaja javne rasvete i semafora</v>
      </c>
    </row>
    <row r="7435" spans="1:17" x14ac:dyDescent="0.25">
      <c r="A7435">
        <v>7434</v>
      </c>
      <c r="B7435">
        <v>50232000</v>
      </c>
      <c r="C7435" t="s">
        <v>7392</v>
      </c>
      <c r="E7435" s="15">
        <v>7435</v>
      </c>
      <c r="F7435" s="16">
        <v>50232100</v>
      </c>
      <c r="G7435" s="17" t="s">
        <v>7393</v>
      </c>
      <c r="Q7435" t="str">
        <f t="shared" si="116"/>
        <v>50232100-Usluge održavanja ulične rasvete</v>
      </c>
    </row>
    <row r="7436" spans="1:17" x14ac:dyDescent="0.25">
      <c r="A7436">
        <v>7435</v>
      </c>
      <c r="B7436">
        <v>50232100</v>
      </c>
      <c r="C7436" t="s">
        <v>7393</v>
      </c>
      <c r="E7436" s="12">
        <v>7436</v>
      </c>
      <c r="F7436" s="13">
        <v>50232110</v>
      </c>
      <c r="G7436" s="14" t="s">
        <v>7394</v>
      </c>
      <c r="Q7436" t="str">
        <f t="shared" si="116"/>
        <v>50232110-Puštanje u rad uređaja javne rasvete</v>
      </c>
    </row>
    <row r="7437" spans="1:17" x14ac:dyDescent="0.25">
      <c r="A7437">
        <v>7436</v>
      </c>
      <c r="B7437">
        <v>50232110</v>
      </c>
      <c r="C7437" t="s">
        <v>7394</v>
      </c>
      <c r="E7437" s="15">
        <v>7437</v>
      </c>
      <c r="F7437" s="16">
        <v>50232200</v>
      </c>
      <c r="G7437" s="17" t="s">
        <v>7395</v>
      </c>
      <c r="Q7437" t="str">
        <f t="shared" si="116"/>
        <v>50232200-Usluge održavanja saobraćajne signalizacije</v>
      </c>
    </row>
    <row r="7438" spans="1:17" x14ac:dyDescent="0.25">
      <c r="A7438">
        <v>7437</v>
      </c>
      <c r="B7438">
        <v>50232200</v>
      </c>
      <c r="C7438" t="s">
        <v>7395</v>
      </c>
      <c r="E7438" s="12">
        <v>7438</v>
      </c>
      <c r="F7438" s="13">
        <v>50240000</v>
      </c>
      <c r="G7438" s="14" t="s">
        <v>7396</v>
      </c>
      <c r="Q7438" t="str">
        <f t="shared" si="116"/>
        <v>50240000-Usluge popravke, održavanja i srodne usluge u vezi sa pomorskim prevozom i drugom opremom</v>
      </c>
    </row>
    <row r="7439" spans="1:17" x14ac:dyDescent="0.25">
      <c r="A7439">
        <v>7438</v>
      </c>
      <c r="B7439">
        <v>50240000</v>
      </c>
      <c r="C7439" t="s">
        <v>7396</v>
      </c>
      <c r="E7439" s="15">
        <v>7439</v>
      </c>
      <c r="F7439" s="16">
        <v>50241000</v>
      </c>
      <c r="G7439" s="17" t="s">
        <v>7397</v>
      </c>
      <c r="Q7439" t="str">
        <f t="shared" si="116"/>
        <v>50241000-Usluge popravke i održavanja brodova</v>
      </c>
    </row>
    <row r="7440" spans="1:17" x14ac:dyDescent="0.25">
      <c r="A7440">
        <v>7439</v>
      </c>
      <c r="B7440">
        <v>50241000</v>
      </c>
      <c r="C7440" t="s">
        <v>7397</v>
      </c>
      <c r="E7440" s="12">
        <v>7440</v>
      </c>
      <c r="F7440" s="13">
        <v>50241100</v>
      </c>
      <c r="G7440" s="14" t="s">
        <v>7398</v>
      </c>
      <c r="Q7440" t="str">
        <f t="shared" si="116"/>
        <v>50241100-Usluge popravke plovila</v>
      </c>
    </row>
    <row r="7441" spans="1:17" x14ac:dyDescent="0.25">
      <c r="A7441">
        <v>7440</v>
      </c>
      <c r="B7441">
        <v>50241100</v>
      </c>
      <c r="C7441" t="s">
        <v>7398</v>
      </c>
      <c r="E7441" s="15">
        <v>7441</v>
      </c>
      <c r="F7441" s="16">
        <v>50241200</v>
      </c>
      <c r="G7441" s="17" t="s">
        <v>7399</v>
      </c>
      <c r="Q7441" t="str">
        <f t="shared" si="116"/>
        <v>50241200-Usluge popravke trajekata</v>
      </c>
    </row>
    <row r="7442" spans="1:17" x14ac:dyDescent="0.25">
      <c r="A7442">
        <v>7441</v>
      </c>
      <c r="B7442">
        <v>50241200</v>
      </c>
      <c r="C7442" t="s">
        <v>7399</v>
      </c>
      <c r="E7442" s="12">
        <v>7442</v>
      </c>
      <c r="F7442" s="13">
        <v>50242000</v>
      </c>
      <c r="G7442" s="14" t="s">
        <v>7400</v>
      </c>
      <c r="Q7442" t="str">
        <f t="shared" si="116"/>
        <v>50242000-Usluge promene namene brodova</v>
      </c>
    </row>
    <row r="7443" spans="1:17" x14ac:dyDescent="0.25">
      <c r="A7443">
        <v>7442</v>
      </c>
      <c r="B7443">
        <v>50242000</v>
      </c>
      <c r="C7443" t="s">
        <v>7400</v>
      </c>
      <c r="E7443" s="15">
        <v>7443</v>
      </c>
      <c r="F7443" s="16">
        <v>50243000</v>
      </c>
      <c r="G7443" s="17" t="s">
        <v>7401</v>
      </c>
      <c r="Q7443" t="str">
        <f t="shared" si="116"/>
        <v>50243000-Usluge uništenja brodova</v>
      </c>
    </row>
    <row r="7444" spans="1:17" x14ac:dyDescent="0.25">
      <c r="A7444">
        <v>7443</v>
      </c>
      <c r="B7444">
        <v>50243000</v>
      </c>
      <c r="C7444" t="s">
        <v>7401</v>
      </c>
      <c r="E7444" s="12">
        <v>7444</v>
      </c>
      <c r="F7444" s="13">
        <v>50244000</v>
      </c>
      <c r="G7444" s="14" t="s">
        <v>7402</v>
      </c>
      <c r="Q7444" t="str">
        <f t="shared" si="116"/>
        <v>50244000-Usluge remonta brodova ili čamaca</v>
      </c>
    </row>
    <row r="7445" spans="1:17" x14ac:dyDescent="0.25">
      <c r="A7445">
        <v>7444</v>
      </c>
      <c r="B7445">
        <v>50244000</v>
      </c>
      <c r="C7445" t="s">
        <v>7402</v>
      </c>
      <c r="E7445" s="15">
        <v>7445</v>
      </c>
      <c r="F7445" s="16">
        <v>50245000</v>
      </c>
      <c r="G7445" s="17" t="s">
        <v>7403</v>
      </c>
      <c r="Q7445" t="str">
        <f t="shared" si="116"/>
        <v>50245000-Usluge modernizacije brodova</v>
      </c>
    </row>
    <row r="7446" spans="1:17" x14ac:dyDescent="0.25">
      <c r="A7446">
        <v>7445</v>
      </c>
      <c r="B7446">
        <v>50245000</v>
      </c>
      <c r="C7446" t="s">
        <v>7403</v>
      </c>
      <c r="E7446" s="12">
        <v>7446</v>
      </c>
      <c r="F7446" s="13">
        <v>50246000</v>
      </c>
      <c r="G7446" s="14" t="s">
        <v>7404</v>
      </c>
      <c r="Q7446" t="str">
        <f t="shared" si="116"/>
        <v>50246000-Usluge održavanja lučke opreme</v>
      </c>
    </row>
    <row r="7447" spans="1:17" x14ac:dyDescent="0.25">
      <c r="A7447">
        <v>7446</v>
      </c>
      <c r="B7447">
        <v>50246000</v>
      </c>
      <c r="C7447" t="s">
        <v>7404</v>
      </c>
      <c r="E7447" s="15">
        <v>7447</v>
      </c>
      <c r="F7447" s="16">
        <v>50246100</v>
      </c>
      <c r="G7447" s="17" t="s">
        <v>7405</v>
      </c>
      <c r="Q7447" t="str">
        <f t="shared" si="116"/>
        <v>50246100-Usluge suvog dokovanja</v>
      </c>
    </row>
    <row r="7448" spans="1:17" x14ac:dyDescent="0.25">
      <c r="A7448">
        <v>7447</v>
      </c>
      <c r="B7448">
        <v>50246100</v>
      </c>
      <c r="C7448" t="s">
        <v>7405</v>
      </c>
      <c r="E7448" s="12">
        <v>7448</v>
      </c>
      <c r="F7448" s="13">
        <v>50246200</v>
      </c>
      <c r="G7448" s="14" t="s">
        <v>7406</v>
      </c>
      <c r="Q7448" t="str">
        <f t="shared" si="116"/>
        <v>50246200-Usluge održavanja balisažnih oznaka</v>
      </c>
    </row>
    <row r="7449" spans="1:17" x14ac:dyDescent="0.25">
      <c r="A7449">
        <v>7448</v>
      </c>
      <c r="B7449">
        <v>50246200</v>
      </c>
      <c r="C7449" t="s">
        <v>7406</v>
      </c>
      <c r="E7449" s="15">
        <v>7449</v>
      </c>
      <c r="F7449" s="16">
        <v>50246300</v>
      </c>
      <c r="G7449" s="17" t="s">
        <v>7407</v>
      </c>
      <c r="Q7449" t="str">
        <f t="shared" si="116"/>
        <v>50246300-Usluge popravke i održavanja plutajućih konstrukcija</v>
      </c>
    </row>
    <row r="7450" spans="1:17" x14ac:dyDescent="0.25">
      <c r="A7450">
        <v>7449</v>
      </c>
      <c r="B7450">
        <v>50246300</v>
      </c>
      <c r="C7450" t="s">
        <v>7407</v>
      </c>
      <c r="E7450" s="12">
        <v>7450</v>
      </c>
      <c r="F7450" s="13">
        <v>50246400</v>
      </c>
      <c r="G7450" s="14" t="s">
        <v>7408</v>
      </c>
      <c r="Q7450" t="str">
        <f t="shared" si="116"/>
        <v>50246400-Usluge popravke i održavanja plutajućih platformi</v>
      </c>
    </row>
    <row r="7451" spans="1:17" x14ac:dyDescent="0.25">
      <c r="A7451">
        <v>7450</v>
      </c>
      <c r="B7451">
        <v>50246400</v>
      </c>
      <c r="C7451" t="s">
        <v>7408</v>
      </c>
      <c r="E7451" s="15">
        <v>7451</v>
      </c>
      <c r="F7451" s="16">
        <v>50300000</v>
      </c>
      <c r="G7451" s="17" t="s">
        <v>7409</v>
      </c>
      <c r="Q7451" t="str">
        <f t="shared" si="116"/>
        <v>50300000-Usluge popravke, održavanja i srodne usluge za personalne računare, kancelarijsku opremu, telekomunikacije i audiovizuelnu opremu</v>
      </c>
    </row>
    <row r="7452" spans="1:17" x14ac:dyDescent="0.25">
      <c r="A7452">
        <v>7451</v>
      </c>
      <c r="B7452">
        <v>50300000</v>
      </c>
      <c r="C7452" t="s">
        <v>7409</v>
      </c>
      <c r="E7452" s="12">
        <v>7452</v>
      </c>
      <c r="F7452" s="13">
        <v>50310000</v>
      </c>
      <c r="G7452" s="14" t="s">
        <v>7410</v>
      </c>
      <c r="Q7452" t="str">
        <f t="shared" si="116"/>
        <v>50310000-Održavanje i popravka kancelarijskih uređaja</v>
      </c>
    </row>
    <row r="7453" spans="1:17" x14ac:dyDescent="0.25">
      <c r="A7453">
        <v>7452</v>
      </c>
      <c r="B7453">
        <v>50310000</v>
      </c>
      <c r="C7453" t="s">
        <v>7410</v>
      </c>
      <c r="E7453" s="15">
        <v>7453</v>
      </c>
      <c r="F7453" s="16">
        <v>50311000</v>
      </c>
      <c r="G7453" s="17" t="s">
        <v>7411</v>
      </c>
      <c r="Q7453" t="str">
        <f t="shared" si="116"/>
        <v>50311000-Održavanje i popravka kancelarijskih knjigovodstvenih uređaja</v>
      </c>
    </row>
    <row r="7454" spans="1:17" x14ac:dyDescent="0.25">
      <c r="A7454">
        <v>7453</v>
      </c>
      <c r="B7454">
        <v>50311000</v>
      </c>
      <c r="C7454" t="s">
        <v>7411</v>
      </c>
      <c r="E7454" s="12">
        <v>7454</v>
      </c>
      <c r="F7454" s="13">
        <v>50311400</v>
      </c>
      <c r="G7454" s="14" t="s">
        <v>7412</v>
      </c>
      <c r="Q7454" t="str">
        <f t="shared" si="116"/>
        <v>50311400-Održavanje i popravka računskih i knjigovodstvenih uređaja</v>
      </c>
    </row>
    <row r="7455" spans="1:17" x14ac:dyDescent="0.25">
      <c r="A7455">
        <v>7454</v>
      </c>
      <c r="B7455">
        <v>50311400</v>
      </c>
      <c r="C7455" t="s">
        <v>7412</v>
      </c>
      <c r="E7455" s="15">
        <v>7455</v>
      </c>
      <c r="F7455" s="16">
        <v>50312000</v>
      </c>
      <c r="G7455" s="17" t="s">
        <v>7413</v>
      </c>
      <c r="Q7455" t="str">
        <f t="shared" si="116"/>
        <v>50312000-Održavanje i popravka računarske opreme</v>
      </c>
    </row>
    <row r="7456" spans="1:17" x14ac:dyDescent="0.25">
      <c r="A7456">
        <v>7455</v>
      </c>
      <c r="B7456">
        <v>50312000</v>
      </c>
      <c r="C7456" t="s">
        <v>7413</v>
      </c>
      <c r="E7456" s="12">
        <v>7456</v>
      </c>
      <c r="F7456" s="13">
        <v>50312100</v>
      </c>
      <c r="G7456" s="14" t="s">
        <v>7414</v>
      </c>
      <c r="Q7456" t="str">
        <f t="shared" si="116"/>
        <v>50312100-Održavanje i popravka centralnih računara</v>
      </c>
    </row>
    <row r="7457" spans="1:17" x14ac:dyDescent="0.25">
      <c r="A7457">
        <v>7456</v>
      </c>
      <c r="B7457">
        <v>50312100</v>
      </c>
      <c r="C7457" t="s">
        <v>7414</v>
      </c>
      <c r="E7457" s="15">
        <v>7457</v>
      </c>
      <c r="F7457" s="16">
        <v>50312110</v>
      </c>
      <c r="G7457" s="17" t="s">
        <v>7415</v>
      </c>
      <c r="Q7457" t="str">
        <f t="shared" si="116"/>
        <v>50312110-Održavanje centralnih računara</v>
      </c>
    </row>
    <row r="7458" spans="1:17" x14ac:dyDescent="0.25">
      <c r="A7458">
        <v>7457</v>
      </c>
      <c r="B7458">
        <v>50312110</v>
      </c>
      <c r="C7458" t="s">
        <v>7415</v>
      </c>
      <c r="E7458" s="12">
        <v>7458</v>
      </c>
      <c r="F7458" s="13">
        <v>50312120</v>
      </c>
      <c r="G7458" s="14" t="s">
        <v>7416</v>
      </c>
      <c r="Q7458" t="str">
        <f t="shared" si="116"/>
        <v>50312120-Popravka centralnih računara</v>
      </c>
    </row>
    <row r="7459" spans="1:17" x14ac:dyDescent="0.25">
      <c r="A7459">
        <v>7458</v>
      </c>
      <c r="B7459">
        <v>50312120</v>
      </c>
      <c r="C7459" t="s">
        <v>7416</v>
      </c>
      <c r="E7459" s="15">
        <v>7459</v>
      </c>
      <c r="F7459" s="16">
        <v>50312200</v>
      </c>
      <c r="G7459" s="17" t="s">
        <v>7417</v>
      </c>
      <c r="Q7459" t="str">
        <f t="shared" si="116"/>
        <v>50312200-Održavanje i popravka miniračunara</v>
      </c>
    </row>
    <row r="7460" spans="1:17" x14ac:dyDescent="0.25">
      <c r="A7460">
        <v>7459</v>
      </c>
      <c r="B7460">
        <v>50312200</v>
      </c>
      <c r="C7460" t="s">
        <v>7417</v>
      </c>
      <c r="E7460" s="12">
        <v>7460</v>
      </c>
      <c r="F7460" s="13">
        <v>50312210</v>
      </c>
      <c r="G7460" s="14" t="s">
        <v>7418</v>
      </c>
      <c r="Q7460" t="str">
        <f t="shared" si="116"/>
        <v>50312210-Održavanje miniračunara</v>
      </c>
    </row>
    <row r="7461" spans="1:17" x14ac:dyDescent="0.25">
      <c r="A7461">
        <v>7460</v>
      </c>
      <c r="B7461">
        <v>50312210</v>
      </c>
      <c r="C7461" t="s">
        <v>7418</v>
      </c>
      <c r="E7461" s="15">
        <v>7461</v>
      </c>
      <c r="F7461" s="16">
        <v>50312220</v>
      </c>
      <c r="G7461" s="17" t="s">
        <v>7419</v>
      </c>
      <c r="Q7461" t="str">
        <f t="shared" si="116"/>
        <v>50312220-Popravka miniračunara</v>
      </c>
    </row>
    <row r="7462" spans="1:17" x14ac:dyDescent="0.25">
      <c r="A7462">
        <v>7461</v>
      </c>
      <c r="B7462">
        <v>50312220</v>
      </c>
      <c r="C7462" t="s">
        <v>7419</v>
      </c>
      <c r="E7462" s="12">
        <v>7462</v>
      </c>
      <c r="F7462" s="13">
        <v>50312300</v>
      </c>
      <c r="G7462" s="14" t="s">
        <v>7420</v>
      </c>
      <c r="Q7462" t="str">
        <f t="shared" si="116"/>
        <v>50312300-Održavanje i popravka opreme mreže za prenos podataka</v>
      </c>
    </row>
    <row r="7463" spans="1:17" x14ac:dyDescent="0.25">
      <c r="A7463">
        <v>7462</v>
      </c>
      <c r="B7463">
        <v>50312300</v>
      </c>
      <c r="C7463" t="s">
        <v>7420</v>
      </c>
      <c r="E7463" s="15">
        <v>7463</v>
      </c>
      <c r="F7463" s="16">
        <v>50312310</v>
      </c>
      <c r="G7463" s="17" t="s">
        <v>7421</v>
      </c>
      <c r="Q7463" t="str">
        <f t="shared" si="116"/>
        <v>50312310-Održavanje opreme mreže za prenos podataka</v>
      </c>
    </row>
    <row r="7464" spans="1:17" x14ac:dyDescent="0.25">
      <c r="A7464">
        <v>7463</v>
      </c>
      <c r="B7464">
        <v>50312310</v>
      </c>
      <c r="C7464" t="s">
        <v>7421</v>
      </c>
      <c r="E7464" s="12">
        <v>7464</v>
      </c>
      <c r="F7464" s="13">
        <v>50312320</v>
      </c>
      <c r="G7464" s="14" t="s">
        <v>7422</v>
      </c>
      <c r="Q7464" t="str">
        <f t="shared" si="116"/>
        <v>50312320-Popravka opreme mreže za prenos podataka</v>
      </c>
    </row>
    <row r="7465" spans="1:17" x14ac:dyDescent="0.25">
      <c r="A7465">
        <v>7464</v>
      </c>
      <c r="B7465">
        <v>50312320</v>
      </c>
      <c r="C7465" t="s">
        <v>7422</v>
      </c>
      <c r="E7465" s="15">
        <v>7465</v>
      </c>
      <c r="F7465" s="16">
        <v>50312400</v>
      </c>
      <c r="G7465" s="17" t="s">
        <v>7423</v>
      </c>
      <c r="Q7465" t="str">
        <f t="shared" si="116"/>
        <v>50312400-Održavanje i popravka mikroračunara</v>
      </c>
    </row>
    <row r="7466" spans="1:17" x14ac:dyDescent="0.25">
      <c r="A7466">
        <v>7465</v>
      </c>
      <c r="B7466">
        <v>50312400</v>
      </c>
      <c r="C7466" t="s">
        <v>7423</v>
      </c>
      <c r="E7466" s="12">
        <v>7466</v>
      </c>
      <c r="F7466" s="13">
        <v>50312410</v>
      </c>
      <c r="G7466" s="14" t="s">
        <v>7424</v>
      </c>
      <c r="Q7466" t="str">
        <f t="shared" si="116"/>
        <v>50312410-Održavanje mikroračunara</v>
      </c>
    </row>
    <row r="7467" spans="1:17" x14ac:dyDescent="0.25">
      <c r="A7467">
        <v>7466</v>
      </c>
      <c r="B7467">
        <v>50312410</v>
      </c>
      <c r="C7467" t="s">
        <v>7424</v>
      </c>
      <c r="E7467" s="15">
        <v>7467</v>
      </c>
      <c r="F7467" s="16">
        <v>50312420</v>
      </c>
      <c r="G7467" s="17" t="s">
        <v>7425</v>
      </c>
      <c r="Q7467" t="str">
        <f t="shared" si="116"/>
        <v>50312420-Popravka mikroračunara</v>
      </c>
    </row>
    <row r="7468" spans="1:17" x14ac:dyDescent="0.25">
      <c r="A7468">
        <v>7467</v>
      </c>
      <c r="B7468">
        <v>50312420</v>
      </c>
      <c r="C7468" t="s">
        <v>7425</v>
      </c>
      <c r="E7468" s="12">
        <v>7468</v>
      </c>
      <c r="F7468" s="13">
        <v>50312600</v>
      </c>
      <c r="G7468" s="14" t="s">
        <v>7426</v>
      </c>
      <c r="Q7468" t="str">
        <f t="shared" si="116"/>
        <v>50312600-Održavanje i popravka opreme za informacione tehnologije</v>
      </c>
    </row>
    <row r="7469" spans="1:17" x14ac:dyDescent="0.25">
      <c r="A7469">
        <v>7468</v>
      </c>
      <c r="B7469">
        <v>50312600</v>
      </c>
      <c r="C7469" t="s">
        <v>7426</v>
      </c>
      <c r="E7469" s="15">
        <v>7469</v>
      </c>
      <c r="F7469" s="16">
        <v>50312610</v>
      </c>
      <c r="G7469" s="17" t="s">
        <v>7427</v>
      </c>
      <c r="Q7469" t="str">
        <f t="shared" si="116"/>
        <v>50312610-Održavanje opreme za informacione tehnologije</v>
      </c>
    </row>
    <row r="7470" spans="1:17" x14ac:dyDescent="0.25">
      <c r="A7470">
        <v>7469</v>
      </c>
      <c r="B7470">
        <v>50312610</v>
      </c>
      <c r="C7470" t="s">
        <v>7427</v>
      </c>
      <c r="E7470" s="12">
        <v>7470</v>
      </c>
      <c r="F7470" s="13">
        <v>50312620</v>
      </c>
      <c r="G7470" s="14" t="s">
        <v>7428</v>
      </c>
      <c r="Q7470" t="str">
        <f t="shared" si="116"/>
        <v>50312620-Popravka opreme za informacione tehnologije</v>
      </c>
    </row>
    <row r="7471" spans="1:17" x14ac:dyDescent="0.25">
      <c r="A7471">
        <v>7470</v>
      </c>
      <c r="B7471">
        <v>50312620</v>
      </c>
      <c r="C7471" t="s">
        <v>7428</v>
      </c>
      <c r="E7471" s="15">
        <v>7471</v>
      </c>
      <c r="F7471" s="16">
        <v>50313000</v>
      </c>
      <c r="G7471" s="17" t="s">
        <v>7429</v>
      </c>
      <c r="Q7471" t="str">
        <f t="shared" si="116"/>
        <v>50313000-Održavanje i popravka reprografskih uređaja</v>
      </c>
    </row>
    <row r="7472" spans="1:17" x14ac:dyDescent="0.25">
      <c r="A7472">
        <v>7471</v>
      </c>
      <c r="B7472">
        <v>50313000</v>
      </c>
      <c r="C7472" t="s">
        <v>7429</v>
      </c>
      <c r="E7472" s="12">
        <v>7472</v>
      </c>
      <c r="F7472" s="13">
        <v>50313100</v>
      </c>
      <c r="G7472" s="14" t="s">
        <v>7430</v>
      </c>
      <c r="Q7472" t="str">
        <f t="shared" si="116"/>
        <v>50313100-Usluge popravke fotokopir aparata</v>
      </c>
    </row>
    <row r="7473" spans="1:17" x14ac:dyDescent="0.25">
      <c r="A7473">
        <v>7472</v>
      </c>
      <c r="B7473">
        <v>50313100</v>
      </c>
      <c r="C7473" t="s">
        <v>7430</v>
      </c>
      <c r="E7473" s="15">
        <v>7473</v>
      </c>
      <c r="F7473" s="16">
        <v>50313200</v>
      </c>
      <c r="G7473" s="17" t="s">
        <v>7431</v>
      </c>
      <c r="Q7473" t="str">
        <f t="shared" si="116"/>
        <v>50313200-Usluge održavanje fotokopir aparata</v>
      </c>
    </row>
    <row r="7474" spans="1:17" x14ac:dyDescent="0.25">
      <c r="A7474">
        <v>7473</v>
      </c>
      <c r="B7474">
        <v>50313200</v>
      </c>
      <c r="C7474" t="s">
        <v>7431</v>
      </c>
      <c r="E7474" s="12">
        <v>7474</v>
      </c>
      <c r="F7474" s="13">
        <v>50314000</v>
      </c>
      <c r="G7474" s="14" t="s">
        <v>7432</v>
      </c>
      <c r="Q7474" t="str">
        <f t="shared" si="116"/>
        <v>50314000-Usluge popravke i održavanja telefaks uređaja</v>
      </c>
    </row>
    <row r="7475" spans="1:17" x14ac:dyDescent="0.25">
      <c r="A7475">
        <v>7474</v>
      </c>
      <c r="B7475">
        <v>50314000</v>
      </c>
      <c r="C7475" t="s">
        <v>7432</v>
      </c>
      <c r="E7475" s="15">
        <v>7475</v>
      </c>
      <c r="F7475" s="16">
        <v>50315000</v>
      </c>
      <c r="G7475" s="17" t="s">
        <v>7433</v>
      </c>
      <c r="Q7475" t="str">
        <f t="shared" si="116"/>
        <v>50315000-Usluge popravke i održavanja automatskih sekretarica</v>
      </c>
    </row>
    <row r="7476" spans="1:17" x14ac:dyDescent="0.25">
      <c r="A7476">
        <v>7475</v>
      </c>
      <c r="B7476">
        <v>50315000</v>
      </c>
      <c r="C7476" t="s">
        <v>7433</v>
      </c>
      <c r="E7476" s="12">
        <v>7476</v>
      </c>
      <c r="F7476" s="13">
        <v>50316000</v>
      </c>
      <c r="G7476" s="14" t="s">
        <v>7434</v>
      </c>
      <c r="Q7476" t="str">
        <f t="shared" si="116"/>
        <v>50316000-Održavanje i popravka uređaja za izdavanje karata</v>
      </c>
    </row>
    <row r="7477" spans="1:17" x14ac:dyDescent="0.25">
      <c r="A7477">
        <v>7476</v>
      </c>
      <c r="B7477">
        <v>50316000</v>
      </c>
      <c r="C7477" t="s">
        <v>7434</v>
      </c>
      <c r="E7477" s="15">
        <v>7477</v>
      </c>
      <c r="F7477" s="16">
        <v>50317000</v>
      </c>
      <c r="G7477" s="17" t="s">
        <v>7435</v>
      </c>
      <c r="Q7477" t="str">
        <f t="shared" si="116"/>
        <v>50317000-Održavanje i popravka uređaja za poništavanje karata</v>
      </c>
    </row>
    <row r="7478" spans="1:17" x14ac:dyDescent="0.25">
      <c r="A7478">
        <v>7477</v>
      </c>
      <c r="B7478">
        <v>50317000</v>
      </c>
      <c r="C7478" t="s">
        <v>7435</v>
      </c>
      <c r="E7478" s="12">
        <v>7478</v>
      </c>
      <c r="F7478" s="13">
        <v>50320000</v>
      </c>
      <c r="G7478" s="14" t="s">
        <v>7436</v>
      </c>
      <c r="Q7478" t="str">
        <f t="shared" si="116"/>
        <v>50320000-Usluge popravke i održavanja personalnih računara</v>
      </c>
    </row>
    <row r="7479" spans="1:17" x14ac:dyDescent="0.25">
      <c r="A7479">
        <v>7478</v>
      </c>
      <c r="B7479">
        <v>50320000</v>
      </c>
      <c r="C7479" t="s">
        <v>7436</v>
      </c>
      <c r="E7479" s="15">
        <v>7479</v>
      </c>
      <c r="F7479" s="16">
        <v>50321000</v>
      </c>
      <c r="G7479" s="17" t="s">
        <v>7437</v>
      </c>
      <c r="Q7479" t="str">
        <f t="shared" si="116"/>
        <v>50321000-Usluge popravke personalnih računara</v>
      </c>
    </row>
    <row r="7480" spans="1:17" x14ac:dyDescent="0.25">
      <c r="A7480">
        <v>7479</v>
      </c>
      <c r="B7480">
        <v>50321000</v>
      </c>
      <c r="C7480" t="s">
        <v>7437</v>
      </c>
      <c r="E7480" s="12">
        <v>7480</v>
      </c>
      <c r="F7480" s="13">
        <v>50322000</v>
      </c>
      <c r="G7480" s="14" t="s">
        <v>7438</v>
      </c>
      <c r="Q7480" t="str">
        <f t="shared" si="116"/>
        <v>50322000-Usluge održavanja personalnih računara</v>
      </c>
    </row>
    <row r="7481" spans="1:17" x14ac:dyDescent="0.25">
      <c r="A7481">
        <v>7480</v>
      </c>
      <c r="B7481">
        <v>50322000</v>
      </c>
      <c r="C7481" t="s">
        <v>7438</v>
      </c>
      <c r="E7481" s="15">
        <v>7481</v>
      </c>
      <c r="F7481" s="16">
        <v>50323000</v>
      </c>
      <c r="G7481" s="17" t="s">
        <v>7439</v>
      </c>
      <c r="Q7481" t="str">
        <f t="shared" si="116"/>
        <v>50323000-Održavanje i popravka perifernih računarskih uređaja</v>
      </c>
    </row>
    <row r="7482" spans="1:17" x14ac:dyDescent="0.25">
      <c r="A7482">
        <v>7481</v>
      </c>
      <c r="B7482">
        <v>50323000</v>
      </c>
      <c r="C7482" t="s">
        <v>7439</v>
      </c>
      <c r="E7482" s="12">
        <v>7482</v>
      </c>
      <c r="F7482" s="13">
        <v>50323100</v>
      </c>
      <c r="G7482" s="14" t="s">
        <v>7440</v>
      </c>
      <c r="Q7482" t="str">
        <f t="shared" si="116"/>
        <v>50323100-Održavanje perifernih računarskih uređaja</v>
      </c>
    </row>
    <row r="7483" spans="1:17" x14ac:dyDescent="0.25">
      <c r="A7483">
        <v>7482</v>
      </c>
      <c r="B7483">
        <v>50323100</v>
      </c>
      <c r="C7483" t="s">
        <v>7440</v>
      </c>
      <c r="E7483" s="15">
        <v>7483</v>
      </c>
      <c r="F7483" s="16">
        <v>50323200</v>
      </c>
      <c r="G7483" s="17" t="s">
        <v>7441</v>
      </c>
      <c r="Q7483" t="str">
        <f t="shared" si="116"/>
        <v>50323200-Popravka perifernih računarskih uređaja</v>
      </c>
    </row>
    <row r="7484" spans="1:17" x14ac:dyDescent="0.25">
      <c r="A7484">
        <v>7483</v>
      </c>
      <c r="B7484">
        <v>50323200</v>
      </c>
      <c r="C7484" t="s">
        <v>7441</v>
      </c>
      <c r="E7484" s="12">
        <v>7484</v>
      </c>
      <c r="F7484" s="13">
        <v>50324000</v>
      </c>
      <c r="G7484" s="14" t="s">
        <v>7442</v>
      </c>
      <c r="Q7484" t="str">
        <f t="shared" si="116"/>
        <v>50324000-Usluge podrške za personalne računare</v>
      </c>
    </row>
    <row r="7485" spans="1:17" x14ac:dyDescent="0.25">
      <c r="A7485">
        <v>7484</v>
      </c>
      <c r="B7485">
        <v>50324000</v>
      </c>
      <c r="C7485" t="s">
        <v>7442</v>
      </c>
      <c r="E7485" s="15">
        <v>7485</v>
      </c>
      <c r="F7485" s="16">
        <v>50324100</v>
      </c>
      <c r="G7485" s="17" t="s">
        <v>7443</v>
      </c>
      <c r="Q7485" t="str">
        <f t="shared" si="116"/>
        <v>50324100-Usluge održavanja sistema</v>
      </c>
    </row>
    <row r="7486" spans="1:17" x14ac:dyDescent="0.25">
      <c r="A7486">
        <v>7485</v>
      </c>
      <c r="B7486">
        <v>50324100</v>
      </c>
      <c r="C7486" t="s">
        <v>7443</v>
      </c>
      <c r="E7486" s="12">
        <v>7486</v>
      </c>
      <c r="F7486" s="13">
        <v>50324200</v>
      </c>
      <c r="G7486" s="14" t="s">
        <v>7444</v>
      </c>
      <c r="Q7486" t="str">
        <f t="shared" si="116"/>
        <v>50324200-Usluge preventivnog održavanja</v>
      </c>
    </row>
    <row r="7487" spans="1:17" x14ac:dyDescent="0.25">
      <c r="A7487">
        <v>7486</v>
      </c>
      <c r="B7487">
        <v>50324200</v>
      </c>
      <c r="C7487" t="s">
        <v>7444</v>
      </c>
      <c r="E7487" s="15">
        <v>7487</v>
      </c>
      <c r="F7487" s="16">
        <v>50330000</v>
      </c>
      <c r="G7487" s="17" t="s">
        <v>7445</v>
      </c>
      <c r="Q7487" t="str">
        <f t="shared" si="116"/>
        <v>50330000-Usluge održavanja telekomunikacione opreme</v>
      </c>
    </row>
    <row r="7488" spans="1:17" x14ac:dyDescent="0.25">
      <c r="A7488">
        <v>7487</v>
      </c>
      <c r="B7488">
        <v>50330000</v>
      </c>
      <c r="C7488" t="s">
        <v>7445</v>
      </c>
      <c r="E7488" s="12">
        <v>7488</v>
      </c>
      <c r="F7488" s="13">
        <v>50331000</v>
      </c>
      <c r="G7488" s="14" t="s">
        <v>7446</v>
      </c>
      <c r="Q7488" t="str">
        <f t="shared" si="116"/>
        <v>50331000-Usluge popravke i održavanja telekomunikacionih vodova</v>
      </c>
    </row>
    <row r="7489" spans="1:17" x14ac:dyDescent="0.25">
      <c r="A7489">
        <v>7488</v>
      </c>
      <c r="B7489">
        <v>50331000</v>
      </c>
      <c r="C7489" t="s">
        <v>7446</v>
      </c>
      <c r="E7489" s="15">
        <v>7489</v>
      </c>
      <c r="F7489" s="16">
        <v>50332000</v>
      </c>
      <c r="G7489" s="17" t="s">
        <v>7447</v>
      </c>
      <c r="Q7489" t="str">
        <f t="shared" si="116"/>
        <v>50332000-Usluge održavanja telekomunikacione infrastrukture</v>
      </c>
    </row>
    <row r="7490" spans="1:17" x14ac:dyDescent="0.25">
      <c r="A7490">
        <v>7489</v>
      </c>
      <c r="B7490">
        <v>50332000</v>
      </c>
      <c r="C7490" t="s">
        <v>7447</v>
      </c>
      <c r="E7490" s="12">
        <v>7490</v>
      </c>
      <c r="F7490" s="13">
        <v>50333000</v>
      </c>
      <c r="G7490" s="14" t="s">
        <v>7448</v>
      </c>
      <c r="Q7490" t="str">
        <f t="shared" ref="Q7490:Q7553" si="117">F7490&amp; "-" &amp;G7490</f>
        <v>50333000-Usluge održavanja radiokomunikacione opreme</v>
      </c>
    </row>
    <row r="7491" spans="1:17" x14ac:dyDescent="0.25">
      <c r="A7491">
        <v>7490</v>
      </c>
      <c r="B7491">
        <v>50333000</v>
      </c>
      <c r="C7491" t="s">
        <v>7448</v>
      </c>
      <c r="E7491" s="15">
        <v>7491</v>
      </c>
      <c r="F7491" s="16">
        <v>50333100</v>
      </c>
      <c r="G7491" s="17" t="s">
        <v>7449</v>
      </c>
      <c r="Q7491" t="str">
        <f t="shared" si="117"/>
        <v>50333100-Usluge popravke i održavanja radio predajnika</v>
      </c>
    </row>
    <row r="7492" spans="1:17" x14ac:dyDescent="0.25">
      <c r="A7492">
        <v>7491</v>
      </c>
      <c r="B7492">
        <v>50333100</v>
      </c>
      <c r="C7492" t="s">
        <v>7449</v>
      </c>
      <c r="E7492" s="12">
        <v>7492</v>
      </c>
      <c r="F7492" s="13">
        <v>50333200</v>
      </c>
      <c r="G7492" s="14" t="s">
        <v>7450</v>
      </c>
      <c r="Q7492" t="str">
        <f t="shared" si="117"/>
        <v>50333200-Usluge popravke i održavanja uređaja za radio-telefoniju</v>
      </c>
    </row>
    <row r="7493" spans="1:17" x14ac:dyDescent="0.25">
      <c r="A7493">
        <v>7492</v>
      </c>
      <c r="B7493">
        <v>50333200</v>
      </c>
      <c r="C7493" t="s">
        <v>7450</v>
      </c>
      <c r="E7493" s="15">
        <v>7493</v>
      </c>
      <c r="F7493" s="16">
        <v>50334000</v>
      </c>
      <c r="G7493" s="17" t="s">
        <v>7451</v>
      </c>
      <c r="Q7493" t="str">
        <f t="shared" si="117"/>
        <v>50334000-Usluge popravke i održavanja opreme za žičanu telefoniju i žičanu telegrafiju</v>
      </c>
    </row>
    <row r="7494" spans="1:17" x14ac:dyDescent="0.25">
      <c r="A7494">
        <v>7493</v>
      </c>
      <c r="B7494">
        <v>50334000</v>
      </c>
      <c r="C7494" t="s">
        <v>7451</v>
      </c>
      <c r="E7494" s="12">
        <v>7494</v>
      </c>
      <c r="F7494" s="13">
        <v>50334100</v>
      </c>
      <c r="G7494" s="14" t="s">
        <v>7452</v>
      </c>
      <c r="Q7494" t="str">
        <f t="shared" si="117"/>
        <v>50334100-Usluge popravke i održavanja opreme za žičanu telefoniju</v>
      </c>
    </row>
    <row r="7495" spans="1:17" x14ac:dyDescent="0.25">
      <c r="A7495">
        <v>7494</v>
      </c>
      <c r="B7495">
        <v>50334100</v>
      </c>
      <c r="C7495" t="s">
        <v>7452</v>
      </c>
      <c r="E7495" s="15">
        <v>7495</v>
      </c>
      <c r="F7495" s="16">
        <v>50334110</v>
      </c>
      <c r="G7495" s="17" t="s">
        <v>7453</v>
      </c>
      <c r="Q7495" t="str">
        <f t="shared" si="117"/>
        <v>50334110-Usluge održavanja telefonske mreže</v>
      </c>
    </row>
    <row r="7496" spans="1:17" x14ac:dyDescent="0.25">
      <c r="A7496">
        <v>7495</v>
      </c>
      <c r="B7496">
        <v>50334110</v>
      </c>
      <c r="C7496" t="s">
        <v>7453</v>
      </c>
      <c r="E7496" s="12">
        <v>7496</v>
      </c>
      <c r="F7496" s="13">
        <v>50334120</v>
      </c>
      <c r="G7496" s="14" t="s">
        <v>7454</v>
      </c>
      <c r="Q7496" t="str">
        <f t="shared" si="117"/>
        <v>50334120-Usluge modernizacije telefonske komutacione opreme</v>
      </c>
    </row>
    <row r="7497" spans="1:17" x14ac:dyDescent="0.25">
      <c r="A7497">
        <v>7496</v>
      </c>
      <c r="B7497">
        <v>50334120</v>
      </c>
      <c r="C7497" t="s">
        <v>7454</v>
      </c>
      <c r="E7497" s="15">
        <v>7497</v>
      </c>
      <c r="F7497" s="16">
        <v>50334130</v>
      </c>
      <c r="G7497" s="17" t="s">
        <v>7455</v>
      </c>
      <c r="Q7497" t="str">
        <f t="shared" si="117"/>
        <v>50334130-Usluge popravke i održavanja telefonskih komutacionih uređaja</v>
      </c>
    </row>
    <row r="7498" spans="1:17" x14ac:dyDescent="0.25">
      <c r="A7498">
        <v>7497</v>
      </c>
      <c r="B7498">
        <v>50334130</v>
      </c>
      <c r="C7498" t="s">
        <v>7455</v>
      </c>
      <c r="E7498" s="12">
        <v>7498</v>
      </c>
      <c r="F7498" s="13">
        <v>50334140</v>
      </c>
      <c r="G7498" s="14" t="s">
        <v>7456</v>
      </c>
      <c r="Q7498" t="str">
        <f t="shared" si="117"/>
        <v>50334140-Usluge popravke i održavanja telefonskih aparata</v>
      </c>
    </row>
    <row r="7499" spans="1:17" x14ac:dyDescent="0.25">
      <c r="A7499">
        <v>7498</v>
      </c>
      <c r="B7499">
        <v>50334140</v>
      </c>
      <c r="C7499" t="s">
        <v>7456</v>
      </c>
      <c r="E7499" s="15">
        <v>7499</v>
      </c>
      <c r="F7499" s="16">
        <v>50334200</v>
      </c>
      <c r="G7499" s="17" t="s">
        <v>7457</v>
      </c>
      <c r="Q7499" t="str">
        <f t="shared" si="117"/>
        <v>50334200-Usluge popravke i održavanja opreme za žičanu telegrafiju</v>
      </c>
    </row>
    <row r="7500" spans="1:17" x14ac:dyDescent="0.25">
      <c r="A7500">
        <v>7499</v>
      </c>
      <c r="B7500">
        <v>50334200</v>
      </c>
      <c r="C7500" t="s">
        <v>7457</v>
      </c>
      <c r="E7500" s="12">
        <v>7500</v>
      </c>
      <c r="F7500" s="13">
        <v>50334300</v>
      </c>
      <c r="G7500" s="14" t="s">
        <v>7458</v>
      </c>
      <c r="Q7500" t="str">
        <f t="shared" si="117"/>
        <v>50334300-Usluge popravke i održavanja opreme za žičani teleks</v>
      </c>
    </row>
    <row r="7501" spans="1:17" x14ac:dyDescent="0.25">
      <c r="A7501">
        <v>7500</v>
      </c>
      <c r="B7501">
        <v>50334300</v>
      </c>
      <c r="C7501" t="s">
        <v>7458</v>
      </c>
      <c r="E7501" s="15">
        <v>7501</v>
      </c>
      <c r="F7501" s="16">
        <v>50334400</v>
      </c>
      <c r="G7501" s="17" t="s">
        <v>7459</v>
      </c>
      <c r="Q7501" t="str">
        <f t="shared" si="117"/>
        <v>50334400-Usluge održavanja komunikacionog sistema</v>
      </c>
    </row>
    <row r="7502" spans="1:17" x14ac:dyDescent="0.25">
      <c r="A7502">
        <v>7501</v>
      </c>
      <c r="B7502">
        <v>50334400</v>
      </c>
      <c r="C7502" t="s">
        <v>7459</v>
      </c>
      <c r="E7502" s="12">
        <v>7502</v>
      </c>
      <c r="F7502" s="13">
        <v>50340000</v>
      </c>
      <c r="G7502" s="14" t="s">
        <v>7460</v>
      </c>
      <c r="Q7502" t="str">
        <f t="shared" si="117"/>
        <v>50340000-Usluge popravke i održavanja audio-vizuelne i optičke opreme</v>
      </c>
    </row>
    <row r="7503" spans="1:17" x14ac:dyDescent="0.25">
      <c r="A7503">
        <v>7502</v>
      </c>
      <c r="B7503">
        <v>50340000</v>
      </c>
      <c r="C7503" t="s">
        <v>7460</v>
      </c>
      <c r="E7503" s="15">
        <v>7503</v>
      </c>
      <c r="F7503" s="16">
        <v>50341000</v>
      </c>
      <c r="G7503" s="17" t="s">
        <v>7461</v>
      </c>
      <c r="Q7503" t="str">
        <f t="shared" si="117"/>
        <v>50341000-Usluge popravke i održavanja televizijske opreme</v>
      </c>
    </row>
    <row r="7504" spans="1:17" x14ac:dyDescent="0.25">
      <c r="A7504">
        <v>7503</v>
      </c>
      <c r="B7504">
        <v>50341000</v>
      </c>
      <c r="C7504" t="s">
        <v>7461</v>
      </c>
      <c r="E7504" s="12">
        <v>7504</v>
      </c>
      <c r="F7504" s="13">
        <v>50341100</v>
      </c>
      <c r="G7504" s="14" t="s">
        <v>7462</v>
      </c>
      <c r="Q7504" t="str">
        <f t="shared" si="117"/>
        <v>50341100-Usluge popravke i održavanja opreme za videotekst</v>
      </c>
    </row>
    <row r="7505" spans="1:17" x14ac:dyDescent="0.25">
      <c r="A7505">
        <v>7504</v>
      </c>
      <c r="B7505">
        <v>50341100</v>
      </c>
      <c r="C7505" t="s">
        <v>7462</v>
      </c>
      <c r="E7505" s="15">
        <v>7505</v>
      </c>
      <c r="F7505" s="16">
        <v>50341200</v>
      </c>
      <c r="G7505" s="17" t="s">
        <v>7463</v>
      </c>
      <c r="Q7505" t="str">
        <f t="shared" si="117"/>
        <v>50341200-Usluge popravke i održavanja televizijskih odašiljača</v>
      </c>
    </row>
    <row r="7506" spans="1:17" x14ac:dyDescent="0.25">
      <c r="A7506">
        <v>7505</v>
      </c>
      <c r="B7506">
        <v>50341200</v>
      </c>
      <c r="C7506" t="s">
        <v>7463</v>
      </c>
      <c r="E7506" s="12">
        <v>7506</v>
      </c>
      <c r="F7506" s="13">
        <v>50342000</v>
      </c>
      <c r="G7506" s="14" t="s">
        <v>7464</v>
      </c>
      <c r="Q7506" t="str">
        <f t="shared" si="117"/>
        <v>50342000-Usluge popravke i održavanja audio opreme</v>
      </c>
    </row>
    <row r="7507" spans="1:17" x14ac:dyDescent="0.25">
      <c r="A7507">
        <v>7506</v>
      </c>
      <c r="B7507">
        <v>50342000</v>
      </c>
      <c r="C7507" t="s">
        <v>7464</v>
      </c>
      <c r="E7507" s="15">
        <v>7507</v>
      </c>
      <c r="F7507" s="16">
        <v>50343000</v>
      </c>
      <c r="G7507" s="17" t="s">
        <v>7465</v>
      </c>
      <c r="Q7507" t="str">
        <f t="shared" si="117"/>
        <v>50343000-Usluge popravke i održavanja video opreme</v>
      </c>
    </row>
    <row r="7508" spans="1:17" x14ac:dyDescent="0.25">
      <c r="A7508">
        <v>7507</v>
      </c>
      <c r="B7508">
        <v>50343000</v>
      </c>
      <c r="C7508" t="s">
        <v>7465</v>
      </c>
      <c r="E7508" s="12">
        <v>7508</v>
      </c>
      <c r="F7508" s="13">
        <v>50344000</v>
      </c>
      <c r="G7508" s="14" t="s">
        <v>7466</v>
      </c>
      <c r="Q7508" t="str">
        <f t="shared" si="117"/>
        <v>50344000-Usluge popravke i održavanja optičke opreme</v>
      </c>
    </row>
    <row r="7509" spans="1:17" x14ac:dyDescent="0.25">
      <c r="A7509">
        <v>7508</v>
      </c>
      <c r="B7509">
        <v>50344000</v>
      </c>
      <c r="C7509" t="s">
        <v>7466</v>
      </c>
      <c r="E7509" s="15">
        <v>7509</v>
      </c>
      <c r="F7509" s="16">
        <v>50344100</v>
      </c>
      <c r="G7509" s="17" t="s">
        <v>7467</v>
      </c>
      <c r="Q7509" t="str">
        <f t="shared" si="117"/>
        <v>50344100-Usluge popravke i održavanja fotografske opreme</v>
      </c>
    </row>
    <row r="7510" spans="1:17" x14ac:dyDescent="0.25">
      <c r="A7510">
        <v>7509</v>
      </c>
      <c r="B7510">
        <v>50344100</v>
      </c>
      <c r="C7510" t="s">
        <v>7467</v>
      </c>
      <c r="E7510" s="12">
        <v>7510</v>
      </c>
      <c r="F7510" s="13">
        <v>50344200</v>
      </c>
      <c r="G7510" s="14" t="s">
        <v>7468</v>
      </c>
      <c r="Q7510" t="str">
        <f t="shared" si="117"/>
        <v>50344200-Usluge popravke i održavanja kinematografske opreme</v>
      </c>
    </row>
    <row r="7511" spans="1:17" x14ac:dyDescent="0.25">
      <c r="A7511">
        <v>7510</v>
      </c>
      <c r="B7511">
        <v>50344200</v>
      </c>
      <c r="C7511" t="s">
        <v>7468</v>
      </c>
      <c r="E7511" s="15">
        <v>7511</v>
      </c>
      <c r="F7511" s="16">
        <v>50400000</v>
      </c>
      <c r="G7511" s="17" t="s">
        <v>7469</v>
      </c>
      <c r="Q7511" t="str">
        <f t="shared" si="117"/>
        <v>50400000-Usluge popravke i održavanja medicinske i precizne opreme</v>
      </c>
    </row>
    <row r="7512" spans="1:17" x14ac:dyDescent="0.25">
      <c r="A7512">
        <v>7511</v>
      </c>
      <c r="B7512">
        <v>50400000</v>
      </c>
      <c r="C7512" t="s">
        <v>7469</v>
      </c>
      <c r="E7512" s="12">
        <v>7512</v>
      </c>
      <c r="F7512" s="13">
        <v>50410000</v>
      </c>
      <c r="G7512" s="14" t="s">
        <v>7470</v>
      </c>
      <c r="Q7512" t="str">
        <f t="shared" si="117"/>
        <v>50410000-Usluge popravke i održavanja aparata za merenje, ispitivanje i kontrolu</v>
      </c>
    </row>
    <row r="7513" spans="1:17" x14ac:dyDescent="0.25">
      <c r="A7513">
        <v>7512</v>
      </c>
      <c r="B7513">
        <v>50410000</v>
      </c>
      <c r="C7513" t="s">
        <v>7470</v>
      </c>
      <c r="E7513" s="15">
        <v>7513</v>
      </c>
      <c r="F7513" s="16">
        <v>50411000</v>
      </c>
      <c r="G7513" s="17" t="s">
        <v>7471</v>
      </c>
      <c r="Q7513" t="str">
        <f t="shared" si="117"/>
        <v>50411000-Usluge popravke i održavanja mernih aparata</v>
      </c>
    </row>
    <row r="7514" spans="1:17" x14ac:dyDescent="0.25">
      <c r="A7514">
        <v>7513</v>
      </c>
      <c r="B7514">
        <v>50411000</v>
      </c>
      <c r="C7514" t="s">
        <v>7471</v>
      </c>
      <c r="E7514" s="12">
        <v>7514</v>
      </c>
      <c r="F7514" s="13">
        <v>50411100</v>
      </c>
      <c r="G7514" s="14" t="s">
        <v>7472</v>
      </c>
      <c r="Q7514" t="str">
        <f t="shared" si="117"/>
        <v>50411100-Usluge održavanja i popravka vodomera</v>
      </c>
    </row>
    <row r="7515" spans="1:17" x14ac:dyDescent="0.25">
      <c r="A7515">
        <v>7514</v>
      </c>
      <c r="B7515">
        <v>50411100</v>
      </c>
      <c r="C7515" t="s">
        <v>7472</v>
      </c>
      <c r="E7515" s="15">
        <v>7515</v>
      </c>
      <c r="F7515" s="16">
        <v>50411200</v>
      </c>
      <c r="G7515" s="17" t="s">
        <v>7473</v>
      </c>
      <c r="Q7515" t="str">
        <f t="shared" si="117"/>
        <v>50411200-Usluge popravke i održavanja gasometra</v>
      </c>
    </row>
    <row r="7516" spans="1:17" x14ac:dyDescent="0.25">
      <c r="A7516">
        <v>7515</v>
      </c>
      <c r="B7516">
        <v>50411200</v>
      </c>
      <c r="C7516" t="s">
        <v>7473</v>
      </c>
      <c r="E7516" s="12">
        <v>7516</v>
      </c>
      <c r="F7516" s="13">
        <v>50411300</v>
      </c>
      <c r="G7516" s="14" t="s">
        <v>7474</v>
      </c>
      <c r="Q7516" t="str">
        <f t="shared" si="117"/>
        <v>50411300-Usluge popravke i održavanja električnih brojila</v>
      </c>
    </row>
    <row r="7517" spans="1:17" x14ac:dyDescent="0.25">
      <c r="A7517">
        <v>7516</v>
      </c>
      <c r="B7517">
        <v>50411300</v>
      </c>
      <c r="C7517" t="s">
        <v>7474</v>
      </c>
      <c r="E7517" s="15">
        <v>7517</v>
      </c>
      <c r="F7517" s="16">
        <v>50411400</v>
      </c>
      <c r="G7517" s="17" t="s">
        <v>7475</v>
      </c>
      <c r="Q7517" t="str">
        <f t="shared" si="117"/>
        <v>50411400-Usluge popravke i održavanja tahometara</v>
      </c>
    </row>
    <row r="7518" spans="1:17" x14ac:dyDescent="0.25">
      <c r="A7518">
        <v>7517</v>
      </c>
      <c r="B7518">
        <v>50411400</v>
      </c>
      <c r="C7518" t="s">
        <v>7475</v>
      </c>
      <c r="E7518" s="12">
        <v>7518</v>
      </c>
      <c r="F7518" s="13">
        <v>50411500</v>
      </c>
      <c r="G7518" s="14" t="s">
        <v>7476</v>
      </c>
      <c r="Q7518" t="str">
        <f t="shared" si="117"/>
        <v>50411500-Usluge popravke i održavanja industrijske opreme za merenje vremena</v>
      </c>
    </row>
    <row r="7519" spans="1:17" x14ac:dyDescent="0.25">
      <c r="A7519">
        <v>7518</v>
      </c>
      <c r="B7519">
        <v>50411500</v>
      </c>
      <c r="C7519" t="s">
        <v>7476</v>
      </c>
      <c r="E7519" s="15">
        <v>7519</v>
      </c>
      <c r="F7519" s="16">
        <v>50412000</v>
      </c>
      <c r="G7519" s="17" t="s">
        <v>7477</v>
      </c>
      <c r="Q7519" t="str">
        <f t="shared" si="117"/>
        <v>50412000-Usluge popravke i održavanja aparata za ispitivanje</v>
      </c>
    </row>
    <row r="7520" spans="1:17" x14ac:dyDescent="0.25">
      <c r="A7520">
        <v>7519</v>
      </c>
      <c r="B7520">
        <v>50412000</v>
      </c>
      <c r="C7520" t="s">
        <v>7477</v>
      </c>
      <c r="E7520" s="12">
        <v>7520</v>
      </c>
      <c r="F7520" s="13">
        <v>50413000</v>
      </c>
      <c r="G7520" s="14" t="s">
        <v>7478</v>
      </c>
      <c r="Q7520" t="str">
        <f t="shared" si="117"/>
        <v>50413000-Usluge popravke i održavanja kontrolnih aparata</v>
      </c>
    </row>
    <row r="7521" spans="1:17" x14ac:dyDescent="0.25">
      <c r="A7521">
        <v>7520</v>
      </c>
      <c r="B7521">
        <v>50413000</v>
      </c>
      <c r="C7521" t="s">
        <v>7478</v>
      </c>
      <c r="E7521" s="15">
        <v>7521</v>
      </c>
      <c r="F7521" s="16">
        <v>50413100</v>
      </c>
      <c r="G7521" s="17" t="s">
        <v>7479</v>
      </c>
      <c r="Q7521" t="str">
        <f t="shared" si="117"/>
        <v>50413100-Usluge popravke i održavanja opreme za detekciju gasa</v>
      </c>
    </row>
    <row r="7522" spans="1:17" x14ac:dyDescent="0.25">
      <c r="A7522">
        <v>7521</v>
      </c>
      <c r="B7522">
        <v>50413100</v>
      </c>
      <c r="C7522" t="s">
        <v>7479</v>
      </c>
      <c r="E7522" s="12">
        <v>7522</v>
      </c>
      <c r="F7522" s="13">
        <v>50413200</v>
      </c>
      <c r="G7522" s="14" t="s">
        <v>7480</v>
      </c>
      <c r="Q7522" t="str">
        <f t="shared" si="117"/>
        <v>50413200-Usluge popravke i održavanja vatrogasne opreme</v>
      </c>
    </row>
    <row r="7523" spans="1:17" x14ac:dyDescent="0.25">
      <c r="A7523">
        <v>7522</v>
      </c>
      <c r="B7523">
        <v>50413200</v>
      </c>
      <c r="C7523" t="s">
        <v>7480</v>
      </c>
      <c r="E7523" s="15">
        <v>7523</v>
      </c>
      <c r="F7523" s="16">
        <v>50420000</v>
      </c>
      <c r="G7523" s="17" t="s">
        <v>7481</v>
      </c>
      <c r="Q7523" t="str">
        <f t="shared" si="117"/>
        <v>50420000-Usluge popravke i održavanja medicinske i hirurške opreme</v>
      </c>
    </row>
    <row r="7524" spans="1:17" x14ac:dyDescent="0.25">
      <c r="A7524">
        <v>7523</v>
      </c>
      <c r="B7524">
        <v>50420000</v>
      </c>
      <c r="C7524" t="s">
        <v>7481</v>
      </c>
      <c r="E7524" s="12">
        <v>7524</v>
      </c>
      <c r="F7524" s="13">
        <v>50421000</v>
      </c>
      <c r="G7524" s="14" t="s">
        <v>7482</v>
      </c>
      <c r="Q7524" t="str">
        <f t="shared" si="117"/>
        <v>50421000-Usluge popravke i održavanja medicinske opreme</v>
      </c>
    </row>
    <row r="7525" spans="1:17" x14ac:dyDescent="0.25">
      <c r="A7525">
        <v>7524</v>
      </c>
      <c r="B7525">
        <v>50421000</v>
      </c>
      <c r="C7525" t="s">
        <v>7482</v>
      </c>
      <c r="E7525" s="15">
        <v>7525</v>
      </c>
      <c r="F7525" s="16">
        <v>50421100</v>
      </c>
      <c r="G7525" s="17" t="s">
        <v>7483</v>
      </c>
      <c r="Q7525" t="str">
        <f t="shared" si="117"/>
        <v>50421100-Usluge popravke i održavanja invalidskih kolica</v>
      </c>
    </row>
    <row r="7526" spans="1:17" x14ac:dyDescent="0.25">
      <c r="A7526">
        <v>7525</v>
      </c>
      <c r="B7526">
        <v>50421100</v>
      </c>
      <c r="C7526" t="s">
        <v>7483</v>
      </c>
      <c r="E7526" s="12">
        <v>7526</v>
      </c>
      <c r="F7526" s="13">
        <v>50421200</v>
      </c>
      <c r="G7526" s="14" t="s">
        <v>7484</v>
      </c>
      <c r="Q7526" t="str">
        <f t="shared" si="117"/>
        <v>50421200-Usluge popravke i održavanja radiološke opreme</v>
      </c>
    </row>
    <row r="7527" spans="1:17" x14ac:dyDescent="0.25">
      <c r="A7527">
        <v>7526</v>
      </c>
      <c r="B7527">
        <v>50421200</v>
      </c>
      <c r="C7527" t="s">
        <v>7484</v>
      </c>
      <c r="E7527" s="15">
        <v>7527</v>
      </c>
      <c r="F7527" s="16">
        <v>50422000</v>
      </c>
      <c r="G7527" s="17" t="s">
        <v>7485</v>
      </c>
      <c r="Q7527" t="str">
        <f t="shared" si="117"/>
        <v>50422000-Usluge popravke i održavanja hirurške opreme</v>
      </c>
    </row>
    <row r="7528" spans="1:17" x14ac:dyDescent="0.25">
      <c r="A7528">
        <v>7527</v>
      </c>
      <c r="B7528">
        <v>50422000</v>
      </c>
      <c r="C7528" t="s">
        <v>7485</v>
      </c>
      <c r="E7528" s="12">
        <v>7528</v>
      </c>
      <c r="F7528" s="13">
        <v>50430000</v>
      </c>
      <c r="G7528" s="14" t="s">
        <v>7486</v>
      </c>
      <c r="Q7528" t="str">
        <f t="shared" si="117"/>
        <v>50430000-Usluge popravke i održavanja precizne opreme</v>
      </c>
    </row>
    <row r="7529" spans="1:17" x14ac:dyDescent="0.25">
      <c r="A7529">
        <v>7528</v>
      </c>
      <c r="B7529">
        <v>50430000</v>
      </c>
      <c r="C7529" t="s">
        <v>7486</v>
      </c>
      <c r="E7529" s="15">
        <v>7529</v>
      </c>
      <c r="F7529" s="16">
        <v>50431000</v>
      </c>
      <c r="G7529" s="17" t="s">
        <v>7487</v>
      </c>
      <c r="Q7529" t="str">
        <f t="shared" si="117"/>
        <v>50431000-Usluge popravke i održavanja ručnih satova</v>
      </c>
    </row>
    <row r="7530" spans="1:17" x14ac:dyDescent="0.25">
      <c r="A7530">
        <v>7529</v>
      </c>
      <c r="B7530">
        <v>50431000</v>
      </c>
      <c r="C7530" t="s">
        <v>7487</v>
      </c>
      <c r="E7530" s="12">
        <v>7530</v>
      </c>
      <c r="F7530" s="13">
        <v>50432000</v>
      </c>
      <c r="G7530" s="14" t="s">
        <v>7488</v>
      </c>
      <c r="Q7530" t="str">
        <f t="shared" si="117"/>
        <v>50432000-Usluge popravke i održavanja satova</v>
      </c>
    </row>
    <row r="7531" spans="1:17" x14ac:dyDescent="0.25">
      <c r="A7531">
        <v>7530</v>
      </c>
      <c r="B7531">
        <v>50432000</v>
      </c>
      <c r="C7531" t="s">
        <v>7488</v>
      </c>
      <c r="E7531" s="15">
        <v>7531</v>
      </c>
      <c r="F7531" s="16">
        <v>50433000</v>
      </c>
      <c r="G7531" s="17" t="s">
        <v>7489</v>
      </c>
      <c r="Q7531" t="str">
        <f t="shared" si="117"/>
        <v>50433000-Usluge kalibracije (baždarenja)</v>
      </c>
    </row>
    <row r="7532" spans="1:17" x14ac:dyDescent="0.25">
      <c r="A7532">
        <v>7531</v>
      </c>
      <c r="B7532">
        <v>50433000</v>
      </c>
      <c r="C7532" t="s">
        <v>7489</v>
      </c>
      <c r="E7532" s="12">
        <v>7532</v>
      </c>
      <c r="F7532" s="13">
        <v>50500000</v>
      </c>
      <c r="G7532" s="14" t="s">
        <v>7490</v>
      </c>
      <c r="Q7532" t="str">
        <f t="shared" si="117"/>
        <v>50500000-Usluge popravke i održavanja pumpi, ventila, slavina i metalnih kontejnera i uređaja</v>
      </c>
    </row>
    <row r="7533" spans="1:17" x14ac:dyDescent="0.25">
      <c r="A7533">
        <v>7532</v>
      </c>
      <c r="B7533">
        <v>50500000</v>
      </c>
      <c r="C7533" t="s">
        <v>7490</v>
      </c>
      <c r="E7533" s="15">
        <v>7533</v>
      </c>
      <c r="F7533" s="16">
        <v>50510000</v>
      </c>
      <c r="G7533" s="17" t="s">
        <v>7491</v>
      </c>
      <c r="Q7533" t="str">
        <f t="shared" si="117"/>
        <v>50510000-Usluge popravke i održavanja pumpi, ventila, slavina i metalnih kontejnera</v>
      </c>
    </row>
    <row r="7534" spans="1:17" x14ac:dyDescent="0.25">
      <c r="A7534">
        <v>7533</v>
      </c>
      <c r="B7534">
        <v>50510000</v>
      </c>
      <c r="C7534" t="s">
        <v>7491</v>
      </c>
      <c r="E7534" s="12">
        <v>7534</v>
      </c>
      <c r="F7534" s="13">
        <v>50511000</v>
      </c>
      <c r="G7534" s="14" t="s">
        <v>7492</v>
      </c>
      <c r="Q7534" t="str">
        <f t="shared" si="117"/>
        <v>50511000-Usluge popravke i održavanja pumpi</v>
      </c>
    </row>
    <row r="7535" spans="1:17" x14ac:dyDescent="0.25">
      <c r="A7535">
        <v>7534</v>
      </c>
      <c r="B7535">
        <v>50511000</v>
      </c>
      <c r="C7535" t="s">
        <v>7492</v>
      </c>
      <c r="E7535" s="15">
        <v>7535</v>
      </c>
      <c r="F7535" s="16">
        <v>50511100</v>
      </c>
      <c r="G7535" s="17" t="s">
        <v>7493</v>
      </c>
      <c r="Q7535" t="str">
        <f t="shared" si="117"/>
        <v>50511100-Usluge popravke i održavanja pumpi za tečnosti</v>
      </c>
    </row>
    <row r="7536" spans="1:17" x14ac:dyDescent="0.25">
      <c r="A7536">
        <v>7535</v>
      </c>
      <c r="B7536">
        <v>50511100</v>
      </c>
      <c r="C7536" t="s">
        <v>7493</v>
      </c>
      <c r="E7536" s="12">
        <v>7536</v>
      </c>
      <c r="F7536" s="13">
        <v>50511200</v>
      </c>
      <c r="G7536" s="14" t="s">
        <v>7494</v>
      </c>
      <c r="Q7536" t="str">
        <f t="shared" si="117"/>
        <v>50511200-Usluge popravke i održavanja gasnih pumpi</v>
      </c>
    </row>
    <row r="7537" spans="1:17" x14ac:dyDescent="0.25">
      <c r="A7537">
        <v>7536</v>
      </c>
      <c r="B7537">
        <v>50511200</v>
      </c>
      <c r="C7537" t="s">
        <v>7494</v>
      </c>
      <c r="E7537" s="15">
        <v>7537</v>
      </c>
      <c r="F7537" s="16">
        <v>50512000</v>
      </c>
      <c r="G7537" s="17" t="s">
        <v>7495</v>
      </c>
      <c r="Q7537" t="str">
        <f t="shared" si="117"/>
        <v>50512000-Usluge popravke i održavanja ventila</v>
      </c>
    </row>
    <row r="7538" spans="1:17" x14ac:dyDescent="0.25">
      <c r="A7538">
        <v>7537</v>
      </c>
      <c r="B7538">
        <v>50512000</v>
      </c>
      <c r="C7538" t="s">
        <v>7495</v>
      </c>
      <c r="E7538" s="12">
        <v>7538</v>
      </c>
      <c r="F7538" s="13">
        <v>50513000</v>
      </c>
      <c r="G7538" s="14" t="s">
        <v>7496</v>
      </c>
      <c r="Q7538" t="str">
        <f t="shared" si="117"/>
        <v>50513000-Usluge popravke i održavanja slavina</v>
      </c>
    </row>
    <row r="7539" spans="1:17" x14ac:dyDescent="0.25">
      <c r="A7539">
        <v>7538</v>
      </c>
      <c r="B7539">
        <v>50513000</v>
      </c>
      <c r="C7539" t="s">
        <v>7496</v>
      </c>
      <c r="E7539" s="15">
        <v>7539</v>
      </c>
      <c r="F7539" s="16">
        <v>50514000</v>
      </c>
      <c r="G7539" s="17" t="s">
        <v>7497</v>
      </c>
      <c r="Q7539" t="str">
        <f t="shared" si="117"/>
        <v>50514000-Usluge popravke i održavanja metalnih kontejnera</v>
      </c>
    </row>
    <row r="7540" spans="1:17" x14ac:dyDescent="0.25">
      <c r="A7540">
        <v>7539</v>
      </c>
      <c r="B7540">
        <v>50514000</v>
      </c>
      <c r="C7540" t="s">
        <v>7497</v>
      </c>
      <c r="E7540" s="12">
        <v>7540</v>
      </c>
      <c r="F7540" s="13">
        <v>50514100</v>
      </c>
      <c r="G7540" s="14" t="s">
        <v>7498</v>
      </c>
      <c r="Q7540" t="str">
        <f t="shared" si="117"/>
        <v>50514100-Usluge popravke i održavanja cisterni</v>
      </c>
    </row>
    <row r="7541" spans="1:17" x14ac:dyDescent="0.25">
      <c r="A7541">
        <v>7540</v>
      </c>
      <c r="B7541">
        <v>50514100</v>
      </c>
      <c r="C7541" t="s">
        <v>7498</v>
      </c>
      <c r="E7541" s="15">
        <v>7541</v>
      </c>
      <c r="F7541" s="16">
        <v>50514200</v>
      </c>
      <c r="G7541" s="17" t="s">
        <v>7499</v>
      </c>
      <c r="Q7541" t="str">
        <f t="shared" si="117"/>
        <v>50514200-Usluge popravke i održavanja rezervoara</v>
      </c>
    </row>
    <row r="7542" spans="1:17" x14ac:dyDescent="0.25">
      <c r="A7542">
        <v>7541</v>
      </c>
      <c r="B7542">
        <v>50514200</v>
      </c>
      <c r="C7542" t="s">
        <v>7499</v>
      </c>
      <c r="E7542" s="12">
        <v>7542</v>
      </c>
      <c r="F7542" s="13">
        <v>50514300</v>
      </c>
      <c r="G7542" s="14" t="s">
        <v>7500</v>
      </c>
      <c r="Q7542" t="str">
        <f t="shared" si="117"/>
        <v>50514300-Usluge popravke cevnih spojeva</v>
      </c>
    </row>
    <row r="7543" spans="1:17" x14ac:dyDescent="0.25">
      <c r="A7543">
        <v>7542</v>
      </c>
      <c r="B7543">
        <v>50514300</v>
      </c>
      <c r="C7543" t="s">
        <v>7500</v>
      </c>
      <c r="E7543" s="15">
        <v>7543</v>
      </c>
      <c r="F7543" s="16">
        <v>50530000</v>
      </c>
      <c r="G7543" s="17" t="s">
        <v>7501</v>
      </c>
      <c r="Q7543" t="str">
        <f t="shared" si="117"/>
        <v>50530000-Usluge popravke i održavanja uređaja</v>
      </c>
    </row>
    <row r="7544" spans="1:17" x14ac:dyDescent="0.25">
      <c r="A7544">
        <v>7543</v>
      </c>
      <c r="B7544">
        <v>50530000</v>
      </c>
      <c r="C7544" t="s">
        <v>7501</v>
      </c>
      <c r="E7544" s="12">
        <v>7544</v>
      </c>
      <c r="F7544" s="13">
        <v>50531000</v>
      </c>
      <c r="G7544" s="14" t="s">
        <v>7502</v>
      </c>
      <c r="Q7544" t="str">
        <f t="shared" si="117"/>
        <v>50531000-Usluge popravke i održavanja uređaja izuzev električnih</v>
      </c>
    </row>
    <row r="7545" spans="1:17" x14ac:dyDescent="0.25">
      <c r="A7545">
        <v>7544</v>
      </c>
      <c r="B7545">
        <v>50531000</v>
      </c>
      <c r="C7545" t="s">
        <v>7502</v>
      </c>
      <c r="E7545" s="15">
        <v>7545</v>
      </c>
      <c r="F7545" s="16">
        <v>50531100</v>
      </c>
      <c r="G7545" s="17" t="s">
        <v>7503</v>
      </c>
      <c r="Q7545" t="str">
        <f t="shared" si="117"/>
        <v>50531100-Usluge popravke i održavanja kotlova</v>
      </c>
    </row>
    <row r="7546" spans="1:17" x14ac:dyDescent="0.25">
      <c r="A7546">
        <v>7545</v>
      </c>
      <c r="B7546">
        <v>50531100</v>
      </c>
      <c r="C7546" t="s">
        <v>7503</v>
      </c>
      <c r="E7546" s="12">
        <v>7546</v>
      </c>
      <c r="F7546" s="13">
        <v>50531200</v>
      </c>
      <c r="G7546" s="14" t="s">
        <v>7504</v>
      </c>
      <c r="Q7546" t="str">
        <f t="shared" si="117"/>
        <v>50531200-Usluge popravke i održavanja gasnih uređaja</v>
      </c>
    </row>
    <row r="7547" spans="1:17" x14ac:dyDescent="0.25">
      <c r="A7547">
        <v>7546</v>
      </c>
      <c r="B7547">
        <v>50531200</v>
      </c>
      <c r="C7547" t="s">
        <v>7504</v>
      </c>
      <c r="E7547" s="15">
        <v>7547</v>
      </c>
      <c r="F7547" s="16">
        <v>50531300</v>
      </c>
      <c r="G7547" s="17" t="s">
        <v>7505</v>
      </c>
      <c r="Q7547" t="str">
        <f t="shared" si="117"/>
        <v>50531300-Usluge popravke i održavanja kompresora</v>
      </c>
    </row>
    <row r="7548" spans="1:17" x14ac:dyDescent="0.25">
      <c r="A7548">
        <v>7547</v>
      </c>
      <c r="B7548">
        <v>50531300</v>
      </c>
      <c r="C7548" t="s">
        <v>7505</v>
      </c>
      <c r="E7548" s="12">
        <v>7548</v>
      </c>
      <c r="F7548" s="13">
        <v>50531400</v>
      </c>
      <c r="G7548" s="14" t="s">
        <v>7506</v>
      </c>
      <c r="Q7548" t="str">
        <f t="shared" si="117"/>
        <v>50531400-Usluge popravke i održavanja dizalica</v>
      </c>
    </row>
    <row r="7549" spans="1:17" x14ac:dyDescent="0.25">
      <c r="A7549">
        <v>7548</v>
      </c>
      <c r="B7549">
        <v>50531400</v>
      </c>
      <c r="C7549" t="s">
        <v>7506</v>
      </c>
      <c r="E7549" s="15">
        <v>7549</v>
      </c>
      <c r="F7549" s="16">
        <v>50531500</v>
      </c>
      <c r="G7549" s="17" t="s">
        <v>7507</v>
      </c>
      <c r="Q7549" t="str">
        <f t="shared" si="117"/>
        <v>50531500-Usluge popravke i održavanja okretnih dizalica</v>
      </c>
    </row>
    <row r="7550" spans="1:17" x14ac:dyDescent="0.25">
      <c r="A7550">
        <v>7549</v>
      </c>
      <c r="B7550">
        <v>50531500</v>
      </c>
      <c r="C7550" t="s">
        <v>7507</v>
      </c>
      <c r="E7550" s="12">
        <v>7550</v>
      </c>
      <c r="F7550" s="13">
        <v>50531510</v>
      </c>
      <c r="G7550" s="14" t="s">
        <v>7508</v>
      </c>
      <c r="Q7550" t="str">
        <f t="shared" si="117"/>
        <v>50531510-Usluge demontaže okretnih dizalica</v>
      </c>
    </row>
    <row r="7551" spans="1:17" x14ac:dyDescent="0.25">
      <c r="A7551">
        <v>7550</v>
      </c>
      <c r="B7551">
        <v>50531510</v>
      </c>
      <c r="C7551" t="s">
        <v>7508</v>
      </c>
      <c r="E7551" s="15">
        <v>7551</v>
      </c>
      <c r="F7551" s="16">
        <v>50532000</v>
      </c>
      <c r="G7551" s="17" t="s">
        <v>7509</v>
      </c>
      <c r="Q7551" t="str">
        <f t="shared" si="117"/>
        <v>50532000-Usluge popravke i održavanja električnih uređaja, aparata i pripadajuće opreme</v>
      </c>
    </row>
    <row r="7552" spans="1:17" x14ac:dyDescent="0.25">
      <c r="A7552">
        <v>7551</v>
      </c>
      <c r="B7552">
        <v>50532000</v>
      </c>
      <c r="C7552" t="s">
        <v>7509</v>
      </c>
      <c r="E7552" s="12">
        <v>7552</v>
      </c>
      <c r="F7552" s="13">
        <v>50532100</v>
      </c>
      <c r="G7552" s="14" t="s">
        <v>7510</v>
      </c>
      <c r="Q7552" t="str">
        <f t="shared" si="117"/>
        <v>50532100-Usluge popravke i održavanja elektromotora</v>
      </c>
    </row>
    <row r="7553" spans="1:17" x14ac:dyDescent="0.25">
      <c r="A7553">
        <v>7552</v>
      </c>
      <c r="B7553">
        <v>50532100</v>
      </c>
      <c r="C7553" t="s">
        <v>7510</v>
      </c>
      <c r="E7553" s="15">
        <v>7553</v>
      </c>
      <c r="F7553" s="16">
        <v>50532200</v>
      </c>
      <c r="G7553" s="17" t="s">
        <v>7511</v>
      </c>
      <c r="Q7553" t="str">
        <f t="shared" si="117"/>
        <v>50532200-Usluge popravke i održavanja transformatora</v>
      </c>
    </row>
    <row r="7554" spans="1:17" x14ac:dyDescent="0.25">
      <c r="A7554">
        <v>7553</v>
      </c>
      <c r="B7554">
        <v>50532200</v>
      </c>
      <c r="C7554" t="s">
        <v>7511</v>
      </c>
      <c r="E7554" s="12">
        <v>7554</v>
      </c>
      <c r="F7554" s="13">
        <v>50532300</v>
      </c>
      <c r="G7554" s="14" t="s">
        <v>7512</v>
      </c>
      <c r="Q7554" t="str">
        <f t="shared" ref="Q7554:Q7617" si="118">F7554&amp; "-" &amp;G7554</f>
        <v>50532300-Usluge popravke i održavanja generatora</v>
      </c>
    </row>
    <row r="7555" spans="1:17" x14ac:dyDescent="0.25">
      <c r="A7555">
        <v>7554</v>
      </c>
      <c r="B7555">
        <v>50532300</v>
      </c>
      <c r="C7555" t="s">
        <v>7512</v>
      </c>
      <c r="E7555" s="15">
        <v>7555</v>
      </c>
      <c r="F7555" s="16">
        <v>50532400</v>
      </c>
      <c r="G7555" s="17" t="s">
        <v>7513</v>
      </c>
      <c r="Q7555" t="str">
        <f t="shared" si="118"/>
        <v>50532400-Usluge popravke i održavanja opreme za distribuciju električne energije</v>
      </c>
    </row>
    <row r="7556" spans="1:17" x14ac:dyDescent="0.25">
      <c r="A7556">
        <v>7555</v>
      </c>
      <c r="B7556">
        <v>50532400</v>
      </c>
      <c r="C7556" t="s">
        <v>7513</v>
      </c>
      <c r="E7556" s="12">
        <v>7556</v>
      </c>
      <c r="F7556" s="13">
        <v>50600000</v>
      </c>
      <c r="G7556" s="14" t="s">
        <v>7514</v>
      </c>
      <c r="Q7556" t="str">
        <f t="shared" si="118"/>
        <v>50600000-Usluge popravke i održavanja odbrambenih i bezbednosnih sredstava</v>
      </c>
    </row>
    <row r="7557" spans="1:17" x14ac:dyDescent="0.25">
      <c r="A7557">
        <v>7556</v>
      </c>
      <c r="B7557">
        <v>50600000</v>
      </c>
      <c r="C7557" t="s">
        <v>7514</v>
      </c>
      <c r="E7557" s="15">
        <v>7557</v>
      </c>
      <c r="F7557" s="16">
        <v>50610000</v>
      </c>
      <c r="G7557" s="17" t="s">
        <v>7515</v>
      </c>
      <c r="Q7557" t="str">
        <f t="shared" si="118"/>
        <v>50610000-Usluge popravke i održavanja bezbednosne opreme</v>
      </c>
    </row>
    <row r="7558" spans="1:17" x14ac:dyDescent="0.25">
      <c r="A7558">
        <v>7557</v>
      </c>
      <c r="B7558">
        <v>50610000</v>
      </c>
      <c r="C7558" t="s">
        <v>7515</v>
      </c>
      <c r="E7558" s="12">
        <v>7558</v>
      </c>
      <c r="F7558" s="13">
        <v>50620000</v>
      </c>
      <c r="G7558" s="14" t="s">
        <v>7516</v>
      </c>
      <c r="Q7558" t="str">
        <f t="shared" si="118"/>
        <v>50620000-Usluge popravke i održavanja vatrenog oružja i municije</v>
      </c>
    </row>
    <row r="7559" spans="1:17" x14ac:dyDescent="0.25">
      <c r="A7559">
        <v>7558</v>
      </c>
      <c r="B7559">
        <v>50620000</v>
      </c>
      <c r="C7559" t="s">
        <v>7516</v>
      </c>
      <c r="E7559" s="15">
        <v>7559</v>
      </c>
      <c r="F7559" s="16">
        <v>50630000</v>
      </c>
      <c r="G7559" s="17" t="s">
        <v>7517</v>
      </c>
      <c r="Q7559" t="str">
        <f t="shared" si="118"/>
        <v>50630000-Usluge popravke i održavanja vojnih vozila</v>
      </c>
    </row>
    <row r="7560" spans="1:17" x14ac:dyDescent="0.25">
      <c r="A7560">
        <v>7559</v>
      </c>
      <c r="B7560">
        <v>50630000</v>
      </c>
      <c r="C7560" t="s">
        <v>7517</v>
      </c>
      <c r="E7560" s="12">
        <v>7560</v>
      </c>
      <c r="F7560" s="13">
        <v>50640000</v>
      </c>
      <c r="G7560" s="14" t="s">
        <v>7518</v>
      </c>
      <c r="Q7560" t="str">
        <f t="shared" si="118"/>
        <v>50640000-Usluge popravke i održavanja ratnih brodova</v>
      </c>
    </row>
    <row r="7561" spans="1:17" x14ac:dyDescent="0.25">
      <c r="A7561">
        <v>7560</v>
      </c>
      <c r="B7561">
        <v>50640000</v>
      </c>
      <c r="C7561" t="s">
        <v>7518</v>
      </c>
      <c r="E7561" s="15">
        <v>7561</v>
      </c>
      <c r="F7561" s="16">
        <v>50650000</v>
      </c>
      <c r="G7561" s="17" t="s">
        <v>7519</v>
      </c>
      <c r="Q7561" t="str">
        <f t="shared" si="118"/>
        <v>50650000-Usluge popravke i održavanja vojnih vazduhoplova, raketa i svemirskih letelica</v>
      </c>
    </row>
    <row r="7562" spans="1:17" x14ac:dyDescent="0.25">
      <c r="A7562">
        <v>7561</v>
      </c>
      <c r="B7562">
        <v>50650000</v>
      </c>
      <c r="C7562" t="s">
        <v>7519</v>
      </c>
      <c r="E7562" s="12">
        <v>7562</v>
      </c>
      <c r="F7562" s="13">
        <v>50660000</v>
      </c>
      <c r="G7562" s="14" t="s">
        <v>7520</v>
      </c>
      <c r="Q7562" t="str">
        <f t="shared" si="118"/>
        <v>50660000-Usluge popravke i održavanja vojnih elektronskih sistema</v>
      </c>
    </row>
    <row r="7563" spans="1:17" x14ac:dyDescent="0.25">
      <c r="A7563">
        <v>7562</v>
      </c>
      <c r="B7563">
        <v>50660000</v>
      </c>
      <c r="C7563" t="s">
        <v>7520</v>
      </c>
      <c r="E7563" s="15">
        <v>7563</v>
      </c>
      <c r="F7563" s="16">
        <v>50700000</v>
      </c>
      <c r="G7563" s="17" t="s">
        <v>7521</v>
      </c>
      <c r="Q7563" t="str">
        <f t="shared" si="118"/>
        <v>50700000-Usluge popravke i održavanja instalacija u zgradama</v>
      </c>
    </row>
    <row r="7564" spans="1:17" x14ac:dyDescent="0.25">
      <c r="A7564">
        <v>7563</v>
      </c>
      <c r="B7564">
        <v>50700000</v>
      </c>
      <c r="C7564" t="s">
        <v>7521</v>
      </c>
      <c r="E7564" s="12">
        <v>7564</v>
      </c>
      <c r="F7564" s="13">
        <v>50710000</v>
      </c>
      <c r="G7564" s="14" t="s">
        <v>7522</v>
      </c>
      <c r="Q7564" t="str">
        <f t="shared" si="118"/>
        <v>50710000-Usluge popravke i održavanja električnih i mehaničkih instalacija u zgradama</v>
      </c>
    </row>
    <row r="7565" spans="1:17" x14ac:dyDescent="0.25">
      <c r="A7565">
        <v>7564</v>
      </c>
      <c r="B7565">
        <v>50710000</v>
      </c>
      <c r="C7565" t="s">
        <v>7522</v>
      </c>
      <c r="E7565" s="15">
        <v>7565</v>
      </c>
      <c r="F7565" s="16">
        <v>50711000</v>
      </c>
      <c r="G7565" s="17" t="s">
        <v>7523</v>
      </c>
      <c r="Q7565" t="str">
        <f t="shared" si="118"/>
        <v>50711000-Usluge popravke i održavanja električnih instalacija u zgradama</v>
      </c>
    </row>
    <row r="7566" spans="1:17" x14ac:dyDescent="0.25">
      <c r="A7566">
        <v>7565</v>
      </c>
      <c r="B7566">
        <v>50711000</v>
      </c>
      <c r="C7566" t="s">
        <v>7523</v>
      </c>
      <c r="E7566" s="12">
        <v>7566</v>
      </c>
      <c r="F7566" s="13">
        <v>50712000</v>
      </c>
      <c r="G7566" s="14" t="s">
        <v>7524</v>
      </c>
      <c r="Q7566" t="str">
        <f t="shared" si="118"/>
        <v>50712000-Usluge popravke i održavanja mehaničkih instalacija u zgradama</v>
      </c>
    </row>
    <row r="7567" spans="1:17" x14ac:dyDescent="0.25">
      <c r="A7567">
        <v>7566</v>
      </c>
      <c r="B7567">
        <v>50712000</v>
      </c>
      <c r="C7567" t="s">
        <v>7524</v>
      </c>
      <c r="E7567" s="15">
        <v>7567</v>
      </c>
      <c r="F7567" s="16">
        <v>50720000</v>
      </c>
      <c r="G7567" s="17" t="s">
        <v>7525</v>
      </c>
      <c r="Q7567" t="str">
        <f t="shared" si="118"/>
        <v>50720000-Usluge popravke i održavanja centralnog grejanja</v>
      </c>
    </row>
    <row r="7568" spans="1:17" x14ac:dyDescent="0.25">
      <c r="A7568">
        <v>7567</v>
      </c>
      <c r="B7568">
        <v>50720000</v>
      </c>
      <c r="C7568" t="s">
        <v>7525</v>
      </c>
      <c r="E7568" s="12">
        <v>7568</v>
      </c>
      <c r="F7568" s="13">
        <v>50721000</v>
      </c>
      <c r="G7568" s="14" t="s">
        <v>7526</v>
      </c>
      <c r="Q7568" t="str">
        <f t="shared" si="118"/>
        <v>50721000-Puštanje u rad instalacija centralnog grejanja</v>
      </c>
    </row>
    <row r="7569" spans="1:17" x14ac:dyDescent="0.25">
      <c r="A7569">
        <v>7568</v>
      </c>
      <c r="B7569">
        <v>50721000</v>
      </c>
      <c r="C7569" t="s">
        <v>7526</v>
      </c>
      <c r="E7569" s="15">
        <v>7569</v>
      </c>
      <c r="F7569" s="16">
        <v>50730000</v>
      </c>
      <c r="G7569" s="17" t="s">
        <v>7527</v>
      </c>
      <c r="Q7569" t="str">
        <f t="shared" si="118"/>
        <v>50730000-Usluge popravke i održavanja rashladnih grupa</v>
      </c>
    </row>
    <row r="7570" spans="1:17" x14ac:dyDescent="0.25">
      <c r="A7570">
        <v>7569</v>
      </c>
      <c r="B7570">
        <v>50730000</v>
      </c>
      <c r="C7570" t="s">
        <v>7527</v>
      </c>
      <c r="E7570" s="12">
        <v>7570</v>
      </c>
      <c r="F7570" s="13">
        <v>50740000</v>
      </c>
      <c r="G7570" s="14" t="s">
        <v>7528</v>
      </c>
      <c r="Q7570" t="str">
        <f t="shared" si="118"/>
        <v>50740000-Usluge popravke i održavanja pokretnih stepenica</v>
      </c>
    </row>
    <row r="7571" spans="1:17" x14ac:dyDescent="0.25">
      <c r="A7571">
        <v>7570</v>
      </c>
      <c r="B7571">
        <v>50740000</v>
      </c>
      <c r="C7571" t="s">
        <v>7528</v>
      </c>
      <c r="E7571" s="15">
        <v>7571</v>
      </c>
      <c r="F7571" s="16">
        <v>50750000</v>
      </c>
      <c r="G7571" s="17" t="s">
        <v>7529</v>
      </c>
      <c r="Q7571" t="str">
        <f t="shared" si="118"/>
        <v>50750000-Usluge održavanja liftova</v>
      </c>
    </row>
    <row r="7572" spans="1:17" x14ac:dyDescent="0.25">
      <c r="A7572">
        <v>7571</v>
      </c>
      <c r="B7572">
        <v>50750000</v>
      </c>
      <c r="C7572" t="s">
        <v>7529</v>
      </c>
      <c r="E7572" s="12">
        <v>7572</v>
      </c>
      <c r="F7572" s="13">
        <v>50760000</v>
      </c>
      <c r="G7572" s="14" t="s">
        <v>7530</v>
      </c>
      <c r="Q7572" t="str">
        <f t="shared" si="118"/>
        <v>50760000-Usluge popravke i održavanja javnih toaleta</v>
      </c>
    </row>
    <row r="7573" spans="1:17" x14ac:dyDescent="0.25">
      <c r="A7573">
        <v>7572</v>
      </c>
      <c r="B7573">
        <v>50760000</v>
      </c>
      <c r="C7573" t="s">
        <v>7530</v>
      </c>
      <c r="E7573" s="15">
        <v>7573</v>
      </c>
      <c r="F7573" s="16">
        <v>50800000</v>
      </c>
      <c r="G7573" s="17" t="s">
        <v>7531</v>
      </c>
      <c r="Q7573" t="str">
        <f t="shared" si="118"/>
        <v>50800000-Razne usluge popravke i održavanja</v>
      </c>
    </row>
    <row r="7574" spans="1:17" x14ac:dyDescent="0.25">
      <c r="A7574">
        <v>7573</v>
      </c>
      <c r="B7574">
        <v>50800000</v>
      </c>
      <c r="C7574" t="s">
        <v>7531</v>
      </c>
      <c r="E7574" s="12">
        <v>7574</v>
      </c>
      <c r="F7574" s="13">
        <v>50810000</v>
      </c>
      <c r="G7574" s="14" t="s">
        <v>7532</v>
      </c>
      <c r="Q7574" t="str">
        <f t="shared" si="118"/>
        <v>50810000-Usluge popravljanja nakita</v>
      </c>
    </row>
    <row r="7575" spans="1:17" x14ac:dyDescent="0.25">
      <c r="A7575">
        <v>7574</v>
      </c>
      <c r="B7575">
        <v>50810000</v>
      </c>
      <c r="C7575" t="s">
        <v>7532</v>
      </c>
      <c r="E7575" s="15">
        <v>7575</v>
      </c>
      <c r="F7575" s="16">
        <v>50820000</v>
      </c>
      <c r="G7575" s="17" t="s">
        <v>7533</v>
      </c>
      <c r="Q7575" t="str">
        <f t="shared" si="118"/>
        <v>50820000-Usluge popravljanja kožnih predmeta za ličnu upotrebu</v>
      </c>
    </row>
    <row r="7576" spans="1:17" x14ac:dyDescent="0.25">
      <c r="A7576">
        <v>7575</v>
      </c>
      <c r="B7576">
        <v>50820000</v>
      </c>
      <c r="C7576" t="s">
        <v>7533</v>
      </c>
      <c r="E7576" s="12">
        <v>7576</v>
      </c>
      <c r="F7576" s="13">
        <v>50821000</v>
      </c>
      <c r="G7576" s="14" t="s">
        <v>7534</v>
      </c>
      <c r="Q7576" t="str">
        <f t="shared" si="118"/>
        <v>50821000-Usluge popravljanja čizama</v>
      </c>
    </row>
    <row r="7577" spans="1:17" x14ac:dyDescent="0.25">
      <c r="A7577">
        <v>7576</v>
      </c>
      <c r="B7577">
        <v>50821000</v>
      </c>
      <c r="C7577" t="s">
        <v>7534</v>
      </c>
      <c r="E7577" s="15">
        <v>7577</v>
      </c>
      <c r="F7577" s="16">
        <v>50822000</v>
      </c>
      <c r="G7577" s="17" t="s">
        <v>7535</v>
      </c>
      <c r="Q7577" t="str">
        <f t="shared" si="118"/>
        <v>50822000-Usluge popravljanja cipela</v>
      </c>
    </row>
    <row r="7578" spans="1:17" x14ac:dyDescent="0.25">
      <c r="A7578">
        <v>7577</v>
      </c>
      <c r="B7578">
        <v>50822000</v>
      </c>
      <c r="C7578" t="s">
        <v>7535</v>
      </c>
      <c r="E7578" s="12">
        <v>7578</v>
      </c>
      <c r="F7578" s="13">
        <v>50830000</v>
      </c>
      <c r="G7578" s="14" t="s">
        <v>7536</v>
      </c>
      <c r="Q7578" t="str">
        <f t="shared" si="118"/>
        <v>50830000-Usluge popravljanja odeće i tekstila</v>
      </c>
    </row>
    <row r="7579" spans="1:17" x14ac:dyDescent="0.25">
      <c r="A7579">
        <v>7578</v>
      </c>
      <c r="B7579">
        <v>50830000</v>
      </c>
      <c r="C7579" t="s">
        <v>7536</v>
      </c>
      <c r="E7579" s="15">
        <v>7579</v>
      </c>
      <c r="F7579" s="16">
        <v>50840000</v>
      </c>
      <c r="G7579" s="17" t="s">
        <v>7537</v>
      </c>
      <c r="Q7579" t="str">
        <f t="shared" si="118"/>
        <v>50840000-Usluge popravke i održavanja oružja i oružnih sistema</v>
      </c>
    </row>
    <row r="7580" spans="1:17" x14ac:dyDescent="0.25">
      <c r="A7580">
        <v>7579</v>
      </c>
      <c r="B7580">
        <v>50840000</v>
      </c>
      <c r="C7580" t="s">
        <v>7537</v>
      </c>
      <c r="E7580" s="12">
        <v>7580</v>
      </c>
      <c r="F7580" s="13">
        <v>50841000</v>
      </c>
      <c r="G7580" s="14" t="s">
        <v>7538</v>
      </c>
      <c r="Q7580" t="str">
        <f t="shared" si="118"/>
        <v>50841000-Usluge popravke i održavanja oružja</v>
      </c>
    </row>
    <row r="7581" spans="1:17" x14ac:dyDescent="0.25">
      <c r="A7581">
        <v>7580</v>
      </c>
      <c r="B7581">
        <v>50841000</v>
      </c>
      <c r="C7581" t="s">
        <v>7538</v>
      </c>
      <c r="E7581" s="15">
        <v>7581</v>
      </c>
      <c r="F7581" s="16">
        <v>50842000</v>
      </c>
      <c r="G7581" s="17" t="s">
        <v>7539</v>
      </c>
      <c r="Q7581" t="str">
        <f t="shared" si="118"/>
        <v>50842000-Usluge popravke i održavanja oružnih sistema</v>
      </c>
    </row>
    <row r="7582" spans="1:17" x14ac:dyDescent="0.25">
      <c r="A7582">
        <v>7581</v>
      </c>
      <c r="B7582">
        <v>50842000</v>
      </c>
      <c r="C7582" t="s">
        <v>7539</v>
      </c>
      <c r="E7582" s="12">
        <v>7582</v>
      </c>
      <c r="F7582" s="13">
        <v>50850000</v>
      </c>
      <c r="G7582" s="14" t="s">
        <v>7540</v>
      </c>
      <c r="Q7582" t="str">
        <f t="shared" si="118"/>
        <v>50850000-Usluge popravke i održavanja nameštaja</v>
      </c>
    </row>
    <row r="7583" spans="1:17" x14ac:dyDescent="0.25">
      <c r="A7583">
        <v>7582</v>
      </c>
      <c r="B7583">
        <v>50850000</v>
      </c>
      <c r="C7583" t="s">
        <v>7540</v>
      </c>
      <c r="E7583" s="15">
        <v>7583</v>
      </c>
      <c r="F7583" s="16">
        <v>50860000</v>
      </c>
      <c r="G7583" s="17" t="s">
        <v>7541</v>
      </c>
      <c r="Q7583" t="str">
        <f t="shared" si="118"/>
        <v>50860000-Usluge popravke i održavanja muzičkih instrumenata</v>
      </c>
    </row>
    <row r="7584" spans="1:17" x14ac:dyDescent="0.25">
      <c r="A7584">
        <v>7583</v>
      </c>
      <c r="B7584">
        <v>50860000</v>
      </c>
      <c r="C7584" t="s">
        <v>7541</v>
      </c>
      <c r="E7584" s="12">
        <v>7584</v>
      </c>
      <c r="F7584" s="13">
        <v>50870000</v>
      </c>
      <c r="G7584" s="14" t="s">
        <v>7542</v>
      </c>
      <c r="Q7584" t="str">
        <f t="shared" si="118"/>
        <v>50870000-Usluge popravke i održavanja opreme za dečija igrališta</v>
      </c>
    </row>
    <row r="7585" spans="1:17" x14ac:dyDescent="0.25">
      <c r="A7585">
        <v>7584</v>
      </c>
      <c r="B7585">
        <v>50870000</v>
      </c>
      <c r="C7585" t="s">
        <v>7542</v>
      </c>
      <c r="E7585" s="15">
        <v>7585</v>
      </c>
      <c r="F7585" s="16">
        <v>50880000</v>
      </c>
      <c r="G7585" s="17" t="s">
        <v>7543</v>
      </c>
      <c r="Q7585" t="str">
        <f t="shared" si="118"/>
        <v>50880000-Usluge popravke i održavanja opreme za hotele i restorane</v>
      </c>
    </row>
    <row r="7586" spans="1:17" x14ac:dyDescent="0.25">
      <c r="A7586">
        <v>7585</v>
      </c>
      <c r="B7586">
        <v>50880000</v>
      </c>
      <c r="C7586" t="s">
        <v>7543</v>
      </c>
      <c r="E7586" s="12">
        <v>7586</v>
      </c>
      <c r="F7586" s="13">
        <v>50881000</v>
      </c>
      <c r="G7586" s="14" t="s">
        <v>7544</v>
      </c>
      <c r="Q7586" t="str">
        <f t="shared" si="118"/>
        <v>50881000-Usluge popravke i održavanja opreme za hotele</v>
      </c>
    </row>
    <row r="7587" spans="1:17" x14ac:dyDescent="0.25">
      <c r="A7587">
        <v>7586</v>
      </c>
      <c r="B7587">
        <v>50881000</v>
      </c>
      <c r="C7587" t="s">
        <v>7544</v>
      </c>
      <c r="E7587" s="15">
        <v>7587</v>
      </c>
      <c r="F7587" s="16">
        <v>50882000</v>
      </c>
      <c r="G7587" s="17" t="s">
        <v>7545</v>
      </c>
      <c r="Q7587" t="str">
        <f t="shared" si="118"/>
        <v>50882000-Usluge popravke i održavanja opreme za restorane</v>
      </c>
    </row>
    <row r="7588" spans="1:17" x14ac:dyDescent="0.25">
      <c r="A7588">
        <v>7587</v>
      </c>
      <c r="B7588">
        <v>50882000</v>
      </c>
      <c r="C7588" t="s">
        <v>7545</v>
      </c>
      <c r="E7588" s="12">
        <v>7588</v>
      </c>
      <c r="F7588" s="13">
        <v>50883000</v>
      </c>
      <c r="G7588" s="14" t="s">
        <v>7546</v>
      </c>
      <c r="Q7588" t="str">
        <f t="shared" si="118"/>
        <v>50883000-Usluge popravke i održavanja opreme za dostavu pripremljene hrane (ketering)</v>
      </c>
    </row>
    <row r="7589" spans="1:17" x14ac:dyDescent="0.25">
      <c r="A7589">
        <v>7588</v>
      </c>
      <c r="B7589">
        <v>50883000</v>
      </c>
      <c r="C7589" t="s">
        <v>7546</v>
      </c>
      <c r="E7589" s="15">
        <v>7589</v>
      </c>
      <c r="F7589" s="16">
        <v>50884000</v>
      </c>
      <c r="G7589" s="17" t="s">
        <v>7547</v>
      </c>
      <c r="Q7589" t="str">
        <f t="shared" si="118"/>
        <v>50884000-Usluge popravke i održavanja opreme za kampovanje</v>
      </c>
    </row>
    <row r="7590" spans="1:17" x14ac:dyDescent="0.25">
      <c r="A7590">
        <v>7589</v>
      </c>
      <c r="B7590">
        <v>50884000</v>
      </c>
      <c r="C7590" t="s">
        <v>7547</v>
      </c>
      <c r="E7590" s="12">
        <v>7590</v>
      </c>
      <c r="F7590" s="13">
        <v>51000000</v>
      </c>
      <c r="G7590" s="14" t="s">
        <v>7548</v>
      </c>
      <c r="Q7590" t="str">
        <f t="shared" si="118"/>
        <v>51000000-Usluge instaliranja (osim programske podrške)</v>
      </c>
    </row>
    <row r="7591" spans="1:17" x14ac:dyDescent="0.25">
      <c r="A7591">
        <v>7590</v>
      </c>
      <c r="B7591">
        <v>51000000</v>
      </c>
      <c r="C7591" t="s">
        <v>7548</v>
      </c>
      <c r="E7591" s="15">
        <v>7591</v>
      </c>
      <c r="F7591" s="16">
        <v>51100000</v>
      </c>
      <c r="G7591" s="17" t="s">
        <v>7549</v>
      </c>
      <c r="Q7591" t="str">
        <f t="shared" si="118"/>
        <v>51100000-Usluge instaliranja električne i mehaničke opreme</v>
      </c>
    </row>
    <row r="7592" spans="1:17" x14ac:dyDescent="0.25">
      <c r="A7592">
        <v>7591</v>
      </c>
      <c r="B7592">
        <v>51100000</v>
      </c>
      <c r="C7592" t="s">
        <v>7549</v>
      </c>
      <c r="E7592" s="12">
        <v>7592</v>
      </c>
      <c r="F7592" s="13">
        <v>51110000</v>
      </c>
      <c r="G7592" s="14" t="s">
        <v>7550</v>
      </c>
      <c r="Q7592" t="str">
        <f t="shared" si="118"/>
        <v>51110000-Usluge instaliranja električne opreme</v>
      </c>
    </row>
    <row r="7593" spans="1:17" x14ac:dyDescent="0.25">
      <c r="A7593">
        <v>7592</v>
      </c>
      <c r="B7593">
        <v>51110000</v>
      </c>
      <c r="C7593" t="s">
        <v>7550</v>
      </c>
      <c r="E7593" s="15">
        <v>7593</v>
      </c>
      <c r="F7593" s="16">
        <v>51111000</v>
      </c>
      <c r="G7593" s="17" t="s">
        <v>7551</v>
      </c>
      <c r="Q7593" t="str">
        <f t="shared" si="118"/>
        <v>51111000-Usluge instaliranja elektromotora, generatora i transformatora</v>
      </c>
    </row>
    <row r="7594" spans="1:17" x14ac:dyDescent="0.25">
      <c r="A7594">
        <v>7593</v>
      </c>
      <c r="B7594">
        <v>51111000</v>
      </c>
      <c r="C7594" t="s">
        <v>7551</v>
      </c>
      <c r="E7594" s="12">
        <v>7594</v>
      </c>
      <c r="F7594" s="13">
        <v>51111100</v>
      </c>
      <c r="G7594" s="14" t="s">
        <v>7552</v>
      </c>
      <c r="Q7594" t="str">
        <f t="shared" si="118"/>
        <v>51111100-Usluge instaliranja elektromotora</v>
      </c>
    </row>
    <row r="7595" spans="1:17" x14ac:dyDescent="0.25">
      <c r="A7595">
        <v>7594</v>
      </c>
      <c r="B7595">
        <v>51111100</v>
      </c>
      <c r="C7595" t="s">
        <v>7552</v>
      </c>
      <c r="E7595" s="15">
        <v>7595</v>
      </c>
      <c r="F7595" s="16">
        <v>51111200</v>
      </c>
      <c r="G7595" s="17" t="s">
        <v>7553</v>
      </c>
      <c r="Q7595" t="str">
        <f t="shared" si="118"/>
        <v>51111200-Usluge instaliranja generatora</v>
      </c>
    </row>
    <row r="7596" spans="1:17" x14ac:dyDescent="0.25">
      <c r="A7596">
        <v>7595</v>
      </c>
      <c r="B7596">
        <v>51111200</v>
      </c>
      <c r="C7596" t="s">
        <v>7553</v>
      </c>
      <c r="E7596" s="12">
        <v>7596</v>
      </c>
      <c r="F7596" s="13">
        <v>51111300</v>
      </c>
      <c r="G7596" s="14" t="s">
        <v>7554</v>
      </c>
      <c r="Q7596" t="str">
        <f t="shared" si="118"/>
        <v>51111300-Usluge instaliranja transformatora</v>
      </c>
    </row>
    <row r="7597" spans="1:17" x14ac:dyDescent="0.25">
      <c r="A7597">
        <v>7596</v>
      </c>
      <c r="B7597">
        <v>51111300</v>
      </c>
      <c r="C7597" t="s">
        <v>7554</v>
      </c>
      <c r="E7597" s="15">
        <v>7597</v>
      </c>
      <c r="F7597" s="16">
        <v>51112000</v>
      </c>
      <c r="G7597" s="17" t="s">
        <v>7555</v>
      </c>
      <c r="Q7597" t="str">
        <f t="shared" si="118"/>
        <v>51112000-Usluge instaliranja opreme za distribuciju električne energije i upravljanja električnom energijom</v>
      </c>
    </row>
    <row r="7598" spans="1:17" x14ac:dyDescent="0.25">
      <c r="A7598">
        <v>7597</v>
      </c>
      <c r="B7598">
        <v>51112000</v>
      </c>
      <c r="C7598" t="s">
        <v>7555</v>
      </c>
      <c r="E7598" s="12">
        <v>7598</v>
      </c>
      <c r="F7598" s="13">
        <v>51112100</v>
      </c>
      <c r="G7598" s="14" t="s">
        <v>7556</v>
      </c>
      <c r="Q7598" t="str">
        <f t="shared" si="118"/>
        <v>51112100-Usluge instaliranja opreme za distribuciju električne energije</v>
      </c>
    </row>
    <row r="7599" spans="1:17" x14ac:dyDescent="0.25">
      <c r="A7599">
        <v>7598</v>
      </c>
      <c r="B7599">
        <v>51112100</v>
      </c>
      <c r="C7599" t="s">
        <v>7556</v>
      </c>
      <c r="E7599" s="15">
        <v>7599</v>
      </c>
      <c r="F7599" s="16">
        <v>51112200</v>
      </c>
      <c r="G7599" s="17" t="s">
        <v>7557</v>
      </c>
      <c r="Q7599" t="str">
        <f t="shared" si="118"/>
        <v>51112200-Usluge instaliranja opreme za upravljanje električnom energijom</v>
      </c>
    </row>
    <row r="7600" spans="1:17" x14ac:dyDescent="0.25">
      <c r="A7600">
        <v>7599</v>
      </c>
      <c r="B7600">
        <v>51112200</v>
      </c>
      <c r="C7600" t="s">
        <v>7557</v>
      </c>
      <c r="E7600" s="12">
        <v>7600</v>
      </c>
      <c r="F7600" s="13">
        <v>51120000</v>
      </c>
      <c r="G7600" s="14" t="s">
        <v>7558</v>
      </c>
      <c r="Q7600" t="str">
        <f t="shared" si="118"/>
        <v>51120000-Usluge instaliranja mehaničke opreme</v>
      </c>
    </row>
    <row r="7601" spans="1:17" x14ac:dyDescent="0.25">
      <c r="A7601">
        <v>7600</v>
      </c>
      <c r="B7601">
        <v>51120000</v>
      </c>
      <c r="C7601" t="s">
        <v>7558</v>
      </c>
      <c r="E7601" s="15">
        <v>7601</v>
      </c>
      <c r="F7601" s="16">
        <v>51121000</v>
      </c>
      <c r="G7601" s="17" t="s">
        <v>7559</v>
      </c>
      <c r="Q7601" t="str">
        <f t="shared" si="118"/>
        <v>51121000-Usluge instaliranja opreme za fitnes</v>
      </c>
    </row>
    <row r="7602" spans="1:17" x14ac:dyDescent="0.25">
      <c r="A7602">
        <v>7601</v>
      </c>
      <c r="B7602">
        <v>51121000</v>
      </c>
      <c r="C7602" t="s">
        <v>7559</v>
      </c>
      <c r="E7602" s="12">
        <v>7602</v>
      </c>
      <c r="F7602" s="13">
        <v>51122000</v>
      </c>
      <c r="G7602" s="14" t="s">
        <v>7560</v>
      </c>
      <c r="Q7602" t="str">
        <f t="shared" si="118"/>
        <v>51122000-Usluge instaliranja jarbola za zastave</v>
      </c>
    </row>
    <row r="7603" spans="1:17" x14ac:dyDescent="0.25">
      <c r="A7603">
        <v>7602</v>
      </c>
      <c r="B7603">
        <v>51122000</v>
      </c>
      <c r="C7603" t="s">
        <v>7560</v>
      </c>
      <c r="E7603" s="15">
        <v>7603</v>
      </c>
      <c r="F7603" s="16">
        <v>51130000</v>
      </c>
      <c r="G7603" s="17" t="s">
        <v>7561</v>
      </c>
      <c r="Q7603" t="str">
        <f t="shared" si="118"/>
        <v>51130000-Usluge instaliranja generatora pare, turbina, kompresora i gorionika</v>
      </c>
    </row>
    <row r="7604" spans="1:17" x14ac:dyDescent="0.25">
      <c r="A7604">
        <v>7603</v>
      </c>
      <c r="B7604">
        <v>51130000</v>
      </c>
      <c r="C7604" t="s">
        <v>7561</v>
      </c>
      <c r="E7604" s="12">
        <v>7604</v>
      </c>
      <c r="F7604" s="13">
        <v>51131000</v>
      </c>
      <c r="G7604" s="14" t="s">
        <v>7562</v>
      </c>
      <c r="Q7604" t="str">
        <f t="shared" si="118"/>
        <v>51131000-Usluge instaliranja generatora pare</v>
      </c>
    </row>
    <row r="7605" spans="1:17" x14ac:dyDescent="0.25">
      <c r="A7605">
        <v>7604</v>
      </c>
      <c r="B7605">
        <v>51131000</v>
      </c>
      <c r="C7605" t="s">
        <v>7562</v>
      </c>
      <c r="E7605" s="15">
        <v>7605</v>
      </c>
      <c r="F7605" s="16">
        <v>51133000</v>
      </c>
      <c r="G7605" s="17" t="s">
        <v>7563</v>
      </c>
      <c r="Q7605" t="str">
        <f t="shared" si="118"/>
        <v>51133000-Usluge instaliranja turbina</v>
      </c>
    </row>
    <row r="7606" spans="1:17" x14ac:dyDescent="0.25">
      <c r="A7606">
        <v>7605</v>
      </c>
      <c r="B7606">
        <v>51133000</v>
      </c>
      <c r="C7606" t="s">
        <v>7563</v>
      </c>
      <c r="E7606" s="12">
        <v>7606</v>
      </c>
      <c r="F7606" s="13">
        <v>51133100</v>
      </c>
      <c r="G7606" s="14" t="s">
        <v>7564</v>
      </c>
      <c r="Q7606" t="str">
        <f t="shared" si="118"/>
        <v>51133100-Usluge instaliranja gasnih turbina</v>
      </c>
    </row>
    <row r="7607" spans="1:17" x14ac:dyDescent="0.25">
      <c r="A7607">
        <v>7606</v>
      </c>
      <c r="B7607">
        <v>51133100</v>
      </c>
      <c r="C7607" t="s">
        <v>7564</v>
      </c>
      <c r="E7607" s="15">
        <v>7607</v>
      </c>
      <c r="F7607" s="16">
        <v>51134000</v>
      </c>
      <c r="G7607" s="17" t="s">
        <v>7565</v>
      </c>
      <c r="Q7607" t="str">
        <f t="shared" si="118"/>
        <v>51134000-Usluge instaliranja kompresora</v>
      </c>
    </row>
    <row r="7608" spans="1:17" x14ac:dyDescent="0.25">
      <c r="A7608">
        <v>7607</v>
      </c>
      <c r="B7608">
        <v>51134000</v>
      </c>
      <c r="C7608" t="s">
        <v>7565</v>
      </c>
      <c r="E7608" s="12">
        <v>7608</v>
      </c>
      <c r="F7608" s="13">
        <v>51135000</v>
      </c>
      <c r="G7608" s="14" t="s">
        <v>7566</v>
      </c>
      <c r="Q7608" t="str">
        <f t="shared" si="118"/>
        <v>51135000-Usluge instaliranja peći</v>
      </c>
    </row>
    <row r="7609" spans="1:17" x14ac:dyDescent="0.25">
      <c r="A7609">
        <v>7608</v>
      </c>
      <c r="B7609">
        <v>51135000</v>
      </c>
      <c r="C7609" t="s">
        <v>7566</v>
      </c>
      <c r="E7609" s="15">
        <v>7609</v>
      </c>
      <c r="F7609" s="16">
        <v>51135100</v>
      </c>
      <c r="G7609" s="17" t="s">
        <v>7567</v>
      </c>
      <c r="Q7609" t="str">
        <f t="shared" si="118"/>
        <v>51135100-Usluge instaliranja gorionika</v>
      </c>
    </row>
    <row r="7610" spans="1:17" x14ac:dyDescent="0.25">
      <c r="A7610">
        <v>7609</v>
      </c>
      <c r="B7610">
        <v>51135100</v>
      </c>
      <c r="C7610" t="s">
        <v>7567</v>
      </c>
      <c r="E7610" s="12">
        <v>7610</v>
      </c>
      <c r="F7610" s="13">
        <v>51135110</v>
      </c>
      <c r="G7610" s="14" t="s">
        <v>7568</v>
      </c>
      <c r="Q7610" t="str">
        <f t="shared" si="118"/>
        <v>51135110-Usluge instaliranja peći za spaljivanje otpada</v>
      </c>
    </row>
    <row r="7611" spans="1:17" x14ac:dyDescent="0.25">
      <c r="A7611">
        <v>7610</v>
      </c>
      <c r="B7611">
        <v>51135110</v>
      </c>
      <c r="C7611" t="s">
        <v>7568</v>
      </c>
      <c r="E7611" s="15">
        <v>7611</v>
      </c>
      <c r="F7611" s="16">
        <v>51140000</v>
      </c>
      <c r="G7611" s="17" t="s">
        <v>7569</v>
      </c>
      <c r="Q7611" t="str">
        <f t="shared" si="118"/>
        <v>51140000-Usluge instaliranja motora</v>
      </c>
    </row>
    <row r="7612" spans="1:17" x14ac:dyDescent="0.25">
      <c r="A7612">
        <v>7611</v>
      </c>
      <c r="B7612">
        <v>51140000</v>
      </c>
      <c r="C7612" t="s">
        <v>7569</v>
      </c>
      <c r="E7612" s="12">
        <v>7612</v>
      </c>
      <c r="F7612" s="13">
        <v>51141000</v>
      </c>
      <c r="G7612" s="14" t="s">
        <v>7570</v>
      </c>
      <c r="Q7612" t="str">
        <f t="shared" si="118"/>
        <v>51141000-Usluge instaliranja benzinskih motora</v>
      </c>
    </row>
    <row r="7613" spans="1:17" x14ac:dyDescent="0.25">
      <c r="A7613">
        <v>7612</v>
      </c>
      <c r="B7613">
        <v>51141000</v>
      </c>
      <c r="C7613" t="s">
        <v>7570</v>
      </c>
      <c r="E7613" s="15">
        <v>7613</v>
      </c>
      <c r="F7613" s="16">
        <v>51142000</v>
      </c>
      <c r="G7613" s="17" t="s">
        <v>7571</v>
      </c>
      <c r="Q7613" t="str">
        <f t="shared" si="118"/>
        <v>51142000-Usluge instaliranja dizel motora</v>
      </c>
    </row>
    <row r="7614" spans="1:17" x14ac:dyDescent="0.25">
      <c r="A7614">
        <v>7613</v>
      </c>
      <c r="B7614">
        <v>51142000</v>
      </c>
      <c r="C7614" t="s">
        <v>7571</v>
      </c>
      <c r="E7614" s="12">
        <v>7614</v>
      </c>
      <c r="F7614" s="13">
        <v>51143000</v>
      </c>
      <c r="G7614" s="14" t="s">
        <v>7572</v>
      </c>
      <c r="Q7614" t="str">
        <f t="shared" si="118"/>
        <v>51143000-Usluge instaliranja železničkih motora</v>
      </c>
    </row>
    <row r="7615" spans="1:17" x14ac:dyDescent="0.25">
      <c r="A7615">
        <v>7614</v>
      </c>
      <c r="B7615">
        <v>51143000</v>
      </c>
      <c r="C7615" t="s">
        <v>7572</v>
      </c>
      <c r="E7615" s="15">
        <v>7615</v>
      </c>
      <c r="F7615" s="16">
        <v>51144000</v>
      </c>
      <c r="G7615" s="17" t="s">
        <v>7573</v>
      </c>
      <c r="Q7615" t="str">
        <f t="shared" si="118"/>
        <v>51144000-Usluge instaliranja motora vozila</v>
      </c>
    </row>
    <row r="7616" spans="1:17" x14ac:dyDescent="0.25">
      <c r="A7616">
        <v>7615</v>
      </c>
      <c r="B7616">
        <v>51144000</v>
      </c>
      <c r="C7616" t="s">
        <v>7573</v>
      </c>
      <c r="E7616" s="12">
        <v>7616</v>
      </c>
      <c r="F7616" s="13">
        <v>51145000</v>
      </c>
      <c r="G7616" s="14" t="s">
        <v>7574</v>
      </c>
      <c r="Q7616" t="str">
        <f t="shared" si="118"/>
        <v>51145000-Usluge instaliranja brodskih motora</v>
      </c>
    </row>
    <row r="7617" spans="1:17" x14ac:dyDescent="0.25">
      <c r="A7617">
        <v>7616</v>
      </c>
      <c r="B7617">
        <v>51145000</v>
      </c>
      <c r="C7617" t="s">
        <v>7574</v>
      </c>
      <c r="E7617" s="15">
        <v>7617</v>
      </c>
      <c r="F7617" s="16">
        <v>51146000</v>
      </c>
      <c r="G7617" s="17" t="s">
        <v>7575</v>
      </c>
      <c r="Q7617" t="str">
        <f t="shared" si="118"/>
        <v>51146000-Usluge instaliranja avionskih motora</v>
      </c>
    </row>
    <row r="7618" spans="1:17" x14ac:dyDescent="0.25">
      <c r="A7618">
        <v>7617</v>
      </c>
      <c r="B7618">
        <v>51146000</v>
      </c>
      <c r="C7618" t="s">
        <v>7575</v>
      </c>
      <c r="E7618" s="12">
        <v>7618</v>
      </c>
      <c r="F7618" s="13">
        <v>51200000</v>
      </c>
      <c r="G7618" s="14" t="s">
        <v>7576</v>
      </c>
      <c r="Q7618" t="str">
        <f t="shared" ref="Q7618:Q7681" si="119">F7618&amp; "-" &amp;G7618</f>
        <v>51200000-Usluge instaliranja opreme za merenje, kontrolu, ispitivanje i navigaciju</v>
      </c>
    </row>
    <row r="7619" spans="1:17" x14ac:dyDescent="0.25">
      <c r="A7619">
        <v>7618</v>
      </c>
      <c r="B7619">
        <v>51200000</v>
      </c>
      <c r="C7619" t="s">
        <v>7576</v>
      </c>
      <c r="E7619" s="15">
        <v>7619</v>
      </c>
      <c r="F7619" s="16">
        <v>51210000</v>
      </c>
      <c r="G7619" s="17" t="s">
        <v>7577</v>
      </c>
      <c r="Q7619" t="str">
        <f t="shared" si="119"/>
        <v>51210000-Usluge instaliranja merne opreme</v>
      </c>
    </row>
    <row r="7620" spans="1:17" x14ac:dyDescent="0.25">
      <c r="A7620">
        <v>7619</v>
      </c>
      <c r="B7620">
        <v>51210000</v>
      </c>
      <c r="C7620" t="s">
        <v>7577</v>
      </c>
      <c r="E7620" s="12">
        <v>7620</v>
      </c>
      <c r="F7620" s="13">
        <v>51211000</v>
      </c>
      <c r="G7620" s="14" t="s">
        <v>7578</v>
      </c>
      <c r="Q7620" t="str">
        <f t="shared" si="119"/>
        <v>51211000-Usluge instaliranja opreme za merenje vremena</v>
      </c>
    </row>
    <row r="7621" spans="1:17" x14ac:dyDescent="0.25">
      <c r="A7621">
        <v>7620</v>
      </c>
      <c r="B7621">
        <v>51211000</v>
      </c>
      <c r="C7621" t="s">
        <v>7578</v>
      </c>
      <c r="E7621" s="15">
        <v>7621</v>
      </c>
      <c r="F7621" s="16">
        <v>51212000</v>
      </c>
      <c r="G7621" s="17" t="s">
        <v>7579</v>
      </c>
      <c r="Q7621" t="str">
        <f t="shared" si="119"/>
        <v>51212000-Usluge instaliranja opreme za evidenciju vremena</v>
      </c>
    </row>
    <row r="7622" spans="1:17" x14ac:dyDescent="0.25">
      <c r="A7622">
        <v>7621</v>
      </c>
      <c r="B7622">
        <v>51212000</v>
      </c>
      <c r="C7622" t="s">
        <v>7579</v>
      </c>
      <c r="E7622" s="12">
        <v>7622</v>
      </c>
      <c r="F7622" s="13">
        <v>51213000</v>
      </c>
      <c r="G7622" s="14" t="s">
        <v>7580</v>
      </c>
      <c r="Q7622" t="str">
        <f t="shared" si="119"/>
        <v>51213000-Usluge instaliranja opreme za registraciju vremena</v>
      </c>
    </row>
    <row r="7623" spans="1:17" x14ac:dyDescent="0.25">
      <c r="A7623">
        <v>7622</v>
      </c>
      <c r="B7623">
        <v>51213000</v>
      </c>
      <c r="C7623" t="s">
        <v>7580</v>
      </c>
      <c r="E7623" s="15">
        <v>7623</v>
      </c>
      <c r="F7623" s="16">
        <v>51214000</v>
      </c>
      <c r="G7623" s="17" t="s">
        <v>7581</v>
      </c>
      <c r="Q7623" t="str">
        <f t="shared" si="119"/>
        <v>51214000-Usluge instaliranja satova na parkiralištima</v>
      </c>
    </row>
    <row r="7624" spans="1:17" x14ac:dyDescent="0.25">
      <c r="A7624">
        <v>7623</v>
      </c>
      <c r="B7624">
        <v>51214000</v>
      </c>
      <c r="C7624" t="s">
        <v>7581</v>
      </c>
      <c r="E7624" s="12">
        <v>7624</v>
      </c>
      <c r="F7624" s="13">
        <v>51215000</v>
      </c>
      <c r="G7624" s="14" t="s">
        <v>7582</v>
      </c>
      <c r="Q7624" t="str">
        <f t="shared" si="119"/>
        <v>51215000-Usluge instaliranja meteorološke opreme</v>
      </c>
    </row>
    <row r="7625" spans="1:17" x14ac:dyDescent="0.25">
      <c r="A7625">
        <v>7624</v>
      </c>
      <c r="B7625">
        <v>51215000</v>
      </c>
      <c r="C7625" t="s">
        <v>7582</v>
      </c>
      <c r="E7625" s="15">
        <v>7625</v>
      </c>
      <c r="F7625" s="16">
        <v>51216000</v>
      </c>
      <c r="G7625" s="17" t="s">
        <v>7583</v>
      </c>
      <c r="Q7625" t="str">
        <f t="shared" si="119"/>
        <v>51216000-Usluge instaliranja geološke opreme</v>
      </c>
    </row>
    <row r="7626" spans="1:17" x14ac:dyDescent="0.25">
      <c r="A7626">
        <v>7625</v>
      </c>
      <c r="B7626">
        <v>51216000</v>
      </c>
      <c r="C7626" t="s">
        <v>7583</v>
      </c>
      <c r="E7626" s="12">
        <v>7626</v>
      </c>
      <c r="F7626" s="13">
        <v>51220000</v>
      </c>
      <c r="G7626" s="14" t="s">
        <v>7584</v>
      </c>
      <c r="Q7626" t="str">
        <f t="shared" si="119"/>
        <v>51220000-Usluge instaliranja kontrolne opreme</v>
      </c>
    </row>
    <row r="7627" spans="1:17" x14ac:dyDescent="0.25">
      <c r="A7627">
        <v>7626</v>
      </c>
      <c r="B7627">
        <v>51220000</v>
      </c>
      <c r="C7627" t="s">
        <v>7584</v>
      </c>
      <c r="E7627" s="15">
        <v>7627</v>
      </c>
      <c r="F7627" s="16">
        <v>51221000</v>
      </c>
      <c r="G7627" s="17" t="s">
        <v>7585</v>
      </c>
      <c r="Q7627" t="str">
        <f t="shared" si="119"/>
        <v>51221000-Usluge instaliranja uređaja za automatsku prijavu na aerodromu</v>
      </c>
    </row>
    <row r="7628" spans="1:17" x14ac:dyDescent="0.25">
      <c r="A7628">
        <v>7627</v>
      </c>
      <c r="B7628">
        <v>51221000</v>
      </c>
      <c r="C7628" t="s">
        <v>7585</v>
      </c>
      <c r="E7628" s="12">
        <v>7628</v>
      </c>
      <c r="F7628" s="13">
        <v>51230000</v>
      </c>
      <c r="G7628" s="14" t="s">
        <v>7586</v>
      </c>
      <c r="Q7628" t="str">
        <f t="shared" si="119"/>
        <v>51230000-Usluge instaliranja opreme za ispitivanje</v>
      </c>
    </row>
    <row r="7629" spans="1:17" x14ac:dyDescent="0.25">
      <c r="A7629">
        <v>7628</v>
      </c>
      <c r="B7629">
        <v>51230000</v>
      </c>
      <c r="C7629" t="s">
        <v>7586</v>
      </c>
      <c r="E7629" s="15">
        <v>7629</v>
      </c>
      <c r="F7629" s="16">
        <v>51240000</v>
      </c>
      <c r="G7629" s="17" t="s">
        <v>7587</v>
      </c>
      <c r="Q7629" t="str">
        <f t="shared" si="119"/>
        <v>51240000-Usluge instaliranja navigacione opreme</v>
      </c>
    </row>
    <row r="7630" spans="1:17" x14ac:dyDescent="0.25">
      <c r="A7630">
        <v>7629</v>
      </c>
      <c r="B7630">
        <v>51240000</v>
      </c>
      <c r="C7630" t="s">
        <v>7587</v>
      </c>
      <c r="E7630" s="12">
        <v>7630</v>
      </c>
      <c r="F7630" s="13">
        <v>51300000</v>
      </c>
      <c r="G7630" s="14" t="s">
        <v>7588</v>
      </c>
      <c r="Q7630" t="str">
        <f t="shared" si="119"/>
        <v>51300000-Usluge instaliranja komunikacione opreme</v>
      </c>
    </row>
    <row r="7631" spans="1:17" x14ac:dyDescent="0.25">
      <c r="A7631">
        <v>7630</v>
      </c>
      <c r="B7631">
        <v>51300000</v>
      </c>
      <c r="C7631" t="s">
        <v>7588</v>
      </c>
      <c r="E7631" s="15">
        <v>7631</v>
      </c>
      <c r="F7631" s="16">
        <v>51310000</v>
      </c>
      <c r="G7631" s="17" t="s">
        <v>7589</v>
      </c>
      <c r="Q7631" t="str">
        <f t="shared" si="119"/>
        <v>51310000-Usluge instaliranja radijske, televizijske, zvučne i video opreme</v>
      </c>
    </row>
    <row r="7632" spans="1:17" x14ac:dyDescent="0.25">
      <c r="A7632">
        <v>7631</v>
      </c>
      <c r="B7632">
        <v>51310000</v>
      </c>
      <c r="C7632" t="s">
        <v>7589</v>
      </c>
      <c r="E7632" s="12">
        <v>7632</v>
      </c>
      <c r="F7632" s="13">
        <v>51311000</v>
      </c>
      <c r="G7632" s="14" t="s">
        <v>7590</v>
      </c>
      <c r="Q7632" t="str">
        <f t="shared" si="119"/>
        <v>51311000-Usluge instaliranja radijske opreme</v>
      </c>
    </row>
    <row r="7633" spans="1:17" x14ac:dyDescent="0.25">
      <c r="A7633">
        <v>7632</v>
      </c>
      <c r="B7633">
        <v>51311000</v>
      </c>
      <c r="C7633" t="s">
        <v>7590</v>
      </c>
      <c r="E7633" s="15">
        <v>7633</v>
      </c>
      <c r="F7633" s="16">
        <v>51312000</v>
      </c>
      <c r="G7633" s="17" t="s">
        <v>7591</v>
      </c>
      <c r="Q7633" t="str">
        <f t="shared" si="119"/>
        <v>51312000-Usluge instaliranja televizijske opreme</v>
      </c>
    </row>
    <row r="7634" spans="1:17" x14ac:dyDescent="0.25">
      <c r="A7634">
        <v>7633</v>
      </c>
      <c r="B7634">
        <v>51312000</v>
      </c>
      <c r="C7634" t="s">
        <v>7591</v>
      </c>
      <c r="E7634" s="12">
        <v>7634</v>
      </c>
      <c r="F7634" s="13">
        <v>51313000</v>
      </c>
      <c r="G7634" s="14" t="s">
        <v>7592</v>
      </c>
      <c r="Q7634" t="str">
        <f t="shared" si="119"/>
        <v>51313000-Usluge instaliranja zvučne opreme</v>
      </c>
    </row>
    <row r="7635" spans="1:17" x14ac:dyDescent="0.25">
      <c r="A7635">
        <v>7634</v>
      </c>
      <c r="B7635">
        <v>51313000</v>
      </c>
      <c r="C7635" t="s">
        <v>7592</v>
      </c>
      <c r="E7635" s="15">
        <v>7635</v>
      </c>
      <c r="F7635" s="16">
        <v>51314000</v>
      </c>
      <c r="G7635" s="17" t="s">
        <v>7593</v>
      </c>
      <c r="Q7635" t="str">
        <f t="shared" si="119"/>
        <v>51314000-Usluge instaliranja video opreme</v>
      </c>
    </row>
    <row r="7636" spans="1:17" x14ac:dyDescent="0.25">
      <c r="A7636">
        <v>7635</v>
      </c>
      <c r="B7636">
        <v>51314000</v>
      </c>
      <c r="C7636" t="s">
        <v>7593</v>
      </c>
      <c r="E7636" s="12">
        <v>7636</v>
      </c>
      <c r="F7636" s="13">
        <v>51320000</v>
      </c>
      <c r="G7636" s="14" t="s">
        <v>7594</v>
      </c>
      <c r="Q7636" t="str">
        <f t="shared" si="119"/>
        <v>51320000-Usluge instaliranja radijskih i televizijskih odašiljača</v>
      </c>
    </row>
    <row r="7637" spans="1:17" x14ac:dyDescent="0.25">
      <c r="A7637">
        <v>7636</v>
      </c>
      <c r="B7637">
        <v>51320000</v>
      </c>
      <c r="C7637" t="s">
        <v>7594</v>
      </c>
      <c r="E7637" s="15">
        <v>7637</v>
      </c>
      <c r="F7637" s="16">
        <v>51321000</v>
      </c>
      <c r="G7637" s="17" t="s">
        <v>7595</v>
      </c>
      <c r="Q7637" t="str">
        <f t="shared" si="119"/>
        <v>51321000-Usluge instaliranja radijskih odašiljača</v>
      </c>
    </row>
    <row r="7638" spans="1:17" x14ac:dyDescent="0.25">
      <c r="A7638">
        <v>7637</v>
      </c>
      <c r="B7638">
        <v>51321000</v>
      </c>
      <c r="C7638" t="s">
        <v>7595</v>
      </c>
      <c r="E7638" s="12">
        <v>7638</v>
      </c>
      <c r="F7638" s="13">
        <v>51322000</v>
      </c>
      <c r="G7638" s="14" t="s">
        <v>7596</v>
      </c>
      <c r="Q7638" t="str">
        <f t="shared" si="119"/>
        <v>51322000-Usluge instaliranja televizijskih odašiljača</v>
      </c>
    </row>
    <row r="7639" spans="1:17" x14ac:dyDescent="0.25">
      <c r="A7639">
        <v>7638</v>
      </c>
      <c r="B7639">
        <v>51322000</v>
      </c>
      <c r="C7639" t="s">
        <v>7596</v>
      </c>
      <c r="E7639" s="15">
        <v>7639</v>
      </c>
      <c r="F7639" s="16">
        <v>51330000</v>
      </c>
      <c r="G7639" s="17" t="s">
        <v>7597</v>
      </c>
      <c r="Q7639" t="str">
        <f t="shared" si="119"/>
        <v>51330000-Usluge instaliranja uređaja za radio-telefoniju</v>
      </c>
    </row>
    <row r="7640" spans="1:17" x14ac:dyDescent="0.25">
      <c r="A7640">
        <v>7639</v>
      </c>
      <c r="B7640">
        <v>51330000</v>
      </c>
      <c r="C7640" t="s">
        <v>7597</v>
      </c>
      <c r="E7640" s="12">
        <v>7640</v>
      </c>
      <c r="F7640" s="13">
        <v>51340000</v>
      </c>
      <c r="G7640" s="14" t="s">
        <v>7598</v>
      </c>
      <c r="Q7640" t="str">
        <f t="shared" si="119"/>
        <v>51340000-Usluge instaliranja opreme za žičanu telefoniju</v>
      </c>
    </row>
    <row r="7641" spans="1:17" x14ac:dyDescent="0.25">
      <c r="A7641">
        <v>7640</v>
      </c>
      <c r="B7641">
        <v>51340000</v>
      </c>
      <c r="C7641" t="s">
        <v>7598</v>
      </c>
      <c r="E7641" s="15">
        <v>7641</v>
      </c>
      <c r="F7641" s="16">
        <v>51350000</v>
      </c>
      <c r="G7641" s="17" t="s">
        <v>7599</v>
      </c>
      <c r="Q7641" t="str">
        <f t="shared" si="119"/>
        <v>51350000-Usluge instaliranja opreme za žičanu telegrafiju</v>
      </c>
    </row>
    <row r="7642" spans="1:17" x14ac:dyDescent="0.25">
      <c r="A7642">
        <v>7641</v>
      </c>
      <c r="B7642">
        <v>51350000</v>
      </c>
      <c r="C7642" t="s">
        <v>7599</v>
      </c>
      <c r="E7642" s="12">
        <v>7642</v>
      </c>
      <c r="F7642" s="13">
        <v>51400000</v>
      </c>
      <c r="G7642" s="14" t="s">
        <v>7600</v>
      </c>
      <c r="Q7642" t="str">
        <f t="shared" si="119"/>
        <v>51400000-Usluge instaliranja medicinske i hirurške opreme</v>
      </c>
    </row>
    <row r="7643" spans="1:17" x14ac:dyDescent="0.25">
      <c r="A7643">
        <v>7642</v>
      </c>
      <c r="B7643">
        <v>51400000</v>
      </c>
      <c r="C7643" t="s">
        <v>7600</v>
      </c>
      <c r="E7643" s="15">
        <v>7643</v>
      </c>
      <c r="F7643" s="16">
        <v>51410000</v>
      </c>
      <c r="G7643" s="17" t="s">
        <v>7601</v>
      </c>
      <c r="Q7643" t="str">
        <f t="shared" si="119"/>
        <v>51410000-Usluge instaliranja medicinske opreme</v>
      </c>
    </row>
    <row r="7644" spans="1:17" x14ac:dyDescent="0.25">
      <c r="A7644">
        <v>7643</v>
      </c>
      <c r="B7644">
        <v>51410000</v>
      </c>
      <c r="C7644" t="s">
        <v>7601</v>
      </c>
      <c r="E7644" s="12">
        <v>7644</v>
      </c>
      <c r="F7644" s="13">
        <v>51411000</v>
      </c>
      <c r="G7644" s="14" t="s">
        <v>7602</v>
      </c>
      <c r="Q7644" t="str">
        <f t="shared" si="119"/>
        <v>51411000-Usluge instaliranja dijagnostičke opreme za snimanje</v>
      </c>
    </row>
    <row r="7645" spans="1:17" x14ac:dyDescent="0.25">
      <c r="A7645">
        <v>7644</v>
      </c>
      <c r="B7645">
        <v>51411000</v>
      </c>
      <c r="C7645" t="s">
        <v>7602</v>
      </c>
      <c r="E7645" s="15">
        <v>7645</v>
      </c>
      <c r="F7645" s="16">
        <v>51412000</v>
      </c>
      <c r="G7645" s="17" t="s">
        <v>7603</v>
      </c>
      <c r="Q7645" t="str">
        <f t="shared" si="119"/>
        <v>51412000-Usluge instaliranja opreme za stomatologiju i stomatološke sub-specijalnosti</v>
      </c>
    </row>
    <row r="7646" spans="1:17" x14ac:dyDescent="0.25">
      <c r="A7646">
        <v>7645</v>
      </c>
      <c r="B7646">
        <v>51412000</v>
      </c>
      <c r="C7646" t="s">
        <v>7603</v>
      </c>
      <c r="E7646" s="12">
        <v>7646</v>
      </c>
      <c r="F7646" s="13">
        <v>51413000</v>
      </c>
      <c r="G7646" s="14" t="s">
        <v>7604</v>
      </c>
      <c r="Q7646" t="str">
        <f t="shared" si="119"/>
        <v>51413000-Usluge instaliranja opreme za radioterapiju</v>
      </c>
    </row>
    <row r="7647" spans="1:17" x14ac:dyDescent="0.25">
      <c r="A7647">
        <v>7646</v>
      </c>
      <c r="B7647">
        <v>51413000</v>
      </c>
      <c r="C7647" t="s">
        <v>7604</v>
      </c>
      <c r="E7647" s="15">
        <v>7647</v>
      </c>
      <c r="F7647" s="16">
        <v>51414000</v>
      </c>
      <c r="G7647" s="17" t="s">
        <v>7605</v>
      </c>
      <c r="Q7647" t="str">
        <f t="shared" si="119"/>
        <v>51414000-Usluge instaliranja opreme za mehanoterapiju</v>
      </c>
    </row>
    <row r="7648" spans="1:17" x14ac:dyDescent="0.25">
      <c r="A7648">
        <v>7647</v>
      </c>
      <c r="B7648">
        <v>51414000</v>
      </c>
      <c r="C7648" t="s">
        <v>7605</v>
      </c>
      <c r="E7648" s="12">
        <v>7648</v>
      </c>
      <c r="F7648" s="13">
        <v>51415000</v>
      </c>
      <c r="G7648" s="14" t="s">
        <v>7606</v>
      </c>
      <c r="Q7648" t="str">
        <f t="shared" si="119"/>
        <v>51415000-Usluge instaliranja opreme za elektroterapiju</v>
      </c>
    </row>
    <row r="7649" spans="1:17" x14ac:dyDescent="0.25">
      <c r="A7649">
        <v>7648</v>
      </c>
      <c r="B7649">
        <v>51415000</v>
      </c>
      <c r="C7649" t="s">
        <v>7606</v>
      </c>
      <c r="E7649" s="15">
        <v>7649</v>
      </c>
      <c r="F7649" s="16">
        <v>51416000</v>
      </c>
      <c r="G7649" s="17" t="s">
        <v>7607</v>
      </c>
      <c r="Q7649" t="str">
        <f t="shared" si="119"/>
        <v>51416000-Usluge instaliranja opreme za fizikalnu terapiju</v>
      </c>
    </row>
    <row r="7650" spans="1:17" x14ac:dyDescent="0.25">
      <c r="A7650">
        <v>7649</v>
      </c>
      <c r="B7650">
        <v>51416000</v>
      </c>
      <c r="C7650" t="s">
        <v>7607</v>
      </c>
      <c r="E7650" s="12">
        <v>7650</v>
      </c>
      <c r="F7650" s="13">
        <v>51420000</v>
      </c>
      <c r="G7650" s="14" t="s">
        <v>7608</v>
      </c>
      <c r="Q7650" t="str">
        <f t="shared" si="119"/>
        <v>51420000-Usluge instaliranja hirurške opreme</v>
      </c>
    </row>
    <row r="7651" spans="1:17" x14ac:dyDescent="0.25">
      <c r="A7651">
        <v>7650</v>
      </c>
      <c r="B7651">
        <v>51420000</v>
      </c>
      <c r="C7651" t="s">
        <v>7608</v>
      </c>
      <c r="E7651" s="15">
        <v>7651</v>
      </c>
      <c r="F7651" s="16">
        <v>51430000</v>
      </c>
      <c r="G7651" s="17" t="s">
        <v>7609</v>
      </c>
      <c r="Q7651" t="str">
        <f t="shared" si="119"/>
        <v>51430000-Usluge instaliranja laboratorijske opreme</v>
      </c>
    </row>
    <row r="7652" spans="1:17" x14ac:dyDescent="0.25">
      <c r="A7652">
        <v>7651</v>
      </c>
      <c r="B7652">
        <v>51430000</v>
      </c>
      <c r="C7652" t="s">
        <v>7609</v>
      </c>
      <c r="E7652" s="12">
        <v>7652</v>
      </c>
      <c r="F7652" s="13">
        <v>51500000</v>
      </c>
      <c r="G7652" s="14" t="s">
        <v>7610</v>
      </c>
      <c r="Q7652" t="str">
        <f t="shared" si="119"/>
        <v>51500000-Usluge instaliranja uređaja i opreme</v>
      </c>
    </row>
    <row r="7653" spans="1:17" x14ac:dyDescent="0.25">
      <c r="A7653">
        <v>7652</v>
      </c>
      <c r="B7653">
        <v>51500000</v>
      </c>
      <c r="C7653" t="s">
        <v>7610</v>
      </c>
      <c r="E7653" s="15">
        <v>7653</v>
      </c>
      <c r="F7653" s="16">
        <v>51510000</v>
      </c>
      <c r="G7653" s="17" t="s">
        <v>7611</v>
      </c>
      <c r="Q7653" t="str">
        <f t="shared" si="119"/>
        <v>51510000-Usluge instaliranja uređaja i opreme opšte namene</v>
      </c>
    </row>
    <row r="7654" spans="1:17" x14ac:dyDescent="0.25">
      <c r="A7654">
        <v>7653</v>
      </c>
      <c r="B7654">
        <v>51510000</v>
      </c>
      <c r="C7654" t="s">
        <v>7611</v>
      </c>
      <c r="E7654" s="12">
        <v>7654</v>
      </c>
      <c r="F7654" s="13">
        <v>51511000</v>
      </c>
      <c r="G7654" s="14" t="s">
        <v>7612</v>
      </c>
      <c r="Q7654" t="str">
        <f t="shared" si="119"/>
        <v>51511000-Usluge instaliranja opreme za dizanje i rukovanje, izuzev liftova i pokretnih stepenica</v>
      </c>
    </row>
    <row r="7655" spans="1:17" x14ac:dyDescent="0.25">
      <c r="A7655">
        <v>7654</v>
      </c>
      <c r="B7655">
        <v>51511000</v>
      </c>
      <c r="C7655" t="s">
        <v>7612</v>
      </c>
      <c r="E7655" s="15">
        <v>7655</v>
      </c>
      <c r="F7655" s="16">
        <v>51511100</v>
      </c>
      <c r="G7655" s="17" t="s">
        <v>7613</v>
      </c>
      <c r="Q7655" t="str">
        <f t="shared" si="119"/>
        <v>51511100-Usluge instaliranja opreme za dizanje</v>
      </c>
    </row>
    <row r="7656" spans="1:17" x14ac:dyDescent="0.25">
      <c r="A7656">
        <v>7655</v>
      </c>
      <c r="B7656">
        <v>51511100</v>
      </c>
      <c r="C7656" t="s">
        <v>7613</v>
      </c>
      <c r="E7656" s="12">
        <v>7656</v>
      </c>
      <c r="F7656" s="13">
        <v>51511110</v>
      </c>
      <c r="G7656" s="14" t="s">
        <v>7614</v>
      </c>
      <c r="Q7656" t="str">
        <f t="shared" si="119"/>
        <v>51511110-Usluge instaliranja dizalica</v>
      </c>
    </row>
    <row r="7657" spans="1:17" x14ac:dyDescent="0.25">
      <c r="A7657">
        <v>7656</v>
      </c>
      <c r="B7657">
        <v>51511110</v>
      </c>
      <c r="C7657" t="s">
        <v>7614</v>
      </c>
      <c r="E7657" s="15">
        <v>7657</v>
      </c>
      <c r="F7657" s="16">
        <v>51511200</v>
      </c>
      <c r="G7657" s="17" t="s">
        <v>7615</v>
      </c>
      <c r="Q7657" t="str">
        <f t="shared" si="119"/>
        <v>51511200-Usluge instaliranja opreme za rukovanje</v>
      </c>
    </row>
    <row r="7658" spans="1:17" x14ac:dyDescent="0.25">
      <c r="A7658">
        <v>7657</v>
      </c>
      <c r="B7658">
        <v>51511200</v>
      </c>
      <c r="C7658" t="s">
        <v>7615</v>
      </c>
      <c r="E7658" s="12">
        <v>7658</v>
      </c>
      <c r="F7658" s="13">
        <v>51511300</v>
      </c>
      <c r="G7658" s="14" t="s">
        <v>7616</v>
      </c>
      <c r="Q7658" t="str">
        <f t="shared" si="119"/>
        <v>51511300-Usluge instaliranja viseće opreme za pristup</v>
      </c>
    </row>
    <row r="7659" spans="1:17" x14ac:dyDescent="0.25">
      <c r="A7659">
        <v>7658</v>
      </c>
      <c r="B7659">
        <v>51511300</v>
      </c>
      <c r="C7659" t="s">
        <v>7616</v>
      </c>
      <c r="E7659" s="15">
        <v>7659</v>
      </c>
      <c r="F7659" s="16">
        <v>51511400</v>
      </c>
      <c r="G7659" s="17" t="s">
        <v>7617</v>
      </c>
      <c r="Q7659" t="str">
        <f t="shared" si="119"/>
        <v>51511400-Usluge instaliranja posebnih transportnih sistema</v>
      </c>
    </row>
    <row r="7660" spans="1:17" x14ac:dyDescent="0.25">
      <c r="A7660">
        <v>7659</v>
      </c>
      <c r="B7660">
        <v>51511400</v>
      </c>
      <c r="C7660" t="s">
        <v>7617</v>
      </c>
      <c r="E7660" s="12">
        <v>7660</v>
      </c>
      <c r="F7660" s="13">
        <v>51514000</v>
      </c>
      <c r="G7660" s="14" t="s">
        <v>7618</v>
      </c>
      <c r="Q7660" t="str">
        <f t="shared" si="119"/>
        <v>51514000-Usluge instaliranja razne opreme opšte namene</v>
      </c>
    </row>
    <row r="7661" spans="1:17" x14ac:dyDescent="0.25">
      <c r="A7661">
        <v>7660</v>
      </c>
      <c r="B7661">
        <v>51514000</v>
      </c>
      <c r="C7661" t="s">
        <v>7618</v>
      </c>
      <c r="E7661" s="15">
        <v>7661</v>
      </c>
      <c r="F7661" s="16">
        <v>51514100</v>
      </c>
      <c r="G7661" s="17" t="s">
        <v>7619</v>
      </c>
      <c r="Q7661" t="str">
        <f t="shared" si="119"/>
        <v>51514100-Usluge instaliranja uređaja za filtriranje ili prečišćavanje tečnosti</v>
      </c>
    </row>
    <row r="7662" spans="1:17" x14ac:dyDescent="0.25">
      <c r="A7662">
        <v>7661</v>
      </c>
      <c r="B7662">
        <v>51514100</v>
      </c>
      <c r="C7662" t="s">
        <v>7619</v>
      </c>
      <c r="E7662" s="12">
        <v>7662</v>
      </c>
      <c r="F7662" s="13">
        <v>51514110</v>
      </c>
      <c r="G7662" s="14" t="s">
        <v>7620</v>
      </c>
      <c r="Q7662" t="str">
        <f t="shared" si="119"/>
        <v>51514110-Usluge instaliranja uređaja za filtriranje ili prečišćavanje vode</v>
      </c>
    </row>
    <row r="7663" spans="1:17" x14ac:dyDescent="0.25">
      <c r="A7663">
        <v>7662</v>
      </c>
      <c r="B7663">
        <v>51514110</v>
      </c>
      <c r="C7663" t="s">
        <v>7620</v>
      </c>
      <c r="E7663" s="15">
        <v>7663</v>
      </c>
      <c r="F7663" s="16">
        <v>51520000</v>
      </c>
      <c r="G7663" s="17" t="s">
        <v>7621</v>
      </c>
      <c r="Q7663" t="str">
        <f t="shared" si="119"/>
        <v>51520000-Usluge instaliranja poljoprivredne i šumarske opreme</v>
      </c>
    </row>
    <row r="7664" spans="1:17" x14ac:dyDescent="0.25">
      <c r="A7664">
        <v>7663</v>
      </c>
      <c r="B7664">
        <v>51520000</v>
      </c>
      <c r="C7664" t="s">
        <v>7621</v>
      </c>
      <c r="E7664" s="12">
        <v>7664</v>
      </c>
      <c r="F7664" s="13">
        <v>51521000</v>
      </c>
      <c r="G7664" s="14" t="s">
        <v>7622</v>
      </c>
      <c r="Q7664" t="str">
        <f t="shared" si="119"/>
        <v>51521000-Usluge instaliranja poljoprivrednih mašina</v>
      </c>
    </row>
    <row r="7665" spans="1:17" x14ac:dyDescent="0.25">
      <c r="A7665">
        <v>7664</v>
      </c>
      <c r="B7665">
        <v>51521000</v>
      </c>
      <c r="C7665" t="s">
        <v>7622</v>
      </c>
      <c r="E7665" s="15">
        <v>7665</v>
      </c>
      <c r="F7665" s="16">
        <v>51522000</v>
      </c>
      <c r="G7665" s="17" t="s">
        <v>7623</v>
      </c>
      <c r="Q7665" t="str">
        <f t="shared" si="119"/>
        <v>51522000-Usluge instaliranja šumarskih mašina</v>
      </c>
    </row>
    <row r="7666" spans="1:17" x14ac:dyDescent="0.25">
      <c r="A7666">
        <v>7665</v>
      </c>
      <c r="B7666">
        <v>51522000</v>
      </c>
      <c r="C7666" t="s">
        <v>7623</v>
      </c>
      <c r="E7666" s="12">
        <v>7666</v>
      </c>
      <c r="F7666" s="13">
        <v>51530000</v>
      </c>
      <c r="G7666" s="14" t="s">
        <v>7624</v>
      </c>
      <c r="Q7666" t="str">
        <f t="shared" si="119"/>
        <v>51530000-Usluge instaliranja alatnih mašina</v>
      </c>
    </row>
    <row r="7667" spans="1:17" x14ac:dyDescent="0.25">
      <c r="A7667">
        <v>7666</v>
      </c>
      <c r="B7667">
        <v>51530000</v>
      </c>
      <c r="C7667" t="s">
        <v>7624</v>
      </c>
      <c r="E7667" s="15">
        <v>7667</v>
      </c>
      <c r="F7667" s="16">
        <v>51540000</v>
      </c>
      <c r="G7667" s="17" t="s">
        <v>7625</v>
      </c>
      <c r="Q7667" t="str">
        <f t="shared" si="119"/>
        <v>51540000-Usluge instaliranja mašina i opreme za posebne namene</v>
      </c>
    </row>
    <row r="7668" spans="1:17" x14ac:dyDescent="0.25">
      <c r="A7668">
        <v>7667</v>
      </c>
      <c r="B7668">
        <v>51540000</v>
      </c>
      <c r="C7668" t="s">
        <v>7625</v>
      </c>
      <c r="E7668" s="12">
        <v>7668</v>
      </c>
      <c r="F7668" s="13">
        <v>51541000</v>
      </c>
      <c r="G7668" s="14" t="s">
        <v>7626</v>
      </c>
      <c r="Q7668" t="str">
        <f t="shared" si="119"/>
        <v>51541000-Usluge instaliranja rudarskih, kamenolomskih, građevinskih i metalurških mašina</v>
      </c>
    </row>
    <row r="7669" spans="1:17" x14ac:dyDescent="0.25">
      <c r="A7669">
        <v>7668</v>
      </c>
      <c r="B7669">
        <v>51541000</v>
      </c>
      <c r="C7669" t="s">
        <v>7626</v>
      </c>
      <c r="E7669" s="15">
        <v>7669</v>
      </c>
      <c r="F7669" s="16">
        <v>51541100</v>
      </c>
      <c r="G7669" s="17" t="s">
        <v>7627</v>
      </c>
      <c r="Q7669" t="str">
        <f t="shared" si="119"/>
        <v>51541100-Usluge instaliranja rudarskih mašina</v>
      </c>
    </row>
    <row r="7670" spans="1:17" x14ac:dyDescent="0.25">
      <c r="A7670">
        <v>7669</v>
      </c>
      <c r="B7670">
        <v>51541100</v>
      </c>
      <c r="C7670" t="s">
        <v>7627</v>
      </c>
      <c r="E7670" s="12">
        <v>7670</v>
      </c>
      <c r="F7670" s="13">
        <v>51541200</v>
      </c>
      <c r="G7670" s="14" t="s">
        <v>7628</v>
      </c>
      <c r="Q7670" t="str">
        <f t="shared" si="119"/>
        <v>51541200-Usluge instaliranja mašina za kamenolome</v>
      </c>
    </row>
    <row r="7671" spans="1:17" x14ac:dyDescent="0.25">
      <c r="A7671">
        <v>7670</v>
      </c>
      <c r="B7671">
        <v>51541200</v>
      </c>
      <c r="C7671" t="s">
        <v>7628</v>
      </c>
      <c r="E7671" s="15">
        <v>7671</v>
      </c>
      <c r="F7671" s="16">
        <v>51541300</v>
      </c>
      <c r="G7671" s="17" t="s">
        <v>7629</v>
      </c>
      <c r="Q7671" t="str">
        <f t="shared" si="119"/>
        <v>51541300-Usluge instaliranja građevinskih mašina</v>
      </c>
    </row>
    <row r="7672" spans="1:17" x14ac:dyDescent="0.25">
      <c r="A7672">
        <v>7671</v>
      </c>
      <c r="B7672">
        <v>51541300</v>
      </c>
      <c r="C7672" t="s">
        <v>7629</v>
      </c>
      <c r="E7672" s="12">
        <v>7672</v>
      </c>
      <c r="F7672" s="13">
        <v>51541400</v>
      </c>
      <c r="G7672" s="14" t="s">
        <v>7630</v>
      </c>
      <c r="Q7672" t="str">
        <f t="shared" si="119"/>
        <v>51541400-Usluge instaliranja metalurških mašina</v>
      </c>
    </row>
    <row r="7673" spans="1:17" x14ac:dyDescent="0.25">
      <c r="A7673">
        <v>7672</v>
      </c>
      <c r="B7673">
        <v>51541400</v>
      </c>
      <c r="C7673" t="s">
        <v>7630</v>
      </c>
      <c r="E7673" s="15">
        <v>7673</v>
      </c>
      <c r="F7673" s="16">
        <v>51542000</v>
      </c>
      <c r="G7673" s="17" t="s">
        <v>7631</v>
      </c>
      <c r="Q7673" t="str">
        <f t="shared" si="119"/>
        <v>51542000-Usluge instaliranja mašina za preradu hrane, pića i duvana</v>
      </c>
    </row>
    <row r="7674" spans="1:17" x14ac:dyDescent="0.25">
      <c r="A7674">
        <v>7673</v>
      </c>
      <c r="B7674">
        <v>51542000</v>
      </c>
      <c r="C7674" t="s">
        <v>7631</v>
      </c>
      <c r="E7674" s="12">
        <v>7674</v>
      </c>
      <c r="F7674" s="13">
        <v>51542100</v>
      </c>
      <c r="G7674" s="14" t="s">
        <v>7632</v>
      </c>
      <c r="Q7674" t="str">
        <f t="shared" si="119"/>
        <v>51542100-Usluge instaliranja mašina za preradu hrane</v>
      </c>
    </row>
    <row r="7675" spans="1:17" x14ac:dyDescent="0.25">
      <c r="A7675">
        <v>7674</v>
      </c>
      <c r="B7675">
        <v>51542100</v>
      </c>
      <c r="C7675" t="s">
        <v>7632</v>
      </c>
      <c r="E7675" s="15">
        <v>7675</v>
      </c>
      <c r="F7675" s="16">
        <v>51542200</v>
      </c>
      <c r="G7675" s="17" t="s">
        <v>7633</v>
      </c>
      <c r="Q7675" t="str">
        <f t="shared" si="119"/>
        <v>51542200-Usluge instaliranja mašina za preradu pića</v>
      </c>
    </row>
    <row r="7676" spans="1:17" x14ac:dyDescent="0.25">
      <c r="A7676">
        <v>7675</v>
      </c>
      <c r="B7676">
        <v>51542200</v>
      </c>
      <c r="C7676" t="s">
        <v>7633</v>
      </c>
      <c r="E7676" s="12">
        <v>7676</v>
      </c>
      <c r="F7676" s="13">
        <v>51542300</v>
      </c>
      <c r="G7676" s="14" t="s">
        <v>7634</v>
      </c>
      <c r="Q7676" t="str">
        <f t="shared" si="119"/>
        <v>51542300-Usluge instaliranja mašina za preradu duvana</v>
      </c>
    </row>
    <row r="7677" spans="1:17" x14ac:dyDescent="0.25">
      <c r="A7677">
        <v>7676</v>
      </c>
      <c r="B7677">
        <v>51542300</v>
      </c>
      <c r="C7677" t="s">
        <v>7634</v>
      </c>
      <c r="E7677" s="15">
        <v>7677</v>
      </c>
      <c r="F7677" s="16">
        <v>51543000</v>
      </c>
      <c r="G7677" s="17" t="s">
        <v>7635</v>
      </c>
      <c r="Q7677" t="str">
        <f t="shared" si="119"/>
        <v>51543000-Usluge instaliranja mašina za proizvodnju tekstila, odeće i kože</v>
      </c>
    </row>
    <row r="7678" spans="1:17" x14ac:dyDescent="0.25">
      <c r="A7678">
        <v>7677</v>
      </c>
      <c r="B7678">
        <v>51543000</v>
      </c>
      <c r="C7678" t="s">
        <v>7635</v>
      </c>
      <c r="E7678" s="12">
        <v>7678</v>
      </c>
      <c r="F7678" s="13">
        <v>51543100</v>
      </c>
      <c r="G7678" s="14" t="s">
        <v>7636</v>
      </c>
      <c r="Q7678" t="str">
        <f t="shared" si="119"/>
        <v>51543100-Usluge instaliranja mašina za proizvodnju tekstila</v>
      </c>
    </row>
    <row r="7679" spans="1:17" x14ac:dyDescent="0.25">
      <c r="A7679">
        <v>7678</v>
      </c>
      <c r="B7679">
        <v>51543100</v>
      </c>
      <c r="C7679" t="s">
        <v>7636</v>
      </c>
      <c r="E7679" s="15">
        <v>7679</v>
      </c>
      <c r="F7679" s="16">
        <v>51543200</v>
      </c>
      <c r="G7679" s="17" t="s">
        <v>7637</v>
      </c>
      <c r="Q7679" t="str">
        <f t="shared" si="119"/>
        <v>51543200-Usluge instaliranja mašina za proizvodnju odeće</v>
      </c>
    </row>
    <row r="7680" spans="1:17" x14ac:dyDescent="0.25">
      <c r="A7680">
        <v>7679</v>
      </c>
      <c r="B7680">
        <v>51543200</v>
      </c>
      <c r="C7680" t="s">
        <v>7637</v>
      </c>
      <c r="E7680" s="12">
        <v>7680</v>
      </c>
      <c r="F7680" s="13">
        <v>51543300</v>
      </c>
      <c r="G7680" s="14" t="s">
        <v>7638</v>
      </c>
      <c r="Q7680" t="str">
        <f t="shared" si="119"/>
        <v>51543300-Usluge instaliranja mašina za proizvodnju kože</v>
      </c>
    </row>
    <row r="7681" spans="1:17" x14ac:dyDescent="0.25">
      <c r="A7681">
        <v>7680</v>
      </c>
      <c r="B7681">
        <v>51543300</v>
      </c>
      <c r="C7681" t="s">
        <v>7638</v>
      </c>
      <c r="E7681" s="15">
        <v>7681</v>
      </c>
      <c r="F7681" s="16">
        <v>51543400</v>
      </c>
      <c r="G7681" s="17" t="s">
        <v>7639</v>
      </c>
      <c r="Q7681" t="str">
        <f t="shared" si="119"/>
        <v>51543400-Usluge instaliranja mašina za pranje veša, za hemijsko čišćenje i za sušenje veša</v>
      </c>
    </row>
    <row r="7682" spans="1:17" x14ac:dyDescent="0.25">
      <c r="A7682">
        <v>7681</v>
      </c>
      <c r="B7682">
        <v>51543400</v>
      </c>
      <c r="C7682" t="s">
        <v>7639</v>
      </c>
      <c r="E7682" s="12">
        <v>7682</v>
      </c>
      <c r="F7682" s="13">
        <v>51544000</v>
      </c>
      <c r="G7682" s="14" t="s">
        <v>7640</v>
      </c>
      <c r="Q7682" t="str">
        <f t="shared" ref="Q7682:Q7745" si="120">F7682&amp; "-" &amp;G7682</f>
        <v>51544000-Usluge instaliranja mašina za proizvodnju papira i kartona</v>
      </c>
    </row>
    <row r="7683" spans="1:17" x14ac:dyDescent="0.25">
      <c r="A7683">
        <v>7682</v>
      </c>
      <c r="B7683">
        <v>51544000</v>
      </c>
      <c r="C7683" t="s">
        <v>7640</v>
      </c>
      <c r="E7683" s="15">
        <v>7683</v>
      </c>
      <c r="F7683" s="16">
        <v>51544100</v>
      </c>
      <c r="G7683" s="17" t="s">
        <v>7641</v>
      </c>
      <c r="Q7683" t="str">
        <f t="shared" si="120"/>
        <v>51544100-Usluge instaliranja mašina za proizvodnju papira</v>
      </c>
    </row>
    <row r="7684" spans="1:17" x14ac:dyDescent="0.25">
      <c r="A7684">
        <v>7683</v>
      </c>
      <c r="B7684">
        <v>51544100</v>
      </c>
      <c r="C7684" t="s">
        <v>7641</v>
      </c>
      <c r="E7684" s="12">
        <v>7684</v>
      </c>
      <c r="F7684" s="13">
        <v>51544200</v>
      </c>
      <c r="G7684" s="14" t="s">
        <v>7642</v>
      </c>
      <c r="Q7684" t="str">
        <f t="shared" si="120"/>
        <v>51544200-Usluge instaliranja mašina za proizvodnju kartona</v>
      </c>
    </row>
    <row r="7685" spans="1:17" x14ac:dyDescent="0.25">
      <c r="A7685">
        <v>7684</v>
      </c>
      <c r="B7685">
        <v>51544200</v>
      </c>
      <c r="C7685" t="s">
        <v>7642</v>
      </c>
      <c r="E7685" s="15">
        <v>7685</v>
      </c>
      <c r="F7685" s="16">
        <v>51545000</v>
      </c>
      <c r="G7685" s="17" t="s">
        <v>7643</v>
      </c>
      <c r="Q7685" t="str">
        <f t="shared" si="120"/>
        <v>51545000-Usluge instaliranja uličnih poštanskih sandučića</v>
      </c>
    </row>
    <row r="7686" spans="1:17" x14ac:dyDescent="0.25">
      <c r="A7686">
        <v>7685</v>
      </c>
      <c r="B7686">
        <v>51545000</v>
      </c>
      <c r="C7686" t="s">
        <v>7643</v>
      </c>
      <c r="E7686" s="12">
        <v>7686</v>
      </c>
      <c r="F7686" s="13">
        <v>51550000</v>
      </c>
      <c r="G7686" s="14" t="s">
        <v>7644</v>
      </c>
      <c r="Q7686" t="str">
        <f t="shared" si="120"/>
        <v>51550000-Usluge instaliranja oružnih sistema</v>
      </c>
    </row>
    <row r="7687" spans="1:17" x14ac:dyDescent="0.25">
      <c r="A7687">
        <v>7686</v>
      </c>
      <c r="B7687">
        <v>51550000</v>
      </c>
      <c r="C7687" t="s">
        <v>7644</v>
      </c>
      <c r="E7687" s="15">
        <v>7687</v>
      </c>
      <c r="F7687" s="16">
        <v>51600000</v>
      </c>
      <c r="G7687" s="17" t="s">
        <v>7645</v>
      </c>
      <c r="Q7687" t="str">
        <f t="shared" si="120"/>
        <v>51600000-Usluge instaliranja računara i kancelarijske opreme</v>
      </c>
    </row>
    <row r="7688" spans="1:17" x14ac:dyDescent="0.25">
      <c r="A7688">
        <v>7687</v>
      </c>
      <c r="B7688">
        <v>51600000</v>
      </c>
      <c r="C7688" t="s">
        <v>7645</v>
      </c>
      <c r="E7688" s="12">
        <v>7688</v>
      </c>
      <c r="F7688" s="13">
        <v>51610000</v>
      </c>
      <c r="G7688" s="14" t="s">
        <v>7646</v>
      </c>
      <c r="Q7688" t="str">
        <f t="shared" si="120"/>
        <v>51610000-Usluge instaliranja računara i opreme za obradu podataka</v>
      </c>
    </row>
    <row r="7689" spans="1:17" x14ac:dyDescent="0.25">
      <c r="A7689">
        <v>7688</v>
      </c>
      <c r="B7689">
        <v>51610000</v>
      </c>
      <c r="C7689" t="s">
        <v>7646</v>
      </c>
      <c r="E7689" s="15">
        <v>7689</v>
      </c>
      <c r="F7689" s="16">
        <v>51611000</v>
      </c>
      <c r="G7689" s="17" t="s">
        <v>7647</v>
      </c>
      <c r="Q7689" t="str">
        <f t="shared" si="120"/>
        <v>51611000-Usluge instaliranja računara</v>
      </c>
    </row>
    <row r="7690" spans="1:17" x14ac:dyDescent="0.25">
      <c r="A7690">
        <v>7689</v>
      </c>
      <c r="B7690">
        <v>51611000</v>
      </c>
      <c r="C7690" t="s">
        <v>7647</v>
      </c>
      <c r="E7690" s="12">
        <v>7690</v>
      </c>
      <c r="F7690" s="13">
        <v>51611100</v>
      </c>
      <c r="G7690" s="14" t="s">
        <v>7648</v>
      </c>
      <c r="Q7690" t="str">
        <f t="shared" si="120"/>
        <v>51611100-Usluge instaliranja hardvera</v>
      </c>
    </row>
    <row r="7691" spans="1:17" x14ac:dyDescent="0.25">
      <c r="A7691">
        <v>7690</v>
      </c>
      <c r="B7691">
        <v>51611100</v>
      </c>
      <c r="C7691" t="s">
        <v>7648</v>
      </c>
      <c r="E7691" s="15">
        <v>7691</v>
      </c>
      <c r="F7691" s="16">
        <v>51611110</v>
      </c>
      <c r="G7691" s="17" t="s">
        <v>7649</v>
      </c>
      <c r="Q7691" t="str">
        <f t="shared" si="120"/>
        <v>51611110-Usluge instaliranja ekrana ili tabli sa prikazom odlazaka i dolazaka aviona u realnom vremenu na aerodromima</v>
      </c>
    </row>
    <row r="7692" spans="1:17" x14ac:dyDescent="0.25">
      <c r="A7692">
        <v>7691</v>
      </c>
      <c r="B7692">
        <v>51611110</v>
      </c>
      <c r="C7692" t="s">
        <v>7649</v>
      </c>
      <c r="E7692" s="12">
        <v>7692</v>
      </c>
      <c r="F7692" s="13">
        <v>51611120</v>
      </c>
      <c r="G7692" s="14" t="s">
        <v>7650</v>
      </c>
      <c r="Q7692" t="str">
        <f t="shared" si="120"/>
        <v>51611120-Usluge instaliranja na železničkim stanicama ekrana i tabli sa prikazom odlazaka i dolazaka vozova u realnom vremenu</v>
      </c>
    </row>
    <row r="7693" spans="1:17" x14ac:dyDescent="0.25">
      <c r="A7693">
        <v>7692</v>
      </c>
      <c r="B7693">
        <v>51611120</v>
      </c>
      <c r="C7693" t="s">
        <v>7650</v>
      </c>
      <c r="E7693" s="15">
        <v>7693</v>
      </c>
      <c r="F7693" s="16">
        <v>51612000</v>
      </c>
      <c r="G7693" s="17" t="s">
        <v>7651</v>
      </c>
      <c r="Q7693" t="str">
        <f t="shared" si="120"/>
        <v>51612000-Usluge instaliranja opreme za obradu podataka</v>
      </c>
    </row>
    <row r="7694" spans="1:17" x14ac:dyDescent="0.25">
      <c r="A7694">
        <v>7693</v>
      </c>
      <c r="B7694">
        <v>51612000</v>
      </c>
      <c r="C7694" t="s">
        <v>7651</v>
      </c>
      <c r="E7694" s="12">
        <v>7694</v>
      </c>
      <c r="F7694" s="13">
        <v>51620000</v>
      </c>
      <c r="G7694" s="14" t="s">
        <v>7652</v>
      </c>
      <c r="Q7694" t="str">
        <f t="shared" si="120"/>
        <v>51620000-Usluge instaliranja kancelarijske opreme</v>
      </c>
    </row>
    <row r="7695" spans="1:17" x14ac:dyDescent="0.25">
      <c r="A7695">
        <v>7694</v>
      </c>
      <c r="B7695">
        <v>51620000</v>
      </c>
      <c r="C7695" t="s">
        <v>7652</v>
      </c>
      <c r="E7695" s="15">
        <v>7695</v>
      </c>
      <c r="F7695" s="16">
        <v>51700000</v>
      </c>
      <c r="G7695" s="17" t="s">
        <v>7653</v>
      </c>
      <c r="Q7695" t="str">
        <f t="shared" si="120"/>
        <v>51700000-Usluge instaliranja opreme za zaštitu od požara</v>
      </c>
    </row>
    <row r="7696" spans="1:17" x14ac:dyDescent="0.25">
      <c r="A7696">
        <v>7695</v>
      </c>
      <c r="B7696">
        <v>51700000</v>
      </c>
      <c r="C7696" t="s">
        <v>7653</v>
      </c>
      <c r="E7696" s="12">
        <v>7696</v>
      </c>
      <c r="F7696" s="13">
        <v>51800000</v>
      </c>
      <c r="G7696" s="14" t="s">
        <v>7654</v>
      </c>
      <c r="Q7696" t="str">
        <f t="shared" si="120"/>
        <v>51800000-Usluge instaliranja metalnih kontejnera</v>
      </c>
    </row>
    <row r="7697" spans="1:17" x14ac:dyDescent="0.25">
      <c r="A7697">
        <v>7696</v>
      </c>
      <c r="B7697">
        <v>51800000</v>
      </c>
      <c r="C7697" t="s">
        <v>7654</v>
      </c>
      <c r="E7697" s="15">
        <v>7697</v>
      </c>
      <c r="F7697" s="16">
        <v>51810000</v>
      </c>
      <c r="G7697" s="17" t="s">
        <v>7655</v>
      </c>
      <c r="Q7697" t="str">
        <f t="shared" si="120"/>
        <v>51810000-Usluge instaliranja cisterni</v>
      </c>
    </row>
    <row r="7698" spans="1:17" x14ac:dyDescent="0.25">
      <c r="A7698">
        <v>7697</v>
      </c>
      <c r="B7698">
        <v>51810000</v>
      </c>
      <c r="C7698" t="s">
        <v>7655</v>
      </c>
      <c r="E7698" s="12">
        <v>7698</v>
      </c>
      <c r="F7698" s="13">
        <v>51820000</v>
      </c>
      <c r="G7698" s="14" t="s">
        <v>7656</v>
      </c>
      <c r="Q7698" t="str">
        <f t="shared" si="120"/>
        <v>51820000-Usluge instaliranja rezervoara</v>
      </c>
    </row>
    <row r="7699" spans="1:17" x14ac:dyDescent="0.25">
      <c r="A7699">
        <v>7698</v>
      </c>
      <c r="B7699">
        <v>51820000</v>
      </c>
      <c r="C7699" t="s">
        <v>7656</v>
      </c>
      <c r="E7699" s="15">
        <v>7699</v>
      </c>
      <c r="F7699" s="16">
        <v>51900000</v>
      </c>
      <c r="G7699" s="17" t="s">
        <v>7657</v>
      </c>
      <c r="Q7699" t="str">
        <f t="shared" si="120"/>
        <v>51900000-Usluge instaliranja sistema vođenja i upravljanja</v>
      </c>
    </row>
    <row r="7700" spans="1:17" x14ac:dyDescent="0.25">
      <c r="A7700">
        <v>7699</v>
      </c>
      <c r="B7700">
        <v>51900000</v>
      </c>
      <c r="C7700" t="s">
        <v>7657</v>
      </c>
      <c r="E7700" s="12">
        <v>7700</v>
      </c>
      <c r="F7700" s="13">
        <v>55000000</v>
      </c>
      <c r="G7700" s="14" t="s">
        <v>7658</v>
      </c>
      <c r="Q7700" t="str">
        <f t="shared" si="120"/>
        <v>55000000-Usluge hotela, restorana i trgovine na malo</v>
      </c>
    </row>
    <row r="7701" spans="1:17" x14ac:dyDescent="0.25">
      <c r="A7701">
        <v>7700</v>
      </c>
      <c r="B7701">
        <v>55000000</v>
      </c>
      <c r="C7701" t="s">
        <v>7658</v>
      </c>
      <c r="E7701" s="15">
        <v>7701</v>
      </c>
      <c r="F7701" s="16">
        <v>55100000</v>
      </c>
      <c r="G7701" s="17" t="s">
        <v>7659</v>
      </c>
      <c r="Q7701" t="str">
        <f t="shared" si="120"/>
        <v>55100000-Hotelske usluge</v>
      </c>
    </row>
    <row r="7702" spans="1:17" x14ac:dyDescent="0.25">
      <c r="A7702">
        <v>7701</v>
      </c>
      <c r="B7702">
        <v>55100000</v>
      </c>
      <c r="C7702" t="s">
        <v>7659</v>
      </c>
      <c r="E7702" s="12">
        <v>7702</v>
      </c>
      <c r="F7702" s="13">
        <v>55110000</v>
      </c>
      <c r="G7702" s="14" t="s">
        <v>7660</v>
      </c>
      <c r="Q7702" t="str">
        <f t="shared" si="120"/>
        <v>55110000-Usluge hotelskog smeštaja</v>
      </c>
    </row>
    <row r="7703" spans="1:17" x14ac:dyDescent="0.25">
      <c r="A7703">
        <v>7702</v>
      </c>
      <c r="B7703">
        <v>55110000</v>
      </c>
      <c r="C7703" t="s">
        <v>7660</v>
      </c>
      <c r="E7703" s="15">
        <v>7703</v>
      </c>
      <c r="F7703" s="16">
        <v>55120000</v>
      </c>
      <c r="G7703" s="17" t="s">
        <v>7661</v>
      </c>
      <c r="Q7703" t="str">
        <f t="shared" si="120"/>
        <v>55120000-Hotelske usluge za sastanke i konferencije</v>
      </c>
    </row>
    <row r="7704" spans="1:17" x14ac:dyDescent="0.25">
      <c r="A7704">
        <v>7703</v>
      </c>
      <c r="B7704">
        <v>55120000</v>
      </c>
      <c r="C7704" t="s">
        <v>7661</v>
      </c>
      <c r="E7704" s="12">
        <v>7704</v>
      </c>
      <c r="F7704" s="13">
        <v>55130000</v>
      </c>
      <c r="G7704" s="14" t="s">
        <v>7662</v>
      </c>
      <c r="Q7704" t="str">
        <f t="shared" si="120"/>
        <v>55130000-Ostale hotelske usluge</v>
      </c>
    </row>
    <row r="7705" spans="1:17" x14ac:dyDescent="0.25">
      <c r="A7705">
        <v>7704</v>
      </c>
      <c r="B7705">
        <v>55130000</v>
      </c>
      <c r="C7705" t="s">
        <v>7662</v>
      </c>
      <c r="E7705" s="15">
        <v>7705</v>
      </c>
      <c r="F7705" s="16">
        <v>55200000</v>
      </c>
      <c r="G7705" s="17" t="s">
        <v>7663</v>
      </c>
      <c r="Q7705" t="str">
        <f t="shared" si="120"/>
        <v>55200000-Kampovi i drugi smeštaj izuzev hotelskog</v>
      </c>
    </row>
    <row r="7706" spans="1:17" x14ac:dyDescent="0.25">
      <c r="A7706">
        <v>7705</v>
      </c>
      <c r="B7706">
        <v>55200000</v>
      </c>
      <c r="C7706" t="s">
        <v>7663</v>
      </c>
      <c r="E7706" s="12">
        <v>7706</v>
      </c>
      <c r="F7706" s="13">
        <v>55210000</v>
      </c>
      <c r="G7706" s="14" t="s">
        <v>7664</v>
      </c>
      <c r="Q7706" t="str">
        <f t="shared" si="120"/>
        <v>55210000-Usluge hostela za mlade</v>
      </c>
    </row>
    <row r="7707" spans="1:17" x14ac:dyDescent="0.25">
      <c r="A7707">
        <v>7706</v>
      </c>
      <c r="B7707">
        <v>55210000</v>
      </c>
      <c r="C7707" t="s">
        <v>7664</v>
      </c>
      <c r="E7707" s="15">
        <v>7707</v>
      </c>
      <c r="F7707" s="16">
        <v>55220000</v>
      </c>
      <c r="G7707" s="17" t="s">
        <v>7665</v>
      </c>
      <c r="Q7707" t="str">
        <f t="shared" si="120"/>
        <v>55220000-Usluge kampova</v>
      </c>
    </row>
    <row r="7708" spans="1:17" x14ac:dyDescent="0.25">
      <c r="A7708">
        <v>7707</v>
      </c>
      <c r="B7708">
        <v>55220000</v>
      </c>
      <c r="C7708" t="s">
        <v>7665</v>
      </c>
      <c r="E7708" s="12">
        <v>7708</v>
      </c>
      <c r="F7708" s="13">
        <v>55221000</v>
      </c>
      <c r="G7708" s="14" t="s">
        <v>7666</v>
      </c>
      <c r="Q7708" t="str">
        <f t="shared" si="120"/>
        <v>55221000-Usluge povezane sa prostorom za kampovanje</v>
      </c>
    </row>
    <row r="7709" spans="1:17" x14ac:dyDescent="0.25">
      <c r="A7709">
        <v>7708</v>
      </c>
      <c r="B7709">
        <v>55221000</v>
      </c>
      <c r="C7709" t="s">
        <v>7666</v>
      </c>
      <c r="E7709" s="15">
        <v>7709</v>
      </c>
      <c r="F7709" s="16">
        <v>55240000</v>
      </c>
      <c r="G7709" s="17" t="s">
        <v>7667</v>
      </c>
      <c r="Q7709" t="str">
        <f t="shared" si="120"/>
        <v>55240000-Usluge odmarališta i kuća za odmor</v>
      </c>
    </row>
    <row r="7710" spans="1:17" x14ac:dyDescent="0.25">
      <c r="A7710">
        <v>7709</v>
      </c>
      <c r="B7710">
        <v>55240000</v>
      </c>
      <c r="C7710" t="s">
        <v>7667</v>
      </c>
      <c r="E7710" s="12">
        <v>7710</v>
      </c>
      <c r="F7710" s="13">
        <v>55241000</v>
      </c>
      <c r="G7710" s="14" t="s">
        <v>7668</v>
      </c>
      <c r="Q7710" t="str">
        <f t="shared" si="120"/>
        <v>55241000-Usluge odmarališta</v>
      </c>
    </row>
    <row r="7711" spans="1:17" x14ac:dyDescent="0.25">
      <c r="A7711">
        <v>7710</v>
      </c>
      <c r="B7711">
        <v>55241000</v>
      </c>
      <c r="C7711" t="s">
        <v>7668</v>
      </c>
      <c r="E7711" s="15">
        <v>7711</v>
      </c>
      <c r="F7711" s="16">
        <v>55242000</v>
      </c>
      <c r="G7711" s="17" t="s">
        <v>7669</v>
      </c>
      <c r="Q7711" t="str">
        <f t="shared" si="120"/>
        <v>55242000-Usluge kuća za odmor</v>
      </c>
    </row>
    <row r="7712" spans="1:17" x14ac:dyDescent="0.25">
      <c r="A7712">
        <v>7711</v>
      </c>
      <c r="B7712">
        <v>55242000</v>
      </c>
      <c r="C7712" t="s">
        <v>7669</v>
      </c>
      <c r="E7712" s="12">
        <v>7712</v>
      </c>
      <c r="F7712" s="13">
        <v>55243000</v>
      </c>
      <c r="G7712" s="14" t="s">
        <v>7670</v>
      </c>
      <c r="Q7712" t="str">
        <f t="shared" si="120"/>
        <v>55243000-Usluge dečijih kampova za odmor</v>
      </c>
    </row>
    <row r="7713" spans="1:17" x14ac:dyDescent="0.25">
      <c r="A7713">
        <v>7712</v>
      </c>
      <c r="B7713">
        <v>55243000</v>
      </c>
      <c r="C7713" t="s">
        <v>7670</v>
      </c>
      <c r="E7713" s="15">
        <v>7713</v>
      </c>
      <c r="F7713" s="16">
        <v>55250000</v>
      </c>
      <c r="G7713" s="17" t="s">
        <v>7671</v>
      </c>
      <c r="Q7713" t="str">
        <f t="shared" si="120"/>
        <v>55250000-Usluge iznajmljivanja smeštaja u nameštenom objektu za kraći boravak</v>
      </c>
    </row>
    <row r="7714" spans="1:17" x14ac:dyDescent="0.25">
      <c r="A7714">
        <v>7713</v>
      </c>
      <c r="B7714">
        <v>55250000</v>
      </c>
      <c r="C7714" t="s">
        <v>7671</v>
      </c>
      <c r="E7714" s="12">
        <v>7714</v>
      </c>
      <c r="F7714" s="13">
        <v>55260000</v>
      </c>
      <c r="G7714" s="14" t="s">
        <v>7672</v>
      </c>
      <c r="Q7714" t="str">
        <f t="shared" si="120"/>
        <v>55260000-Usluge spavaćih kola</v>
      </c>
    </row>
    <row r="7715" spans="1:17" x14ac:dyDescent="0.25">
      <c r="A7715">
        <v>7714</v>
      </c>
      <c r="B7715">
        <v>55260000</v>
      </c>
      <c r="C7715" t="s">
        <v>7672</v>
      </c>
      <c r="E7715" s="15">
        <v>7715</v>
      </c>
      <c r="F7715" s="16">
        <v>55270000</v>
      </c>
      <c r="G7715" s="17" t="s">
        <v>7673</v>
      </c>
      <c r="Q7715" t="str">
        <f t="shared" si="120"/>
        <v>55270000-Usluge koje pružaju objekti u kojima se nudi noćenje sa doručkom</v>
      </c>
    </row>
    <row r="7716" spans="1:17" x14ac:dyDescent="0.25">
      <c r="A7716">
        <v>7715</v>
      </c>
      <c r="B7716">
        <v>55270000</v>
      </c>
      <c r="C7716" t="s">
        <v>7673</v>
      </c>
      <c r="E7716" s="12">
        <v>7716</v>
      </c>
      <c r="F7716" s="13">
        <v>55300000</v>
      </c>
      <c r="G7716" s="14" t="s">
        <v>7674</v>
      </c>
      <c r="Q7716" t="str">
        <f t="shared" si="120"/>
        <v>55300000-Usluge restorana i usluge posluživanja hranom</v>
      </c>
    </row>
    <row r="7717" spans="1:17" x14ac:dyDescent="0.25">
      <c r="A7717">
        <v>7716</v>
      </c>
      <c r="B7717">
        <v>55300000</v>
      </c>
      <c r="C7717" t="s">
        <v>7674</v>
      </c>
      <c r="E7717" s="15">
        <v>7717</v>
      </c>
      <c r="F7717" s="16">
        <v>55310000</v>
      </c>
      <c r="G7717" s="17" t="s">
        <v>7675</v>
      </c>
      <c r="Q7717" t="str">
        <f t="shared" si="120"/>
        <v>55310000-Usluživanje u restoranima</v>
      </c>
    </row>
    <row r="7718" spans="1:17" x14ac:dyDescent="0.25">
      <c r="A7718">
        <v>7717</v>
      </c>
      <c r="B7718">
        <v>55310000</v>
      </c>
      <c r="C7718" t="s">
        <v>7675</v>
      </c>
      <c r="E7718" s="12">
        <v>7718</v>
      </c>
      <c r="F7718" s="13">
        <v>55311000</v>
      </c>
      <c r="G7718" s="14" t="s">
        <v>7676</v>
      </c>
      <c r="Q7718" t="str">
        <f t="shared" si="120"/>
        <v>55311000-Usluživanje u restoranima zatvorenog tipa</v>
      </c>
    </row>
    <row r="7719" spans="1:17" x14ac:dyDescent="0.25">
      <c r="A7719">
        <v>7718</v>
      </c>
      <c r="B7719">
        <v>55311000</v>
      </c>
      <c r="C7719" t="s">
        <v>7676</v>
      </c>
      <c r="E7719" s="15">
        <v>7719</v>
      </c>
      <c r="F7719" s="16">
        <v>55312000</v>
      </c>
      <c r="G7719" s="17" t="s">
        <v>7677</v>
      </c>
      <c r="Q7719" t="str">
        <f t="shared" si="120"/>
        <v>55312000-Usluživanje u restoranima otvorenog tipa</v>
      </c>
    </row>
    <row r="7720" spans="1:17" x14ac:dyDescent="0.25">
      <c r="A7720">
        <v>7719</v>
      </c>
      <c r="B7720">
        <v>55312000</v>
      </c>
      <c r="C7720" t="s">
        <v>7677</v>
      </c>
      <c r="E7720" s="12">
        <v>7720</v>
      </c>
      <c r="F7720" s="13">
        <v>55320000</v>
      </c>
      <c r="G7720" s="14" t="s">
        <v>7678</v>
      </c>
      <c r="Q7720" t="str">
        <f t="shared" si="120"/>
        <v>55320000-Usluživanje obroka</v>
      </c>
    </row>
    <row r="7721" spans="1:17" x14ac:dyDescent="0.25">
      <c r="A7721">
        <v>7720</v>
      </c>
      <c r="B7721">
        <v>55320000</v>
      </c>
      <c r="C7721" t="s">
        <v>7678</v>
      </c>
      <c r="E7721" s="15">
        <v>7721</v>
      </c>
      <c r="F7721" s="16">
        <v>55321000</v>
      </c>
      <c r="G7721" s="17" t="s">
        <v>7679</v>
      </c>
      <c r="Q7721" t="str">
        <f t="shared" si="120"/>
        <v>55321000-Usluge pripremanja obroka</v>
      </c>
    </row>
    <row r="7722" spans="1:17" x14ac:dyDescent="0.25">
      <c r="A7722">
        <v>7721</v>
      </c>
      <c r="B7722">
        <v>55321000</v>
      </c>
      <c r="C7722" t="s">
        <v>7679</v>
      </c>
      <c r="E7722" s="12">
        <v>7722</v>
      </c>
      <c r="F7722" s="13">
        <v>55322000</v>
      </c>
      <c r="G7722" s="14" t="s">
        <v>7680</v>
      </c>
      <c r="Q7722" t="str">
        <f t="shared" si="120"/>
        <v>55322000-Usluge kuvanja obroka</v>
      </c>
    </row>
    <row r="7723" spans="1:17" x14ac:dyDescent="0.25">
      <c r="A7723">
        <v>7722</v>
      </c>
      <c r="B7723">
        <v>55322000</v>
      </c>
      <c r="C7723" t="s">
        <v>7680</v>
      </c>
      <c r="E7723" s="15">
        <v>7723</v>
      </c>
      <c r="F7723" s="16">
        <v>55330000</v>
      </c>
      <c r="G7723" s="17" t="s">
        <v>7681</v>
      </c>
      <c r="Q7723" t="str">
        <f t="shared" si="120"/>
        <v>55330000-Usluge restorana sa samoposluživanjem</v>
      </c>
    </row>
    <row r="7724" spans="1:17" x14ac:dyDescent="0.25">
      <c r="A7724">
        <v>7723</v>
      </c>
      <c r="B7724">
        <v>55330000</v>
      </c>
      <c r="C7724" t="s">
        <v>7681</v>
      </c>
      <c r="E7724" s="12">
        <v>7724</v>
      </c>
      <c r="F7724" s="13">
        <v>55400000</v>
      </c>
      <c r="G7724" s="14" t="s">
        <v>7682</v>
      </c>
      <c r="Q7724" t="str">
        <f t="shared" si="120"/>
        <v>55400000-Usluge posluživanja pića i napitaka</v>
      </c>
    </row>
    <row r="7725" spans="1:17" x14ac:dyDescent="0.25">
      <c r="A7725">
        <v>7724</v>
      </c>
      <c r="B7725">
        <v>55400000</v>
      </c>
      <c r="C7725" t="s">
        <v>7682</v>
      </c>
      <c r="E7725" s="15">
        <v>7725</v>
      </c>
      <c r="F7725" s="16">
        <v>55410000</v>
      </c>
      <c r="G7725" s="17" t="s">
        <v>7683</v>
      </c>
      <c r="Q7725" t="str">
        <f t="shared" si="120"/>
        <v>55410000-Usluge vođenja bara</v>
      </c>
    </row>
    <row r="7726" spans="1:17" x14ac:dyDescent="0.25">
      <c r="A7726">
        <v>7725</v>
      </c>
      <c r="B7726">
        <v>55410000</v>
      </c>
      <c r="C7726" t="s">
        <v>7683</v>
      </c>
      <c r="E7726" s="12">
        <v>7726</v>
      </c>
      <c r="F7726" s="13">
        <v>55500000</v>
      </c>
      <c r="G7726" s="14" t="s">
        <v>7684</v>
      </c>
      <c r="Q7726" t="str">
        <f t="shared" si="120"/>
        <v>55500000-Usluge menze i usluge dostavljanja pripremljenih obroka</v>
      </c>
    </row>
    <row r="7727" spans="1:17" x14ac:dyDescent="0.25">
      <c r="A7727">
        <v>7726</v>
      </c>
      <c r="B7727">
        <v>55500000</v>
      </c>
      <c r="C7727" t="s">
        <v>7684</v>
      </c>
      <c r="E7727" s="15">
        <v>7727</v>
      </c>
      <c r="F7727" s="16">
        <v>55510000</v>
      </c>
      <c r="G7727" s="17" t="s">
        <v>7685</v>
      </c>
      <c r="Q7727" t="str">
        <f t="shared" si="120"/>
        <v>55510000-Usluge menze</v>
      </c>
    </row>
    <row r="7728" spans="1:17" x14ac:dyDescent="0.25">
      <c r="A7728">
        <v>7727</v>
      </c>
      <c r="B7728">
        <v>55510000</v>
      </c>
      <c r="C7728" t="s">
        <v>7685</v>
      </c>
      <c r="E7728" s="12">
        <v>7728</v>
      </c>
      <c r="F7728" s="13">
        <v>55511000</v>
      </c>
      <c r="G7728" s="14" t="s">
        <v>7686</v>
      </c>
      <c r="Q7728" t="str">
        <f t="shared" si="120"/>
        <v>55511000-Usluge menze i druge usluge restorana sa samoposluživanjem zatvorenog tipa</v>
      </c>
    </row>
    <row r="7729" spans="1:17" x14ac:dyDescent="0.25">
      <c r="A7729">
        <v>7728</v>
      </c>
      <c r="B7729">
        <v>55511000</v>
      </c>
      <c r="C7729" t="s">
        <v>7686</v>
      </c>
      <c r="E7729" s="15">
        <v>7729</v>
      </c>
      <c r="F7729" s="16">
        <v>55512000</v>
      </c>
      <c r="G7729" s="17" t="s">
        <v>7687</v>
      </c>
      <c r="Q7729" t="str">
        <f t="shared" si="120"/>
        <v>55512000-Usluge vođenja menze</v>
      </c>
    </row>
    <row r="7730" spans="1:17" x14ac:dyDescent="0.25">
      <c r="A7730">
        <v>7729</v>
      </c>
      <c r="B7730">
        <v>55512000</v>
      </c>
      <c r="C7730" t="s">
        <v>7687</v>
      </c>
      <c r="E7730" s="12">
        <v>7730</v>
      </c>
      <c r="F7730" s="13">
        <v>55520000</v>
      </c>
      <c r="G7730" s="14" t="s">
        <v>7688</v>
      </c>
      <c r="Q7730" t="str">
        <f t="shared" si="120"/>
        <v>55520000-Usluge dostavljanja pripremljenih  obroka</v>
      </c>
    </row>
    <row r="7731" spans="1:17" x14ac:dyDescent="0.25">
      <c r="A7731">
        <v>7730</v>
      </c>
      <c r="B7731">
        <v>55520000</v>
      </c>
      <c r="C7731" t="s">
        <v>7688</v>
      </c>
      <c r="E7731" s="15">
        <v>7731</v>
      </c>
      <c r="F7731" s="16">
        <v>55521000</v>
      </c>
      <c r="G7731" s="17" t="s">
        <v>7689</v>
      </c>
      <c r="Q7731" t="str">
        <f t="shared" si="120"/>
        <v>55521000-Usluge dostavljanja pripremljenih obroka privatnim domaćinstvima</v>
      </c>
    </row>
    <row r="7732" spans="1:17" x14ac:dyDescent="0.25">
      <c r="A7732">
        <v>7731</v>
      </c>
      <c r="B7732">
        <v>55521000</v>
      </c>
      <c r="C7732" t="s">
        <v>7689</v>
      </c>
      <c r="E7732" s="12">
        <v>7732</v>
      </c>
      <c r="F7732" s="13">
        <v>55521100</v>
      </c>
      <c r="G7732" s="14" t="s">
        <v>7690</v>
      </c>
      <c r="Q7732" t="str">
        <f t="shared" si="120"/>
        <v>55521100-Usluge redovnog dovoženja obroka</v>
      </c>
    </row>
    <row r="7733" spans="1:17" x14ac:dyDescent="0.25">
      <c r="A7733">
        <v>7732</v>
      </c>
      <c r="B7733">
        <v>55521100</v>
      </c>
      <c r="C7733" t="s">
        <v>7690</v>
      </c>
      <c r="E7733" s="15">
        <v>7733</v>
      </c>
      <c r="F7733" s="16">
        <v>55521200</v>
      </c>
      <c r="G7733" s="17" t="s">
        <v>7691</v>
      </c>
      <c r="Q7733" t="str">
        <f t="shared" si="120"/>
        <v>55521200-Usluge dostavljanja obroka</v>
      </c>
    </row>
    <row r="7734" spans="1:17" x14ac:dyDescent="0.25">
      <c r="A7734">
        <v>7733</v>
      </c>
      <c r="B7734">
        <v>55521200</v>
      </c>
      <c r="C7734" t="s">
        <v>7691</v>
      </c>
      <c r="E7734" s="12">
        <v>7734</v>
      </c>
      <c r="F7734" s="13">
        <v>55522000</v>
      </c>
      <c r="G7734" s="14" t="s">
        <v>7692</v>
      </c>
      <c r="Q7734" t="str">
        <f t="shared" si="120"/>
        <v>55522000-Usluge dostavljanja pripremljenih obrokaza prevozna preduzeća</v>
      </c>
    </row>
    <row r="7735" spans="1:17" x14ac:dyDescent="0.25">
      <c r="A7735">
        <v>7734</v>
      </c>
      <c r="B7735">
        <v>55522000</v>
      </c>
      <c r="C7735" t="s">
        <v>7692</v>
      </c>
      <c r="E7735" s="15">
        <v>7735</v>
      </c>
      <c r="F7735" s="16">
        <v>55523000</v>
      </c>
      <c r="G7735" s="17" t="s">
        <v>7693</v>
      </c>
      <c r="Q7735" t="str">
        <f t="shared" si="120"/>
        <v>55523000-Usluge dostavljanja pripremljenih obroka za ostala preduzeća ili ustanove</v>
      </c>
    </row>
    <row r="7736" spans="1:17" x14ac:dyDescent="0.25">
      <c r="A7736">
        <v>7735</v>
      </c>
      <c r="B7736">
        <v>55523000</v>
      </c>
      <c r="C7736" t="s">
        <v>7693</v>
      </c>
      <c r="E7736" s="12">
        <v>7736</v>
      </c>
      <c r="F7736" s="13">
        <v>55523100</v>
      </c>
      <c r="G7736" s="14" t="s">
        <v>7694</v>
      </c>
      <c r="Q7736" t="str">
        <f t="shared" si="120"/>
        <v>55523100-Usluge školskih obroka</v>
      </c>
    </row>
    <row r="7737" spans="1:17" x14ac:dyDescent="0.25">
      <c r="A7737">
        <v>7736</v>
      </c>
      <c r="B7737">
        <v>55523100</v>
      </c>
      <c r="C7737" t="s">
        <v>7694</v>
      </c>
      <c r="E7737" s="15">
        <v>7737</v>
      </c>
      <c r="F7737" s="16">
        <v>55524000</v>
      </c>
      <c r="G7737" s="17" t="s">
        <v>7695</v>
      </c>
      <c r="Q7737" t="str">
        <f t="shared" si="120"/>
        <v>55524000-Usluge dostavljanja pripremljenih obroka u škole</v>
      </c>
    </row>
    <row r="7738" spans="1:17" x14ac:dyDescent="0.25">
      <c r="A7738">
        <v>7737</v>
      </c>
      <c r="B7738">
        <v>55524000</v>
      </c>
      <c r="C7738" t="s">
        <v>7695</v>
      </c>
      <c r="E7738" s="12">
        <v>7738</v>
      </c>
      <c r="F7738" s="13">
        <v>55900000</v>
      </c>
      <c r="G7738" s="14" t="s">
        <v>7696</v>
      </c>
      <c r="Q7738" t="str">
        <f t="shared" si="120"/>
        <v>55900000-Usluge trgovine na malo</v>
      </c>
    </row>
    <row r="7739" spans="1:17" x14ac:dyDescent="0.25">
      <c r="A7739">
        <v>7738</v>
      </c>
      <c r="B7739">
        <v>55900000</v>
      </c>
      <c r="C7739" t="s">
        <v>7696</v>
      </c>
      <c r="E7739" s="15">
        <v>7739</v>
      </c>
      <c r="F7739" s="16">
        <v>60000000</v>
      </c>
      <c r="G7739" s="17" t="s">
        <v>7697</v>
      </c>
      <c r="Q7739" t="str">
        <f t="shared" si="120"/>
        <v>60000000-Usluge prevoza (izuzev prevoza otpada)</v>
      </c>
    </row>
    <row r="7740" spans="1:17" x14ac:dyDescent="0.25">
      <c r="A7740">
        <v>7739</v>
      </c>
      <c r="B7740">
        <v>60000000</v>
      </c>
      <c r="C7740" t="s">
        <v>7697</v>
      </c>
      <c r="E7740" s="12">
        <v>7740</v>
      </c>
      <c r="F7740" s="13">
        <v>60100000</v>
      </c>
      <c r="G7740" s="14" t="s">
        <v>7698</v>
      </c>
      <c r="Q7740" t="str">
        <f t="shared" si="120"/>
        <v>60100000-Usluge drumskog prevoza</v>
      </c>
    </row>
    <row r="7741" spans="1:17" x14ac:dyDescent="0.25">
      <c r="A7741">
        <v>7740</v>
      </c>
      <c r="B7741">
        <v>60100000</v>
      </c>
      <c r="C7741" t="s">
        <v>7698</v>
      </c>
      <c r="E7741" s="15">
        <v>7741</v>
      </c>
      <c r="F7741" s="16">
        <v>60112000</v>
      </c>
      <c r="G7741" s="17" t="s">
        <v>7699</v>
      </c>
      <c r="Q7741" t="str">
        <f t="shared" si="120"/>
        <v>60112000-Usluge javnog drumskog prevoza</v>
      </c>
    </row>
    <row r="7742" spans="1:17" x14ac:dyDescent="0.25">
      <c r="A7742">
        <v>7741</v>
      </c>
      <c r="B7742">
        <v>60112000</v>
      </c>
      <c r="C7742" t="s">
        <v>7699</v>
      </c>
      <c r="E7742" s="12">
        <v>7742</v>
      </c>
      <c r="F7742" s="13">
        <v>60120000</v>
      </c>
      <c r="G7742" s="14" t="s">
        <v>7700</v>
      </c>
      <c r="Q7742" t="str">
        <f t="shared" si="120"/>
        <v>60120000-Taksi usluge</v>
      </c>
    </row>
    <row r="7743" spans="1:17" x14ac:dyDescent="0.25">
      <c r="A7743">
        <v>7742</v>
      </c>
      <c r="B7743">
        <v>60120000</v>
      </c>
      <c r="C7743" t="s">
        <v>7700</v>
      </c>
      <c r="E7743" s="15">
        <v>7743</v>
      </c>
      <c r="F7743" s="16">
        <v>60130000</v>
      </c>
      <c r="G7743" s="17" t="s">
        <v>7701</v>
      </c>
      <c r="Q7743" t="str">
        <f t="shared" si="120"/>
        <v>60130000-Usluge drumskog putničkog prevoza za posebne namene</v>
      </c>
    </row>
    <row r="7744" spans="1:17" x14ac:dyDescent="0.25">
      <c r="A7744">
        <v>7743</v>
      </c>
      <c r="B7744">
        <v>60130000</v>
      </c>
      <c r="C7744" t="s">
        <v>7701</v>
      </c>
      <c r="E7744" s="12">
        <v>7744</v>
      </c>
      <c r="F7744" s="13">
        <v>60140000</v>
      </c>
      <c r="G7744" s="14" t="s">
        <v>7702</v>
      </c>
      <c r="Q7744" t="str">
        <f t="shared" si="120"/>
        <v>60140000-Vanredni putnički prevoz</v>
      </c>
    </row>
    <row r="7745" spans="1:17" x14ac:dyDescent="0.25">
      <c r="A7745">
        <v>7744</v>
      </c>
      <c r="B7745">
        <v>60140000</v>
      </c>
      <c r="C7745" t="s">
        <v>7702</v>
      </c>
      <c r="E7745" s="15">
        <v>7745</v>
      </c>
      <c r="F7745" s="16">
        <v>60150000</v>
      </c>
      <c r="G7745" s="17" t="s">
        <v>7703</v>
      </c>
      <c r="Q7745" t="str">
        <f t="shared" si="120"/>
        <v>60150000-Putnički prevoz zaprežnim vozilima</v>
      </c>
    </row>
    <row r="7746" spans="1:17" x14ac:dyDescent="0.25">
      <c r="A7746">
        <v>7745</v>
      </c>
      <c r="B7746">
        <v>60150000</v>
      </c>
      <c r="C7746" t="s">
        <v>7703</v>
      </c>
      <c r="E7746" s="12">
        <v>7746</v>
      </c>
      <c r="F7746" s="13">
        <v>60160000</v>
      </c>
      <c r="G7746" s="14" t="s">
        <v>7704</v>
      </c>
      <c r="Q7746" t="str">
        <f t="shared" ref="Q7746:Q7809" si="121">F7746&amp; "-" &amp;G7746</f>
        <v>60160000-Drumski prevoz pošte</v>
      </c>
    </row>
    <row r="7747" spans="1:17" x14ac:dyDescent="0.25">
      <c r="A7747">
        <v>7746</v>
      </c>
      <c r="B7747">
        <v>60160000</v>
      </c>
      <c r="C7747" t="s">
        <v>7704</v>
      </c>
      <c r="E7747" s="15">
        <v>7747</v>
      </c>
      <c r="F7747" s="16">
        <v>60161000</v>
      </c>
      <c r="G7747" s="17" t="s">
        <v>7705</v>
      </c>
      <c r="Q7747" t="str">
        <f t="shared" si="121"/>
        <v>60161000-Usluge prevoza paketa</v>
      </c>
    </row>
    <row r="7748" spans="1:17" x14ac:dyDescent="0.25">
      <c r="A7748">
        <v>7747</v>
      </c>
      <c r="B7748">
        <v>60161000</v>
      </c>
      <c r="C7748" t="s">
        <v>7705</v>
      </c>
      <c r="E7748" s="12">
        <v>7748</v>
      </c>
      <c r="F7748" s="13">
        <v>60170000</v>
      </c>
      <c r="G7748" s="14" t="s">
        <v>7706</v>
      </c>
      <c r="Q7748" t="str">
        <f t="shared" si="121"/>
        <v>60170000-Najam vozila za prevoz putnika sa vozačem</v>
      </c>
    </row>
    <row r="7749" spans="1:17" x14ac:dyDescent="0.25">
      <c r="A7749">
        <v>7748</v>
      </c>
      <c r="B7749">
        <v>60170000</v>
      </c>
      <c r="C7749" t="s">
        <v>7706</v>
      </c>
      <c r="E7749" s="15">
        <v>7749</v>
      </c>
      <c r="F7749" s="16">
        <v>60171000</v>
      </c>
      <c r="G7749" s="17" t="s">
        <v>7707</v>
      </c>
      <c r="Q7749" t="str">
        <f t="shared" si="121"/>
        <v>60171000-Najam putničkih vozila sa vozačem</v>
      </c>
    </row>
    <row r="7750" spans="1:17" x14ac:dyDescent="0.25">
      <c r="A7750">
        <v>7749</v>
      </c>
      <c r="B7750">
        <v>60171000</v>
      </c>
      <c r="C7750" t="s">
        <v>7707</v>
      </c>
      <c r="E7750" s="12">
        <v>7750</v>
      </c>
      <c r="F7750" s="13">
        <v>60172000</v>
      </c>
      <c r="G7750" s="14" t="s">
        <v>7708</v>
      </c>
      <c r="Q7750" t="str">
        <f t="shared" si="121"/>
        <v>60172000-Najam autobusa i međugradskih autobusa sa vozačem</v>
      </c>
    </row>
    <row r="7751" spans="1:17" x14ac:dyDescent="0.25">
      <c r="A7751">
        <v>7750</v>
      </c>
      <c r="B7751">
        <v>60172000</v>
      </c>
      <c r="C7751" t="s">
        <v>7708</v>
      </c>
      <c r="E7751" s="15">
        <v>7751</v>
      </c>
      <c r="F7751" s="16">
        <v>60180000</v>
      </c>
      <c r="G7751" s="17" t="s">
        <v>7709</v>
      </c>
      <c r="Q7751" t="str">
        <f t="shared" si="121"/>
        <v>60180000-Najam vozila za prevoz robe sa vozačem</v>
      </c>
    </row>
    <row r="7752" spans="1:17" x14ac:dyDescent="0.25">
      <c r="A7752">
        <v>7751</v>
      </c>
      <c r="B7752">
        <v>60180000</v>
      </c>
      <c r="C7752" t="s">
        <v>7709</v>
      </c>
      <c r="E7752" s="12">
        <v>7752</v>
      </c>
      <c r="F7752" s="13">
        <v>60181000</v>
      </c>
      <c r="G7752" s="14" t="s">
        <v>7710</v>
      </c>
      <c r="Q7752" t="str">
        <f t="shared" si="121"/>
        <v>60181000-Najam teretnih vozila sa vozačem</v>
      </c>
    </row>
    <row r="7753" spans="1:17" x14ac:dyDescent="0.25">
      <c r="A7753">
        <v>7752</v>
      </c>
      <c r="B7753">
        <v>60181000</v>
      </c>
      <c r="C7753" t="s">
        <v>7710</v>
      </c>
      <c r="E7753" s="15">
        <v>7753</v>
      </c>
      <c r="F7753" s="16">
        <v>60182000</v>
      </c>
      <c r="G7753" s="17" t="s">
        <v>7711</v>
      </c>
      <c r="Q7753" t="str">
        <f t="shared" si="121"/>
        <v>60182000-Najam industrijskih vozila sa vozačem</v>
      </c>
    </row>
    <row r="7754" spans="1:17" x14ac:dyDescent="0.25">
      <c r="A7754">
        <v>7753</v>
      </c>
      <c r="B7754">
        <v>60182000</v>
      </c>
      <c r="C7754" t="s">
        <v>7711</v>
      </c>
      <c r="E7754" s="12">
        <v>7754</v>
      </c>
      <c r="F7754" s="13">
        <v>60183000</v>
      </c>
      <c r="G7754" s="14" t="s">
        <v>7712</v>
      </c>
      <c r="Q7754" t="str">
        <f t="shared" si="121"/>
        <v>60183000-Najam dostavnih vozila sa vozačem</v>
      </c>
    </row>
    <row r="7755" spans="1:17" x14ac:dyDescent="0.25">
      <c r="A7755">
        <v>7754</v>
      </c>
      <c r="B7755">
        <v>60183000</v>
      </c>
      <c r="C7755" t="s">
        <v>7712</v>
      </c>
      <c r="E7755" s="15">
        <v>7755</v>
      </c>
      <c r="F7755" s="16">
        <v>60200000</v>
      </c>
      <c r="G7755" s="17" t="s">
        <v>7713</v>
      </c>
      <c r="Q7755" t="str">
        <f t="shared" si="121"/>
        <v>60200000-Usluge železničkog prevoza</v>
      </c>
    </row>
    <row r="7756" spans="1:17" x14ac:dyDescent="0.25">
      <c r="A7756">
        <v>7755</v>
      </c>
      <c r="B7756">
        <v>60200000</v>
      </c>
      <c r="C7756" t="s">
        <v>7713</v>
      </c>
      <c r="E7756" s="12">
        <v>7756</v>
      </c>
      <c r="F7756" s="13">
        <v>60210000</v>
      </c>
      <c r="G7756" s="14" t="s">
        <v>7714</v>
      </c>
      <c r="Q7756" t="str">
        <f t="shared" si="121"/>
        <v>60210000-Usluge javnog prevoza železnicom</v>
      </c>
    </row>
    <row r="7757" spans="1:17" x14ac:dyDescent="0.25">
      <c r="A7757">
        <v>7756</v>
      </c>
      <c r="B7757">
        <v>60210000</v>
      </c>
      <c r="C7757" t="s">
        <v>7714</v>
      </c>
      <c r="E7757" s="15">
        <v>7757</v>
      </c>
      <c r="F7757" s="16">
        <v>60220000</v>
      </c>
      <c r="G7757" s="17" t="s">
        <v>7715</v>
      </c>
      <c r="Q7757" t="str">
        <f t="shared" si="121"/>
        <v>60220000-Prevoz pošte železnicom</v>
      </c>
    </row>
    <row r="7758" spans="1:17" x14ac:dyDescent="0.25">
      <c r="A7758">
        <v>7757</v>
      </c>
      <c r="B7758">
        <v>60220000</v>
      </c>
      <c r="C7758" t="s">
        <v>7715</v>
      </c>
      <c r="E7758" s="12">
        <v>7758</v>
      </c>
      <c r="F7758" s="13">
        <v>60300000</v>
      </c>
      <c r="G7758" s="14" t="s">
        <v>7716</v>
      </c>
      <c r="Q7758" t="str">
        <f t="shared" si="121"/>
        <v>60300000-Usluge cevovodnog transporta</v>
      </c>
    </row>
    <row r="7759" spans="1:17" x14ac:dyDescent="0.25">
      <c r="A7759">
        <v>7758</v>
      </c>
      <c r="B7759">
        <v>60300000</v>
      </c>
      <c r="C7759" t="s">
        <v>7716</v>
      </c>
      <c r="E7759" s="15">
        <v>7759</v>
      </c>
      <c r="F7759" s="16">
        <v>60400000</v>
      </c>
      <c r="G7759" s="17" t="s">
        <v>7717</v>
      </c>
      <c r="Q7759" t="str">
        <f t="shared" si="121"/>
        <v>60400000-Usluge avio-prevoza</v>
      </c>
    </row>
    <row r="7760" spans="1:17" x14ac:dyDescent="0.25">
      <c r="A7760">
        <v>7759</v>
      </c>
      <c r="B7760">
        <v>60400000</v>
      </c>
      <c r="C7760" t="s">
        <v>7717</v>
      </c>
      <c r="E7760" s="12">
        <v>7760</v>
      </c>
      <c r="F7760" s="13">
        <v>60410000</v>
      </c>
      <c r="G7760" s="14" t="s">
        <v>7718</v>
      </c>
      <c r="Q7760" t="str">
        <f t="shared" si="121"/>
        <v>60410000-Usluge redovnog avio-prevoza</v>
      </c>
    </row>
    <row r="7761" spans="1:17" x14ac:dyDescent="0.25">
      <c r="A7761">
        <v>7760</v>
      </c>
      <c r="B7761">
        <v>60410000</v>
      </c>
      <c r="C7761" t="s">
        <v>7718</v>
      </c>
      <c r="E7761" s="15">
        <v>7761</v>
      </c>
      <c r="F7761" s="16">
        <v>60411000</v>
      </c>
      <c r="G7761" s="17" t="s">
        <v>7719</v>
      </c>
      <c r="Q7761" t="str">
        <f t="shared" si="121"/>
        <v>60411000-Usluge redovnog avio-prevoza pošte</v>
      </c>
    </row>
    <row r="7762" spans="1:17" x14ac:dyDescent="0.25">
      <c r="A7762">
        <v>7761</v>
      </c>
      <c r="B7762">
        <v>60411000</v>
      </c>
      <c r="C7762" t="s">
        <v>7719</v>
      </c>
      <c r="E7762" s="12">
        <v>7762</v>
      </c>
      <c r="F7762" s="13">
        <v>60420000</v>
      </c>
      <c r="G7762" s="14" t="s">
        <v>7720</v>
      </c>
      <c r="Q7762" t="str">
        <f t="shared" si="121"/>
        <v>60420000-Usluge vanrednog avio-prevoza</v>
      </c>
    </row>
    <row r="7763" spans="1:17" x14ac:dyDescent="0.25">
      <c r="A7763">
        <v>7762</v>
      </c>
      <c r="B7763">
        <v>60420000</v>
      </c>
      <c r="C7763" t="s">
        <v>7720</v>
      </c>
      <c r="E7763" s="15">
        <v>7763</v>
      </c>
      <c r="F7763" s="16">
        <v>60421000</v>
      </c>
      <c r="G7763" s="17" t="s">
        <v>7721</v>
      </c>
      <c r="Q7763" t="str">
        <f t="shared" si="121"/>
        <v>60421000-Usluge vanrednog avio-prevoza pošte</v>
      </c>
    </row>
    <row r="7764" spans="1:17" x14ac:dyDescent="0.25">
      <c r="A7764">
        <v>7763</v>
      </c>
      <c r="B7764">
        <v>60421000</v>
      </c>
      <c r="C7764" t="s">
        <v>7721</v>
      </c>
      <c r="E7764" s="12">
        <v>7764</v>
      </c>
      <c r="F7764" s="13">
        <v>60423000</v>
      </c>
      <c r="G7764" s="14" t="s">
        <v>7722</v>
      </c>
      <c r="Q7764" t="str">
        <f t="shared" si="121"/>
        <v>60423000-Usluge čarter letova</v>
      </c>
    </row>
    <row r="7765" spans="1:17" x14ac:dyDescent="0.25">
      <c r="A7765">
        <v>7764</v>
      </c>
      <c r="B7765">
        <v>60423000</v>
      </c>
      <c r="C7765" t="s">
        <v>7722</v>
      </c>
      <c r="E7765" s="15">
        <v>7765</v>
      </c>
      <c r="F7765" s="16">
        <v>60424000</v>
      </c>
      <c r="G7765" s="17" t="s">
        <v>7723</v>
      </c>
      <c r="Q7765" t="str">
        <f t="shared" si="121"/>
        <v>60424000-Zakup opreme za avio-prevoz sa posadom</v>
      </c>
    </row>
    <row r="7766" spans="1:17" x14ac:dyDescent="0.25">
      <c r="A7766">
        <v>7765</v>
      </c>
      <c r="B7766">
        <v>60424000</v>
      </c>
      <c r="C7766" t="s">
        <v>7723</v>
      </c>
      <c r="E7766" s="12">
        <v>7766</v>
      </c>
      <c r="F7766" s="13">
        <v>60424100</v>
      </c>
      <c r="G7766" s="14" t="s">
        <v>7724</v>
      </c>
      <c r="Q7766" t="str">
        <f t="shared" si="121"/>
        <v>60424100-Zakup vazduhoplova sa posadom</v>
      </c>
    </row>
    <row r="7767" spans="1:17" x14ac:dyDescent="0.25">
      <c r="A7767">
        <v>7766</v>
      </c>
      <c r="B7767">
        <v>60424100</v>
      </c>
      <c r="C7767" t="s">
        <v>7724</v>
      </c>
      <c r="E7767" s="15">
        <v>7767</v>
      </c>
      <c r="F7767" s="16">
        <v>60424110</v>
      </c>
      <c r="G7767" s="17" t="s">
        <v>7725</v>
      </c>
      <c r="Q7767" t="str">
        <f t="shared" si="121"/>
        <v>60424110-Zakup vazduhoplova sa fiksnim krilima sa posadom</v>
      </c>
    </row>
    <row r="7768" spans="1:17" x14ac:dyDescent="0.25">
      <c r="A7768">
        <v>7767</v>
      </c>
      <c r="B7768">
        <v>60424110</v>
      </c>
      <c r="C7768" t="s">
        <v>7725</v>
      </c>
      <c r="E7768" s="12">
        <v>7768</v>
      </c>
      <c r="F7768" s="13">
        <v>60424120</v>
      </c>
      <c r="G7768" s="14" t="s">
        <v>7726</v>
      </c>
      <c r="Q7768" t="str">
        <f t="shared" si="121"/>
        <v>60424120-Zakup helikoptera sa posadom</v>
      </c>
    </row>
    <row r="7769" spans="1:17" x14ac:dyDescent="0.25">
      <c r="A7769">
        <v>7768</v>
      </c>
      <c r="B7769">
        <v>60424120</v>
      </c>
      <c r="C7769" t="s">
        <v>7726</v>
      </c>
      <c r="E7769" s="15">
        <v>7769</v>
      </c>
      <c r="F7769" s="16">
        <v>60440000</v>
      </c>
      <c r="G7769" s="17" t="s">
        <v>7727</v>
      </c>
      <c r="Q7769" t="str">
        <f t="shared" si="121"/>
        <v>60440000-Pružanje usluga iz vazduha i druge usluge</v>
      </c>
    </row>
    <row r="7770" spans="1:17" x14ac:dyDescent="0.25">
      <c r="A7770">
        <v>7769</v>
      </c>
      <c r="B7770">
        <v>60440000</v>
      </c>
      <c r="C7770" t="s">
        <v>7727</v>
      </c>
      <c r="E7770" s="12">
        <v>7770</v>
      </c>
      <c r="F7770" s="13">
        <v>60441000</v>
      </c>
      <c r="G7770" s="14" t="s">
        <v>7728</v>
      </c>
      <c r="Q7770" t="str">
        <f t="shared" si="121"/>
        <v>60441000-Usluge zaprašivanja iz vazduha</v>
      </c>
    </row>
    <row r="7771" spans="1:17" x14ac:dyDescent="0.25">
      <c r="A7771">
        <v>7770</v>
      </c>
      <c r="B7771">
        <v>60441000</v>
      </c>
      <c r="C7771" t="s">
        <v>7728</v>
      </c>
      <c r="E7771" s="15">
        <v>7771</v>
      </c>
      <c r="F7771" s="16">
        <v>60442000</v>
      </c>
      <c r="G7771" s="17" t="s">
        <v>7729</v>
      </c>
      <c r="Q7771" t="str">
        <f t="shared" si="121"/>
        <v>60442000-Usluge gašenja šumskog požara iz vazduha</v>
      </c>
    </row>
    <row r="7772" spans="1:17" x14ac:dyDescent="0.25">
      <c r="A7772">
        <v>7771</v>
      </c>
      <c r="B7772">
        <v>60442000</v>
      </c>
      <c r="C7772" t="s">
        <v>7729</v>
      </c>
      <c r="E7772" s="12">
        <v>7772</v>
      </c>
      <c r="F7772" s="13">
        <v>60443000</v>
      </c>
      <c r="G7772" s="14" t="s">
        <v>7730</v>
      </c>
      <c r="Q7772" t="str">
        <f t="shared" si="121"/>
        <v>60443000-Usluge spašavanja u vazduhu</v>
      </c>
    </row>
    <row r="7773" spans="1:17" x14ac:dyDescent="0.25">
      <c r="A7773">
        <v>7772</v>
      </c>
      <c r="B7773">
        <v>60443000</v>
      </c>
      <c r="C7773" t="s">
        <v>7730</v>
      </c>
      <c r="E7773" s="15">
        <v>7773</v>
      </c>
      <c r="F7773" s="16">
        <v>60443100</v>
      </c>
      <c r="G7773" s="17" t="s">
        <v>7731</v>
      </c>
      <c r="Q7773" t="str">
        <f t="shared" si="121"/>
        <v>60443100-Usluge spašavanja u vazduhu i na moru</v>
      </c>
    </row>
    <row r="7774" spans="1:17" x14ac:dyDescent="0.25">
      <c r="A7774">
        <v>7773</v>
      </c>
      <c r="B7774">
        <v>60443100</v>
      </c>
      <c r="C7774" t="s">
        <v>7731</v>
      </c>
      <c r="E7774" s="12">
        <v>7774</v>
      </c>
      <c r="F7774" s="13">
        <v>60444000</v>
      </c>
      <c r="G7774" s="14" t="s">
        <v>7732</v>
      </c>
      <c r="Q7774" t="str">
        <f t="shared" si="121"/>
        <v>60444000-Usluge korišćenja vazduhoplova</v>
      </c>
    </row>
    <row r="7775" spans="1:17" x14ac:dyDescent="0.25">
      <c r="A7775">
        <v>7774</v>
      </c>
      <c r="B7775">
        <v>60444000</v>
      </c>
      <c r="C7775" t="s">
        <v>7732</v>
      </c>
      <c r="E7775" s="15">
        <v>7775</v>
      </c>
      <c r="F7775" s="16">
        <v>60444100</v>
      </c>
      <c r="G7775" s="17" t="s">
        <v>7733</v>
      </c>
      <c r="Q7775" t="str">
        <f t="shared" si="121"/>
        <v>60444100-Pilotske usluge</v>
      </c>
    </row>
    <row r="7776" spans="1:17" x14ac:dyDescent="0.25">
      <c r="A7776">
        <v>7775</v>
      </c>
      <c r="B7776">
        <v>60444100</v>
      </c>
      <c r="C7776" t="s">
        <v>7733</v>
      </c>
      <c r="E7776" s="12">
        <v>7776</v>
      </c>
      <c r="F7776" s="13">
        <v>60445000</v>
      </c>
      <c r="G7776" s="14" t="s">
        <v>7734</v>
      </c>
      <c r="Q7776" t="str">
        <f t="shared" si="121"/>
        <v>60445000-Usluge upravljanja vazduhoplovom</v>
      </c>
    </row>
    <row r="7777" spans="1:17" x14ac:dyDescent="0.25">
      <c r="A7777">
        <v>7776</v>
      </c>
      <c r="B7777">
        <v>60445000</v>
      </c>
      <c r="C7777" t="s">
        <v>7734</v>
      </c>
      <c r="E7777" s="15">
        <v>7777</v>
      </c>
      <c r="F7777" s="16">
        <v>60500000</v>
      </c>
      <c r="G7777" s="17" t="s">
        <v>7735</v>
      </c>
      <c r="Q7777" t="str">
        <f t="shared" si="121"/>
        <v>60500000-Usluge svemirskog prevoza</v>
      </c>
    </row>
    <row r="7778" spans="1:17" x14ac:dyDescent="0.25">
      <c r="A7778">
        <v>7777</v>
      </c>
      <c r="B7778">
        <v>60500000</v>
      </c>
      <c r="C7778" t="s">
        <v>7735</v>
      </c>
      <c r="E7778" s="12">
        <v>7778</v>
      </c>
      <c r="F7778" s="13">
        <v>60510000</v>
      </c>
      <c r="G7778" s="14" t="s">
        <v>7736</v>
      </c>
      <c r="Q7778" t="str">
        <f t="shared" si="121"/>
        <v>60510000-Usluge lansiranja satelita</v>
      </c>
    </row>
    <row r="7779" spans="1:17" x14ac:dyDescent="0.25">
      <c r="A7779">
        <v>7778</v>
      </c>
      <c r="B7779">
        <v>60510000</v>
      </c>
      <c r="C7779" t="s">
        <v>7736</v>
      </c>
      <c r="E7779" s="15">
        <v>7779</v>
      </c>
      <c r="F7779" s="16">
        <v>60520000</v>
      </c>
      <c r="G7779" s="17" t="s">
        <v>7737</v>
      </c>
      <c r="Q7779" t="str">
        <f t="shared" si="121"/>
        <v>60520000-Usluge ispitivanja nosivosti</v>
      </c>
    </row>
    <row r="7780" spans="1:17" x14ac:dyDescent="0.25">
      <c r="A7780">
        <v>7779</v>
      </c>
      <c r="B7780">
        <v>60520000</v>
      </c>
      <c r="C7780" t="s">
        <v>7737</v>
      </c>
      <c r="E7780" s="12">
        <v>7780</v>
      </c>
      <c r="F7780" s="13">
        <v>60600000</v>
      </c>
      <c r="G7780" s="14" t="s">
        <v>7738</v>
      </c>
      <c r="Q7780" t="str">
        <f t="shared" si="121"/>
        <v>60600000-Usluge prevoza vodnim putevima</v>
      </c>
    </row>
    <row r="7781" spans="1:17" x14ac:dyDescent="0.25">
      <c r="A7781">
        <v>7780</v>
      </c>
      <c r="B7781">
        <v>60600000</v>
      </c>
      <c r="C7781" t="s">
        <v>7738</v>
      </c>
      <c r="E7781" s="15">
        <v>7781</v>
      </c>
      <c r="F7781" s="16">
        <v>60610000</v>
      </c>
      <c r="G7781" s="17" t="s">
        <v>7739</v>
      </c>
      <c r="Q7781" t="str">
        <f t="shared" si="121"/>
        <v>60610000-Usluge trajektnog prevoza</v>
      </c>
    </row>
    <row r="7782" spans="1:17" x14ac:dyDescent="0.25">
      <c r="A7782">
        <v>7781</v>
      </c>
      <c r="B7782">
        <v>60610000</v>
      </c>
      <c r="C7782" t="s">
        <v>7739</v>
      </c>
      <c r="E7782" s="12">
        <v>7782</v>
      </c>
      <c r="F7782" s="13">
        <v>60620000</v>
      </c>
      <c r="G7782" s="14" t="s">
        <v>7740</v>
      </c>
      <c r="Q7782" t="str">
        <f t="shared" si="121"/>
        <v>60620000-Prevoz pošte vodnim putem</v>
      </c>
    </row>
    <row r="7783" spans="1:17" x14ac:dyDescent="0.25">
      <c r="A7783">
        <v>7782</v>
      </c>
      <c r="B7783">
        <v>60620000</v>
      </c>
      <c r="C7783" t="s">
        <v>7740</v>
      </c>
      <c r="E7783" s="15">
        <v>7783</v>
      </c>
      <c r="F7783" s="16">
        <v>60630000</v>
      </c>
      <c r="G7783" s="17" t="s">
        <v>7741</v>
      </c>
      <c r="Q7783" t="str">
        <f t="shared" si="121"/>
        <v>60630000-Usluge broda za polaganje kablova</v>
      </c>
    </row>
    <row r="7784" spans="1:17" x14ac:dyDescent="0.25">
      <c r="A7784">
        <v>7783</v>
      </c>
      <c r="B7784">
        <v>60630000</v>
      </c>
      <c r="C7784" t="s">
        <v>7741</v>
      </c>
      <c r="E7784" s="12">
        <v>7784</v>
      </c>
      <c r="F7784" s="13">
        <v>60640000</v>
      </c>
      <c r="G7784" s="14" t="s">
        <v>7742</v>
      </c>
      <c r="Q7784" t="str">
        <f t="shared" si="121"/>
        <v>60640000-Prevoz brodovima</v>
      </c>
    </row>
    <row r="7785" spans="1:17" x14ac:dyDescent="0.25">
      <c r="A7785">
        <v>7784</v>
      </c>
      <c r="B7785">
        <v>60640000</v>
      </c>
      <c r="C7785" t="s">
        <v>7742</v>
      </c>
      <c r="E7785" s="15">
        <v>7785</v>
      </c>
      <c r="F7785" s="16">
        <v>60650000</v>
      </c>
      <c r="G7785" s="17" t="s">
        <v>7743</v>
      </c>
      <c r="Q7785" t="str">
        <f t="shared" si="121"/>
        <v>60650000-Davanje u zakup opreme za vodni prevoz sa posadom</v>
      </c>
    </row>
    <row r="7786" spans="1:17" x14ac:dyDescent="0.25">
      <c r="A7786">
        <v>7785</v>
      </c>
      <c r="B7786">
        <v>60650000</v>
      </c>
      <c r="C7786" t="s">
        <v>7743</v>
      </c>
      <c r="E7786" s="12">
        <v>7786</v>
      </c>
      <c r="F7786" s="13">
        <v>60651000</v>
      </c>
      <c r="G7786" s="14" t="s">
        <v>7744</v>
      </c>
      <c r="Q7786" t="str">
        <f t="shared" si="121"/>
        <v>60651000-Davanje u zakup plovila sa posadom</v>
      </c>
    </row>
    <row r="7787" spans="1:17" x14ac:dyDescent="0.25">
      <c r="A7787">
        <v>7786</v>
      </c>
      <c r="B7787">
        <v>60651000</v>
      </c>
      <c r="C7787" t="s">
        <v>7744</v>
      </c>
      <c r="E7787" s="15">
        <v>7787</v>
      </c>
      <c r="F7787" s="16">
        <v>60651100</v>
      </c>
      <c r="G7787" s="17" t="s">
        <v>7745</v>
      </c>
      <c r="Q7787" t="str">
        <f t="shared" si="121"/>
        <v>60651100-Davanje u zakup pomorskih plovila sa posadom</v>
      </c>
    </row>
    <row r="7788" spans="1:17" x14ac:dyDescent="0.25">
      <c r="A7788">
        <v>7787</v>
      </c>
      <c r="B7788">
        <v>60651100</v>
      </c>
      <c r="C7788" t="s">
        <v>7745</v>
      </c>
      <c r="E7788" s="12">
        <v>7788</v>
      </c>
      <c r="F7788" s="13">
        <v>60651200</v>
      </c>
      <c r="G7788" s="14" t="s">
        <v>7746</v>
      </c>
      <c r="Q7788" t="str">
        <f t="shared" si="121"/>
        <v>60651200-Davanje u zakup rečnih plovila sa posadom</v>
      </c>
    </row>
    <row r="7789" spans="1:17" x14ac:dyDescent="0.25">
      <c r="A7789">
        <v>7788</v>
      </c>
      <c r="B7789">
        <v>60651200</v>
      </c>
      <c r="C7789" t="s">
        <v>7746</v>
      </c>
      <c r="E7789" s="15">
        <v>7789</v>
      </c>
      <c r="F7789" s="16">
        <v>60651300</v>
      </c>
      <c r="G7789" s="17" t="s">
        <v>7747</v>
      </c>
      <c r="Q7789" t="str">
        <f t="shared" si="121"/>
        <v>60651300-Usluge brodova za sprečavanje zagađenja životne sredine</v>
      </c>
    </row>
    <row r="7790" spans="1:17" x14ac:dyDescent="0.25">
      <c r="A7790">
        <v>7789</v>
      </c>
      <c r="B7790">
        <v>60651300</v>
      </c>
      <c r="C7790" t="s">
        <v>7747</v>
      </c>
      <c r="E7790" s="12">
        <v>7790</v>
      </c>
      <c r="F7790" s="13">
        <v>60651400</v>
      </c>
      <c r="G7790" s="14" t="s">
        <v>7748</v>
      </c>
      <c r="Q7790" t="str">
        <f t="shared" si="121"/>
        <v>60651400-Usluge brodova za teške terete</v>
      </c>
    </row>
    <row r="7791" spans="1:17" x14ac:dyDescent="0.25">
      <c r="A7791">
        <v>7790</v>
      </c>
      <c r="B7791">
        <v>60651400</v>
      </c>
      <c r="C7791" t="s">
        <v>7748</v>
      </c>
      <c r="E7791" s="15">
        <v>7791</v>
      </c>
      <c r="F7791" s="16">
        <v>60651500</v>
      </c>
      <c r="G7791" s="17" t="s">
        <v>7749</v>
      </c>
      <c r="Q7791" t="str">
        <f t="shared" si="121"/>
        <v>60651500-Usluge brodova u pripravnosti</v>
      </c>
    </row>
    <row r="7792" spans="1:17" x14ac:dyDescent="0.25">
      <c r="A7792">
        <v>7791</v>
      </c>
      <c r="B7792">
        <v>60651500</v>
      </c>
      <c r="C7792" t="s">
        <v>7749</v>
      </c>
      <c r="E7792" s="12">
        <v>7792</v>
      </c>
      <c r="F7792" s="13">
        <v>60651600</v>
      </c>
      <c r="G7792" s="14" t="s">
        <v>7750</v>
      </c>
      <c r="Q7792" t="str">
        <f t="shared" si="121"/>
        <v>60651600-Usluge snabdevanja brodom objekata na pučini</v>
      </c>
    </row>
    <row r="7793" spans="1:17" x14ac:dyDescent="0.25">
      <c r="A7793">
        <v>7792</v>
      </c>
      <c r="B7793">
        <v>60651600</v>
      </c>
      <c r="C7793" t="s">
        <v>7750</v>
      </c>
      <c r="E7793" s="15">
        <v>7793</v>
      </c>
      <c r="F7793" s="16">
        <v>60653000</v>
      </c>
      <c r="G7793" s="17" t="s">
        <v>7751</v>
      </c>
      <c r="Q7793" t="str">
        <f t="shared" si="121"/>
        <v>60653000-Davanje u zakup čamaca sa posadom</v>
      </c>
    </row>
    <row r="7794" spans="1:17" x14ac:dyDescent="0.25">
      <c r="A7794">
        <v>7793</v>
      </c>
      <c r="B7794">
        <v>60653000</v>
      </c>
      <c r="C7794" t="s">
        <v>7751</v>
      </c>
      <c r="E7794" s="12">
        <v>7794</v>
      </c>
      <c r="F7794" s="13">
        <v>63000000</v>
      </c>
      <c r="G7794" s="14" t="s">
        <v>7752</v>
      </c>
      <c r="Q7794" t="str">
        <f t="shared" si="121"/>
        <v>63000000-Prateće i pomoćne usluge prevoza; usluge prevoznih agencija</v>
      </c>
    </row>
    <row r="7795" spans="1:17" x14ac:dyDescent="0.25">
      <c r="A7795">
        <v>7794</v>
      </c>
      <c r="B7795">
        <v>63000000</v>
      </c>
      <c r="C7795" t="s">
        <v>7752</v>
      </c>
      <c r="E7795" s="15">
        <v>7795</v>
      </c>
      <c r="F7795" s="16">
        <v>63100000</v>
      </c>
      <c r="G7795" s="17" t="s">
        <v>7753</v>
      </c>
      <c r="Q7795" t="str">
        <f t="shared" si="121"/>
        <v>63100000-Usluge rukovanja teretom i skladištenja tereta</v>
      </c>
    </row>
    <row r="7796" spans="1:17" x14ac:dyDescent="0.25">
      <c r="A7796">
        <v>7795</v>
      </c>
      <c r="B7796">
        <v>63100000</v>
      </c>
      <c r="C7796" t="s">
        <v>7753</v>
      </c>
      <c r="E7796" s="12">
        <v>7796</v>
      </c>
      <c r="F7796" s="13">
        <v>63110000</v>
      </c>
      <c r="G7796" s="14" t="s">
        <v>7754</v>
      </c>
      <c r="Q7796" t="str">
        <f t="shared" si="121"/>
        <v>63110000-Usluge rukovanja teretom</v>
      </c>
    </row>
    <row r="7797" spans="1:17" x14ac:dyDescent="0.25">
      <c r="A7797">
        <v>7796</v>
      </c>
      <c r="B7797">
        <v>63110000</v>
      </c>
      <c r="C7797" t="s">
        <v>7754</v>
      </c>
      <c r="E7797" s="15">
        <v>7797</v>
      </c>
      <c r="F7797" s="16">
        <v>63111000</v>
      </c>
      <c r="G7797" s="17" t="s">
        <v>7755</v>
      </c>
      <c r="Q7797" t="str">
        <f t="shared" si="121"/>
        <v>63111000-Usluge rukovanja kontejnerima</v>
      </c>
    </row>
    <row r="7798" spans="1:17" x14ac:dyDescent="0.25">
      <c r="A7798">
        <v>7797</v>
      </c>
      <c r="B7798">
        <v>63111000</v>
      </c>
      <c r="C7798" t="s">
        <v>7755</v>
      </c>
      <c r="E7798" s="12">
        <v>7798</v>
      </c>
      <c r="F7798" s="13">
        <v>63112000</v>
      </c>
      <c r="G7798" s="14" t="s">
        <v>7756</v>
      </c>
      <c r="Q7798" t="str">
        <f t="shared" si="121"/>
        <v>63112000-Usluge rukovanja prtljagom</v>
      </c>
    </row>
    <row r="7799" spans="1:17" x14ac:dyDescent="0.25">
      <c r="A7799">
        <v>7798</v>
      </c>
      <c r="B7799">
        <v>63112000</v>
      </c>
      <c r="C7799" t="s">
        <v>7756</v>
      </c>
      <c r="E7799" s="15">
        <v>7799</v>
      </c>
      <c r="F7799" s="16">
        <v>63112100</v>
      </c>
      <c r="G7799" s="17" t="s">
        <v>7757</v>
      </c>
      <c r="Q7799" t="str">
        <f t="shared" si="121"/>
        <v>63112100-Usluge rukovanja putničkim prtljagom</v>
      </c>
    </row>
    <row r="7800" spans="1:17" x14ac:dyDescent="0.25">
      <c r="A7800">
        <v>7799</v>
      </c>
      <c r="B7800">
        <v>63112100</v>
      </c>
      <c r="C7800" t="s">
        <v>7757</v>
      </c>
      <c r="E7800" s="12">
        <v>7800</v>
      </c>
      <c r="F7800" s="13">
        <v>63112110</v>
      </c>
      <c r="G7800" s="14" t="s">
        <v>7758</v>
      </c>
      <c r="Q7800" t="str">
        <f t="shared" si="121"/>
        <v>63112110-Usluge preuzimanja prtljaga</v>
      </c>
    </row>
    <row r="7801" spans="1:17" x14ac:dyDescent="0.25">
      <c r="A7801">
        <v>7800</v>
      </c>
      <c r="B7801">
        <v>63112110</v>
      </c>
      <c r="C7801" t="s">
        <v>7758</v>
      </c>
      <c r="E7801" s="15">
        <v>7801</v>
      </c>
      <c r="F7801" s="16">
        <v>63120000</v>
      </c>
      <c r="G7801" s="17" t="s">
        <v>7759</v>
      </c>
      <c r="Q7801" t="str">
        <f t="shared" si="121"/>
        <v>63120000-Usluge čuvanja i skladištenja</v>
      </c>
    </row>
    <row r="7802" spans="1:17" x14ac:dyDescent="0.25">
      <c r="A7802">
        <v>7801</v>
      </c>
      <c r="B7802">
        <v>63120000</v>
      </c>
      <c r="C7802" t="s">
        <v>7759</v>
      </c>
      <c r="E7802" s="12">
        <v>7802</v>
      </c>
      <c r="F7802" s="13">
        <v>63121000</v>
      </c>
      <c r="G7802" s="14" t="s">
        <v>7760</v>
      </c>
      <c r="Q7802" t="str">
        <f t="shared" si="121"/>
        <v>63121000-Usluge čuvanja i izdavanja robe</v>
      </c>
    </row>
    <row r="7803" spans="1:17" x14ac:dyDescent="0.25">
      <c r="A7803">
        <v>7802</v>
      </c>
      <c r="B7803">
        <v>63121000</v>
      </c>
      <c r="C7803" t="s">
        <v>7760</v>
      </c>
      <c r="E7803" s="15">
        <v>7803</v>
      </c>
      <c r="F7803" s="16">
        <v>63121100</v>
      </c>
      <c r="G7803" s="17" t="s">
        <v>7761</v>
      </c>
      <c r="Q7803" t="str">
        <f t="shared" si="121"/>
        <v>63121100-Usluge čuvanja</v>
      </c>
    </row>
    <row r="7804" spans="1:17" x14ac:dyDescent="0.25">
      <c r="A7804">
        <v>7803</v>
      </c>
      <c r="B7804">
        <v>63121100</v>
      </c>
      <c r="C7804" t="s">
        <v>7761</v>
      </c>
      <c r="E7804" s="12">
        <v>7804</v>
      </c>
      <c r="F7804" s="13">
        <v>63121110</v>
      </c>
      <c r="G7804" s="14" t="s">
        <v>7762</v>
      </c>
      <c r="Q7804" t="str">
        <f t="shared" si="121"/>
        <v>63121110-Usluge skladištenja gasa</v>
      </c>
    </row>
    <row r="7805" spans="1:17" x14ac:dyDescent="0.25">
      <c r="A7805">
        <v>7804</v>
      </c>
      <c r="B7805">
        <v>63121110</v>
      </c>
      <c r="C7805" t="s">
        <v>7762</v>
      </c>
      <c r="E7805" s="15">
        <v>7805</v>
      </c>
      <c r="F7805" s="16">
        <v>63122000</v>
      </c>
      <c r="G7805" s="17" t="s">
        <v>7763</v>
      </c>
      <c r="Q7805" t="str">
        <f t="shared" si="121"/>
        <v>63122000-Usluge skladištenja</v>
      </c>
    </row>
    <row r="7806" spans="1:17" x14ac:dyDescent="0.25">
      <c r="A7806">
        <v>7805</v>
      </c>
      <c r="B7806">
        <v>63122000</v>
      </c>
      <c r="C7806" t="s">
        <v>7763</v>
      </c>
      <c r="E7806" s="12">
        <v>7806</v>
      </c>
      <c r="F7806" s="13">
        <v>63500000</v>
      </c>
      <c r="G7806" s="14" t="s">
        <v>7764</v>
      </c>
      <c r="Q7806" t="str">
        <f t="shared" si="121"/>
        <v>63500000-Usluge putničkih agencija i tur-operatera i usluge pomoći turistima</v>
      </c>
    </row>
    <row r="7807" spans="1:17" x14ac:dyDescent="0.25">
      <c r="A7807">
        <v>7806</v>
      </c>
      <c r="B7807">
        <v>63500000</v>
      </c>
      <c r="C7807" t="s">
        <v>7764</v>
      </c>
      <c r="E7807" s="15">
        <v>7807</v>
      </c>
      <c r="F7807" s="16">
        <v>63510000</v>
      </c>
      <c r="G7807" s="17" t="s">
        <v>7765</v>
      </c>
      <c r="Q7807" t="str">
        <f t="shared" si="121"/>
        <v>63510000-Usluge putničkih agencija i slične usluge</v>
      </c>
    </row>
    <row r="7808" spans="1:17" x14ac:dyDescent="0.25">
      <c r="A7808">
        <v>7807</v>
      </c>
      <c r="B7808">
        <v>63510000</v>
      </c>
      <c r="C7808" t="s">
        <v>7765</v>
      </c>
      <c r="E7808" s="12">
        <v>7808</v>
      </c>
      <c r="F7808" s="13">
        <v>63511000</v>
      </c>
      <c r="G7808" s="14" t="s">
        <v>7766</v>
      </c>
      <c r="Q7808" t="str">
        <f t="shared" si="121"/>
        <v>63511000-Organizacija paket-aranžmana</v>
      </c>
    </row>
    <row r="7809" spans="1:17" x14ac:dyDescent="0.25">
      <c r="A7809">
        <v>7808</v>
      </c>
      <c r="B7809">
        <v>63511000</v>
      </c>
      <c r="C7809" t="s">
        <v>7766</v>
      </c>
      <c r="E7809" s="15">
        <v>7809</v>
      </c>
      <c r="F7809" s="16">
        <v>63512000</v>
      </c>
      <c r="G7809" s="17" t="s">
        <v>7767</v>
      </c>
      <c r="Q7809" t="str">
        <f t="shared" si="121"/>
        <v>63512000-Prodaja putnih karata i usluge paket-aranžmana</v>
      </c>
    </row>
    <row r="7810" spans="1:17" x14ac:dyDescent="0.25">
      <c r="A7810">
        <v>7809</v>
      </c>
      <c r="B7810">
        <v>63512000</v>
      </c>
      <c r="C7810" t="s">
        <v>7767</v>
      </c>
      <c r="E7810" s="12">
        <v>7810</v>
      </c>
      <c r="F7810" s="13">
        <v>63513000</v>
      </c>
      <c r="G7810" s="14" t="s">
        <v>7768</v>
      </c>
      <c r="Q7810" t="str">
        <f t="shared" ref="Q7810:Q7873" si="122">F7810&amp; "-" &amp;G7810</f>
        <v>63513000-Usluge informisanja turista</v>
      </c>
    </row>
    <row r="7811" spans="1:17" x14ac:dyDescent="0.25">
      <c r="A7811">
        <v>7810</v>
      </c>
      <c r="B7811">
        <v>63513000</v>
      </c>
      <c r="C7811" t="s">
        <v>7768</v>
      </c>
      <c r="E7811" s="15">
        <v>7811</v>
      </c>
      <c r="F7811" s="16">
        <v>63514000</v>
      </c>
      <c r="G7811" s="17" t="s">
        <v>7769</v>
      </c>
      <c r="Q7811" t="str">
        <f t="shared" si="122"/>
        <v>63514000-Usluge turističkih vodiča</v>
      </c>
    </row>
    <row r="7812" spans="1:17" x14ac:dyDescent="0.25">
      <c r="A7812">
        <v>7811</v>
      </c>
      <c r="B7812">
        <v>63514000</v>
      </c>
      <c r="C7812" t="s">
        <v>7769</v>
      </c>
      <c r="E7812" s="12">
        <v>7812</v>
      </c>
      <c r="F7812" s="13">
        <v>63515000</v>
      </c>
      <c r="G7812" s="14" t="s">
        <v>7770</v>
      </c>
      <c r="Q7812" t="str">
        <f t="shared" si="122"/>
        <v>63515000-Usluge putovanja</v>
      </c>
    </row>
    <row r="7813" spans="1:17" x14ac:dyDescent="0.25">
      <c r="A7813">
        <v>7812</v>
      </c>
      <c r="B7813">
        <v>63515000</v>
      </c>
      <c r="C7813" t="s">
        <v>7770</v>
      </c>
      <c r="E7813" s="15">
        <v>7813</v>
      </c>
      <c r="F7813" s="16">
        <v>63516000</v>
      </c>
      <c r="G7813" s="17" t="s">
        <v>7771</v>
      </c>
      <c r="Q7813" t="str">
        <f t="shared" si="122"/>
        <v>63516000-Usluge organizacije putovanja</v>
      </c>
    </row>
    <row r="7814" spans="1:17" x14ac:dyDescent="0.25">
      <c r="A7814">
        <v>7813</v>
      </c>
      <c r="B7814">
        <v>63516000</v>
      </c>
      <c r="C7814" t="s">
        <v>7771</v>
      </c>
      <c r="E7814" s="12">
        <v>7814</v>
      </c>
      <c r="F7814" s="13">
        <v>63520000</v>
      </c>
      <c r="G7814" s="14" t="s">
        <v>7772</v>
      </c>
      <c r="Q7814" t="str">
        <f t="shared" si="122"/>
        <v>63520000-Usluge prevoznih agencija</v>
      </c>
    </row>
    <row r="7815" spans="1:17" x14ac:dyDescent="0.25">
      <c r="A7815">
        <v>7814</v>
      </c>
      <c r="B7815">
        <v>63520000</v>
      </c>
      <c r="C7815" t="s">
        <v>7772</v>
      </c>
      <c r="E7815" s="15">
        <v>7815</v>
      </c>
      <c r="F7815" s="16">
        <v>63521000</v>
      </c>
      <c r="G7815" s="17" t="s">
        <v>7773</v>
      </c>
      <c r="Q7815" t="str">
        <f t="shared" si="122"/>
        <v>63521000-Usluge agencija za prevoz tereta</v>
      </c>
    </row>
    <row r="7816" spans="1:17" x14ac:dyDescent="0.25">
      <c r="A7816">
        <v>7815</v>
      </c>
      <c r="B7816">
        <v>63521000</v>
      </c>
      <c r="C7816" t="s">
        <v>7773</v>
      </c>
      <c r="E7816" s="12">
        <v>7816</v>
      </c>
      <c r="F7816" s="13">
        <v>63522000</v>
      </c>
      <c r="G7816" s="14" t="s">
        <v>7774</v>
      </c>
      <c r="Q7816" t="str">
        <f t="shared" si="122"/>
        <v>63522000-Usluge brodarskog posredovanja</v>
      </c>
    </row>
    <row r="7817" spans="1:17" x14ac:dyDescent="0.25">
      <c r="A7817">
        <v>7816</v>
      </c>
      <c r="B7817">
        <v>63522000</v>
      </c>
      <c r="C7817" t="s">
        <v>7774</v>
      </c>
      <c r="E7817" s="15">
        <v>7817</v>
      </c>
      <c r="F7817" s="16">
        <v>63523000</v>
      </c>
      <c r="G7817" s="17" t="s">
        <v>7775</v>
      </c>
      <c r="Q7817" t="str">
        <f t="shared" si="122"/>
        <v>63523000-Usluge lučkih i špediterskih agencija</v>
      </c>
    </row>
    <row r="7818" spans="1:17" x14ac:dyDescent="0.25">
      <c r="A7818">
        <v>7817</v>
      </c>
      <c r="B7818">
        <v>63523000</v>
      </c>
      <c r="C7818" t="s">
        <v>7775</v>
      </c>
      <c r="E7818" s="12">
        <v>7818</v>
      </c>
      <c r="F7818" s="13">
        <v>63524000</v>
      </c>
      <c r="G7818" s="14" t="s">
        <v>7776</v>
      </c>
      <c r="Q7818" t="str">
        <f t="shared" si="122"/>
        <v>63524000-Usluge izrade dokumenata za transport</v>
      </c>
    </row>
    <row r="7819" spans="1:17" x14ac:dyDescent="0.25">
      <c r="A7819">
        <v>7818</v>
      </c>
      <c r="B7819">
        <v>63524000</v>
      </c>
      <c r="C7819" t="s">
        <v>7776</v>
      </c>
      <c r="E7819" s="15">
        <v>7819</v>
      </c>
      <c r="F7819" s="16">
        <v>63700000</v>
      </c>
      <c r="G7819" s="17" t="s">
        <v>7777</v>
      </c>
      <c r="Q7819" t="str">
        <f t="shared" si="122"/>
        <v>63700000-Prateće usluge u kopnenom, vodenom i avio-prevozu</v>
      </c>
    </row>
    <row r="7820" spans="1:17" x14ac:dyDescent="0.25">
      <c r="A7820">
        <v>7819</v>
      </c>
      <c r="B7820">
        <v>63700000</v>
      </c>
      <c r="C7820" t="s">
        <v>7777</v>
      </c>
      <c r="E7820" s="12">
        <v>7820</v>
      </c>
      <c r="F7820" s="13">
        <v>63710000</v>
      </c>
      <c r="G7820" s="14" t="s">
        <v>7778</v>
      </c>
      <c r="Q7820" t="str">
        <f t="shared" si="122"/>
        <v>63710000-Prateće usluge u kopnenom prevozu</v>
      </c>
    </row>
    <row r="7821" spans="1:17" x14ac:dyDescent="0.25">
      <c r="A7821">
        <v>7820</v>
      </c>
      <c r="B7821">
        <v>63710000</v>
      </c>
      <c r="C7821" t="s">
        <v>7778</v>
      </c>
      <c r="E7821" s="15">
        <v>7821</v>
      </c>
      <c r="F7821" s="16">
        <v>63711000</v>
      </c>
      <c r="G7821" s="17" t="s">
        <v>7779</v>
      </c>
      <c r="Q7821" t="str">
        <f t="shared" si="122"/>
        <v>63711000-Prateće usluge u železničkom prevozu</v>
      </c>
    </row>
    <row r="7822" spans="1:17" x14ac:dyDescent="0.25">
      <c r="A7822">
        <v>7821</v>
      </c>
      <c r="B7822">
        <v>63711000</v>
      </c>
      <c r="C7822" t="s">
        <v>7779</v>
      </c>
      <c r="E7822" s="12">
        <v>7822</v>
      </c>
      <c r="F7822" s="13">
        <v>63711100</v>
      </c>
      <c r="G7822" s="14" t="s">
        <v>7780</v>
      </c>
      <c r="Q7822" t="str">
        <f t="shared" si="122"/>
        <v>63711100-Usluge praćenja vozova</v>
      </c>
    </row>
    <row r="7823" spans="1:17" x14ac:dyDescent="0.25">
      <c r="A7823">
        <v>7822</v>
      </c>
      <c r="B7823">
        <v>63711100</v>
      </c>
      <c r="C7823" t="s">
        <v>7780</v>
      </c>
      <c r="E7823" s="15">
        <v>7823</v>
      </c>
      <c r="F7823" s="16">
        <v>63711200</v>
      </c>
      <c r="G7823" s="17" t="s">
        <v>7781</v>
      </c>
      <c r="Q7823" t="str">
        <f t="shared" si="122"/>
        <v>63711200-Usluge pokretnih radionica</v>
      </c>
    </row>
    <row r="7824" spans="1:17" x14ac:dyDescent="0.25">
      <c r="A7824">
        <v>7823</v>
      </c>
      <c r="B7824">
        <v>63711200</v>
      </c>
      <c r="C7824" t="s">
        <v>7781</v>
      </c>
      <c r="E7824" s="12">
        <v>7824</v>
      </c>
      <c r="F7824" s="13">
        <v>63712000</v>
      </c>
      <c r="G7824" s="14" t="s">
        <v>7782</v>
      </c>
      <c r="Q7824" t="str">
        <f t="shared" si="122"/>
        <v>63712000-Prateće usluge u drumskom prevozu</v>
      </c>
    </row>
    <row r="7825" spans="1:17" x14ac:dyDescent="0.25">
      <c r="A7825">
        <v>7824</v>
      </c>
      <c r="B7825">
        <v>63712000</v>
      </c>
      <c r="C7825" t="s">
        <v>7782</v>
      </c>
      <c r="E7825" s="15">
        <v>7825</v>
      </c>
      <c r="F7825" s="16">
        <v>63712100</v>
      </c>
      <c r="G7825" s="17" t="s">
        <v>7783</v>
      </c>
      <c r="Q7825" t="str">
        <f t="shared" si="122"/>
        <v>63712100-Usluge autobuskih stanica</v>
      </c>
    </row>
    <row r="7826" spans="1:17" x14ac:dyDescent="0.25">
      <c r="A7826">
        <v>7825</v>
      </c>
      <c r="B7826">
        <v>63712100</v>
      </c>
      <c r="C7826" t="s">
        <v>7783</v>
      </c>
      <c r="E7826" s="12">
        <v>7826</v>
      </c>
      <c r="F7826" s="13">
        <v>63712200</v>
      </c>
      <c r="G7826" s="14" t="s">
        <v>7784</v>
      </c>
      <c r="Q7826" t="str">
        <f t="shared" si="122"/>
        <v>63712200-Usluge upravljanja autoputevima</v>
      </c>
    </row>
    <row r="7827" spans="1:17" x14ac:dyDescent="0.25">
      <c r="A7827">
        <v>7826</v>
      </c>
      <c r="B7827">
        <v>63712200</v>
      </c>
      <c r="C7827" t="s">
        <v>7784</v>
      </c>
      <c r="E7827" s="15">
        <v>7827</v>
      </c>
      <c r="F7827" s="16">
        <v>63712210</v>
      </c>
      <c r="G7827" s="17" t="s">
        <v>7785</v>
      </c>
      <c r="Q7827" t="str">
        <f t="shared" si="122"/>
        <v>63712210-Usluge naplate putarine na autoputevima</v>
      </c>
    </row>
    <row r="7828" spans="1:17" x14ac:dyDescent="0.25">
      <c r="A7828">
        <v>7827</v>
      </c>
      <c r="B7828">
        <v>63712210</v>
      </c>
      <c r="C7828" t="s">
        <v>7785</v>
      </c>
      <c r="E7828" s="12">
        <v>7828</v>
      </c>
      <c r="F7828" s="13">
        <v>63712300</v>
      </c>
      <c r="G7828" s="14" t="s">
        <v>7786</v>
      </c>
      <c r="Q7828" t="str">
        <f t="shared" si="122"/>
        <v>63712300-Usluge upravljanja mostovima i tunelima</v>
      </c>
    </row>
    <row r="7829" spans="1:17" x14ac:dyDescent="0.25">
      <c r="A7829">
        <v>7828</v>
      </c>
      <c r="B7829">
        <v>63712300</v>
      </c>
      <c r="C7829" t="s">
        <v>7786</v>
      </c>
      <c r="E7829" s="15">
        <v>7829</v>
      </c>
      <c r="F7829" s="16">
        <v>63712310</v>
      </c>
      <c r="G7829" s="17" t="s">
        <v>7787</v>
      </c>
      <c r="Q7829" t="str">
        <f t="shared" si="122"/>
        <v>63712310-Usluge upravljanja mostovima</v>
      </c>
    </row>
    <row r="7830" spans="1:17" x14ac:dyDescent="0.25">
      <c r="A7830">
        <v>7829</v>
      </c>
      <c r="B7830">
        <v>63712310</v>
      </c>
      <c r="C7830" t="s">
        <v>7787</v>
      </c>
      <c r="E7830" s="12">
        <v>7830</v>
      </c>
      <c r="F7830" s="13">
        <v>63712311</v>
      </c>
      <c r="G7830" s="14" t="s">
        <v>7788</v>
      </c>
      <c r="Q7830" t="str">
        <f t="shared" si="122"/>
        <v>63712311-Usluge naplate mostarine</v>
      </c>
    </row>
    <row r="7831" spans="1:17" x14ac:dyDescent="0.25">
      <c r="A7831">
        <v>7830</v>
      </c>
      <c r="B7831">
        <v>63712311</v>
      </c>
      <c r="C7831" t="s">
        <v>7788</v>
      </c>
      <c r="E7831" s="15">
        <v>7831</v>
      </c>
      <c r="F7831" s="16">
        <v>63712320</v>
      </c>
      <c r="G7831" s="17" t="s">
        <v>7789</v>
      </c>
      <c r="Q7831" t="str">
        <f t="shared" si="122"/>
        <v>63712320-Usluge upravljanja tunelima</v>
      </c>
    </row>
    <row r="7832" spans="1:17" x14ac:dyDescent="0.25">
      <c r="A7832">
        <v>7831</v>
      </c>
      <c r="B7832">
        <v>63712320</v>
      </c>
      <c r="C7832" t="s">
        <v>7789</v>
      </c>
      <c r="E7832" s="12">
        <v>7832</v>
      </c>
      <c r="F7832" s="13">
        <v>63712321</v>
      </c>
      <c r="G7832" s="14" t="s">
        <v>7790</v>
      </c>
      <c r="Q7832" t="str">
        <f t="shared" si="122"/>
        <v>63712321-Usluge naplate putarine za tunele</v>
      </c>
    </row>
    <row r="7833" spans="1:17" x14ac:dyDescent="0.25">
      <c r="A7833">
        <v>7832</v>
      </c>
      <c r="B7833">
        <v>63712321</v>
      </c>
      <c r="C7833" t="s">
        <v>7790</v>
      </c>
      <c r="E7833" s="15">
        <v>7833</v>
      </c>
      <c r="F7833" s="16">
        <v>63712400</v>
      </c>
      <c r="G7833" s="17" t="s">
        <v>7791</v>
      </c>
      <c r="Q7833" t="str">
        <f t="shared" si="122"/>
        <v>63712400-Usluge parkiranja</v>
      </c>
    </row>
    <row r="7834" spans="1:17" x14ac:dyDescent="0.25">
      <c r="A7834">
        <v>7833</v>
      </c>
      <c r="B7834">
        <v>63712400</v>
      </c>
      <c r="C7834" t="s">
        <v>7791</v>
      </c>
      <c r="E7834" s="12">
        <v>7834</v>
      </c>
      <c r="F7834" s="13">
        <v>63712500</v>
      </c>
      <c r="G7834" s="14" t="s">
        <v>7792</v>
      </c>
      <c r="Q7834" t="str">
        <f t="shared" si="122"/>
        <v>63712500-Usluge mosne vage</v>
      </c>
    </row>
    <row r="7835" spans="1:17" x14ac:dyDescent="0.25">
      <c r="A7835">
        <v>7834</v>
      </c>
      <c r="B7835">
        <v>63712500</v>
      </c>
      <c r="C7835" t="s">
        <v>7792</v>
      </c>
      <c r="E7835" s="15">
        <v>7835</v>
      </c>
      <c r="F7835" s="16">
        <v>63712600</v>
      </c>
      <c r="G7835" s="17" t="s">
        <v>7793</v>
      </c>
      <c r="Q7835" t="str">
        <f t="shared" si="122"/>
        <v>63712600-Usluge punjenja rezervoara vozila</v>
      </c>
    </row>
    <row r="7836" spans="1:17" x14ac:dyDescent="0.25">
      <c r="A7836">
        <v>7835</v>
      </c>
      <c r="B7836">
        <v>63712600</v>
      </c>
      <c r="C7836" t="s">
        <v>7793</v>
      </c>
      <c r="E7836" s="12">
        <v>7836</v>
      </c>
      <c r="F7836" s="13">
        <v>63712700</v>
      </c>
      <c r="G7836" s="14" t="s">
        <v>7794</v>
      </c>
      <c r="Q7836" t="str">
        <f t="shared" si="122"/>
        <v>63712700-Usluge nadzora i upravljanja saobraćajem</v>
      </c>
    </row>
    <row r="7837" spans="1:17" x14ac:dyDescent="0.25">
      <c r="A7837">
        <v>7836</v>
      </c>
      <c r="B7837">
        <v>63712700</v>
      </c>
      <c r="C7837" t="s">
        <v>7794</v>
      </c>
      <c r="E7837" s="15">
        <v>7837</v>
      </c>
      <c r="F7837" s="16">
        <v>63712710</v>
      </c>
      <c r="G7837" s="17" t="s">
        <v>7795</v>
      </c>
      <c r="Q7837" t="str">
        <f t="shared" si="122"/>
        <v>63712710-Usluge praćenja saobraćaja</v>
      </c>
    </row>
    <row r="7838" spans="1:17" x14ac:dyDescent="0.25">
      <c r="A7838">
        <v>7837</v>
      </c>
      <c r="B7838">
        <v>63712710</v>
      </c>
      <c r="C7838" t="s">
        <v>7795</v>
      </c>
      <c r="E7838" s="12">
        <v>7838</v>
      </c>
      <c r="F7838" s="13">
        <v>63720000</v>
      </c>
      <c r="G7838" s="14" t="s">
        <v>7796</v>
      </c>
      <c r="Q7838" t="str">
        <f t="shared" si="122"/>
        <v>63720000-Prateće usluge za vodeni prevoz</v>
      </c>
    </row>
    <row r="7839" spans="1:17" x14ac:dyDescent="0.25">
      <c r="A7839">
        <v>7838</v>
      </c>
      <c r="B7839">
        <v>63720000</v>
      </c>
      <c r="C7839" t="s">
        <v>7796</v>
      </c>
      <c r="E7839" s="15">
        <v>7839</v>
      </c>
      <c r="F7839" s="16">
        <v>63721000</v>
      </c>
      <c r="G7839" s="17" t="s">
        <v>7797</v>
      </c>
      <c r="Q7839" t="str">
        <f t="shared" si="122"/>
        <v>63721000-Usluge upravljanja lukama i vodenim putevima i pripadajuće usluge</v>
      </c>
    </row>
    <row r="7840" spans="1:17" x14ac:dyDescent="0.25">
      <c r="A7840">
        <v>7839</v>
      </c>
      <c r="B7840">
        <v>63721000</v>
      </c>
      <c r="C7840" t="s">
        <v>7797</v>
      </c>
      <c r="E7840" s="12">
        <v>7840</v>
      </c>
      <c r="F7840" s="13">
        <v>63721100</v>
      </c>
      <c r="G7840" s="14" t="s">
        <v>7798</v>
      </c>
      <c r="Q7840" t="str">
        <f t="shared" si="122"/>
        <v>63721100-Usluge snabdevanja plovila gorivom</v>
      </c>
    </row>
    <row r="7841" spans="1:17" x14ac:dyDescent="0.25">
      <c r="A7841">
        <v>7840</v>
      </c>
      <c r="B7841">
        <v>63721100</v>
      </c>
      <c r="C7841" t="s">
        <v>7798</v>
      </c>
      <c r="E7841" s="15">
        <v>7841</v>
      </c>
      <c r="F7841" s="16">
        <v>63721200</v>
      </c>
      <c r="G7841" s="17" t="s">
        <v>7799</v>
      </c>
      <c r="Q7841" t="str">
        <f t="shared" si="122"/>
        <v>63721200-Usluge upravljanja lukama</v>
      </c>
    </row>
    <row r="7842" spans="1:17" x14ac:dyDescent="0.25">
      <c r="A7842">
        <v>7841</v>
      </c>
      <c r="B7842">
        <v>63721200</v>
      </c>
      <c r="C7842" t="s">
        <v>7799</v>
      </c>
      <c r="E7842" s="12">
        <v>7842</v>
      </c>
      <c r="F7842" s="13">
        <v>63721300</v>
      </c>
      <c r="G7842" s="14" t="s">
        <v>7800</v>
      </c>
      <c r="Q7842" t="str">
        <f t="shared" si="122"/>
        <v>63721300-Usluge upravljanja vodenim putevima</v>
      </c>
    </row>
    <row r="7843" spans="1:17" x14ac:dyDescent="0.25">
      <c r="A7843">
        <v>7842</v>
      </c>
      <c r="B7843">
        <v>63721300</v>
      </c>
      <c r="C7843" t="s">
        <v>7800</v>
      </c>
      <c r="E7843" s="15">
        <v>7843</v>
      </c>
      <c r="F7843" s="16">
        <v>63721400</v>
      </c>
      <c r="G7843" s="17" t="s">
        <v>7801</v>
      </c>
      <c r="Q7843" t="str">
        <f t="shared" si="122"/>
        <v>63721400-Usluge punjenja brodskih rezervoara za gorivo</v>
      </c>
    </row>
    <row r="7844" spans="1:17" x14ac:dyDescent="0.25">
      <c r="A7844">
        <v>7843</v>
      </c>
      <c r="B7844">
        <v>63721400</v>
      </c>
      <c r="C7844" t="s">
        <v>7801</v>
      </c>
      <c r="E7844" s="12">
        <v>7844</v>
      </c>
      <c r="F7844" s="13">
        <v>63721500</v>
      </c>
      <c r="G7844" s="14" t="s">
        <v>7802</v>
      </c>
      <c r="Q7844" t="str">
        <f t="shared" si="122"/>
        <v>63721500-Usluge upravljanja putničkim terminalima</v>
      </c>
    </row>
    <row r="7845" spans="1:17" x14ac:dyDescent="0.25">
      <c r="A7845">
        <v>7844</v>
      </c>
      <c r="B7845">
        <v>63721500</v>
      </c>
      <c r="C7845" t="s">
        <v>7802</v>
      </c>
      <c r="E7845" s="15">
        <v>7845</v>
      </c>
      <c r="F7845" s="16">
        <v>63722000</v>
      </c>
      <c r="G7845" s="17" t="s">
        <v>7803</v>
      </c>
      <c r="Q7845" t="str">
        <f t="shared" si="122"/>
        <v>63722000-Usluge pomorskih pilota</v>
      </c>
    </row>
    <row r="7846" spans="1:17" x14ac:dyDescent="0.25">
      <c r="A7846">
        <v>7845</v>
      </c>
      <c r="B7846">
        <v>63722000</v>
      </c>
      <c r="C7846" t="s">
        <v>7803</v>
      </c>
      <c r="E7846" s="12">
        <v>7846</v>
      </c>
      <c r="F7846" s="13">
        <v>63723000</v>
      </c>
      <c r="G7846" s="14" t="s">
        <v>7804</v>
      </c>
      <c r="Q7846" t="str">
        <f t="shared" si="122"/>
        <v>63723000-Usluge priveza</v>
      </c>
    </row>
    <row r="7847" spans="1:17" x14ac:dyDescent="0.25">
      <c r="A7847">
        <v>7846</v>
      </c>
      <c r="B7847">
        <v>63723000</v>
      </c>
      <c r="C7847" t="s">
        <v>7804</v>
      </c>
      <c r="E7847" s="15">
        <v>7847</v>
      </c>
      <c r="F7847" s="16">
        <v>63724000</v>
      </c>
      <c r="G7847" s="17" t="s">
        <v>7805</v>
      </c>
      <c r="Q7847" t="str">
        <f t="shared" si="122"/>
        <v>63724000-Plovidbene usluge</v>
      </c>
    </row>
    <row r="7848" spans="1:17" x14ac:dyDescent="0.25">
      <c r="A7848">
        <v>7847</v>
      </c>
      <c r="B7848">
        <v>63724000</v>
      </c>
      <c r="C7848" t="s">
        <v>7805</v>
      </c>
      <c r="E7848" s="12">
        <v>7848</v>
      </c>
      <c r="F7848" s="13">
        <v>63724100</v>
      </c>
      <c r="G7848" s="14" t="s">
        <v>7806</v>
      </c>
      <c r="Q7848" t="str">
        <f t="shared" si="122"/>
        <v>63724100-Usluge određivanja položaja objekata na moru</v>
      </c>
    </row>
    <row r="7849" spans="1:17" x14ac:dyDescent="0.25">
      <c r="A7849">
        <v>7848</v>
      </c>
      <c r="B7849">
        <v>63724100</v>
      </c>
      <c r="C7849" t="s">
        <v>7806</v>
      </c>
      <c r="E7849" s="15">
        <v>7849</v>
      </c>
      <c r="F7849" s="16">
        <v>63724110</v>
      </c>
      <c r="G7849" s="17" t="s">
        <v>7807</v>
      </c>
      <c r="Q7849" t="str">
        <f t="shared" si="122"/>
        <v>63724110-Usluge određivanja položaja brodova svetionika</v>
      </c>
    </row>
    <row r="7850" spans="1:17" x14ac:dyDescent="0.25">
      <c r="A7850">
        <v>7849</v>
      </c>
      <c r="B7850">
        <v>63724110</v>
      </c>
      <c r="C7850" t="s">
        <v>7807</v>
      </c>
      <c r="E7850" s="12">
        <v>7850</v>
      </c>
      <c r="F7850" s="13">
        <v>63724200</v>
      </c>
      <c r="G7850" s="14" t="s">
        <v>7808</v>
      </c>
      <c r="Q7850" t="str">
        <f t="shared" si="122"/>
        <v>63724200-Usluge broda svetionika</v>
      </c>
    </row>
    <row r="7851" spans="1:17" x14ac:dyDescent="0.25">
      <c r="A7851">
        <v>7850</v>
      </c>
      <c r="B7851">
        <v>63724200</v>
      </c>
      <c r="C7851" t="s">
        <v>7808</v>
      </c>
      <c r="E7851" s="15">
        <v>7851</v>
      </c>
      <c r="F7851" s="16">
        <v>63724300</v>
      </c>
      <c r="G7851" s="17" t="s">
        <v>7809</v>
      </c>
      <c r="Q7851" t="str">
        <f t="shared" si="122"/>
        <v>63724300-Usluge na postavljanju plutača</v>
      </c>
    </row>
    <row r="7852" spans="1:17" x14ac:dyDescent="0.25">
      <c r="A7852">
        <v>7851</v>
      </c>
      <c r="B7852">
        <v>63724300</v>
      </c>
      <c r="C7852" t="s">
        <v>7809</v>
      </c>
      <c r="E7852" s="12">
        <v>7852</v>
      </c>
      <c r="F7852" s="13">
        <v>63724310</v>
      </c>
      <c r="G7852" s="14" t="s">
        <v>7810</v>
      </c>
      <c r="Q7852" t="str">
        <f t="shared" si="122"/>
        <v>63724310-Usluge označavanja plutačama</v>
      </c>
    </row>
    <row r="7853" spans="1:17" x14ac:dyDescent="0.25">
      <c r="A7853">
        <v>7852</v>
      </c>
      <c r="B7853">
        <v>63724310</v>
      </c>
      <c r="C7853" t="s">
        <v>7810</v>
      </c>
      <c r="E7853" s="15">
        <v>7853</v>
      </c>
      <c r="F7853" s="16">
        <v>63724400</v>
      </c>
      <c r="G7853" s="17" t="s">
        <v>7811</v>
      </c>
      <c r="Q7853" t="str">
        <f t="shared" si="122"/>
        <v>63724400-Usluge svetionika</v>
      </c>
    </row>
    <row r="7854" spans="1:17" x14ac:dyDescent="0.25">
      <c r="A7854">
        <v>7853</v>
      </c>
      <c r="B7854">
        <v>63724400</v>
      </c>
      <c r="C7854" t="s">
        <v>7811</v>
      </c>
      <c r="E7854" s="12">
        <v>7854</v>
      </c>
      <c r="F7854" s="13">
        <v>63725000</v>
      </c>
      <c r="G7854" s="14" t="s">
        <v>7812</v>
      </c>
      <c r="Q7854" t="str">
        <f t="shared" si="122"/>
        <v>63725000-Usluge spašavanja i odsukavanja</v>
      </c>
    </row>
    <row r="7855" spans="1:17" x14ac:dyDescent="0.25">
      <c r="A7855">
        <v>7854</v>
      </c>
      <c r="B7855">
        <v>63725000</v>
      </c>
      <c r="C7855" t="s">
        <v>7812</v>
      </c>
      <c r="E7855" s="15">
        <v>7855</v>
      </c>
      <c r="F7855" s="16">
        <v>63725100</v>
      </c>
      <c r="G7855" s="17" t="s">
        <v>7813</v>
      </c>
      <c r="Q7855" t="str">
        <f t="shared" si="122"/>
        <v>63725100-Usluge spašavanja plovila</v>
      </c>
    </row>
    <row r="7856" spans="1:17" x14ac:dyDescent="0.25">
      <c r="A7856">
        <v>7855</v>
      </c>
      <c r="B7856">
        <v>63725100</v>
      </c>
      <c r="C7856" t="s">
        <v>7813</v>
      </c>
      <c r="E7856" s="12">
        <v>7856</v>
      </c>
      <c r="F7856" s="13">
        <v>63725200</v>
      </c>
      <c r="G7856" s="14" t="s">
        <v>7814</v>
      </c>
      <c r="Q7856" t="str">
        <f t="shared" si="122"/>
        <v>63725200-Usluge plovila u pripravnosti</v>
      </c>
    </row>
    <row r="7857" spans="1:17" x14ac:dyDescent="0.25">
      <c r="A7857">
        <v>7856</v>
      </c>
      <c r="B7857">
        <v>63725200</v>
      </c>
      <c r="C7857" t="s">
        <v>7814</v>
      </c>
      <c r="E7857" s="15">
        <v>7857</v>
      </c>
      <c r="F7857" s="16">
        <v>63725300</v>
      </c>
      <c r="G7857" s="17" t="s">
        <v>7815</v>
      </c>
      <c r="Q7857" t="str">
        <f t="shared" si="122"/>
        <v>63725300-Usluge odsukavanja plovila</v>
      </c>
    </row>
    <row r="7858" spans="1:17" x14ac:dyDescent="0.25">
      <c r="A7858">
        <v>7857</v>
      </c>
      <c r="B7858">
        <v>63725300</v>
      </c>
      <c r="C7858" t="s">
        <v>7815</v>
      </c>
      <c r="E7858" s="12">
        <v>7858</v>
      </c>
      <c r="F7858" s="13">
        <v>63726000</v>
      </c>
      <c r="G7858" s="14" t="s">
        <v>7816</v>
      </c>
      <c r="Q7858" t="str">
        <f t="shared" si="122"/>
        <v>63726000-Razne prateće usluge u vodenom prevozu</v>
      </c>
    </row>
    <row r="7859" spans="1:17" x14ac:dyDescent="0.25">
      <c r="A7859">
        <v>7858</v>
      </c>
      <c r="B7859">
        <v>63726000</v>
      </c>
      <c r="C7859" t="s">
        <v>7816</v>
      </c>
      <c r="E7859" s="15">
        <v>7859</v>
      </c>
      <c r="F7859" s="16">
        <v>63726100</v>
      </c>
      <c r="G7859" s="17" t="s">
        <v>7817</v>
      </c>
      <c r="Q7859" t="str">
        <f t="shared" si="122"/>
        <v>63726100-Usluge registracije plovila</v>
      </c>
    </row>
    <row r="7860" spans="1:17" x14ac:dyDescent="0.25">
      <c r="A7860">
        <v>7859</v>
      </c>
      <c r="B7860">
        <v>63726100</v>
      </c>
      <c r="C7860" t="s">
        <v>7817</v>
      </c>
      <c r="E7860" s="12">
        <v>7860</v>
      </c>
      <c r="F7860" s="13">
        <v>63726200</v>
      </c>
      <c r="G7860" s="14" t="s">
        <v>7818</v>
      </c>
      <c r="Q7860" t="str">
        <f t="shared" si="122"/>
        <v>63726200-Usluge ledolomaca</v>
      </c>
    </row>
    <row r="7861" spans="1:17" x14ac:dyDescent="0.25">
      <c r="A7861">
        <v>7860</v>
      </c>
      <c r="B7861">
        <v>63726200</v>
      </c>
      <c r="C7861" t="s">
        <v>7818</v>
      </c>
      <c r="E7861" s="15">
        <v>7861</v>
      </c>
      <c r="F7861" s="16">
        <v>63726300</v>
      </c>
      <c r="G7861" s="17" t="s">
        <v>7819</v>
      </c>
      <c r="Q7861" t="str">
        <f t="shared" si="122"/>
        <v>63726300-Usluge skladištenja plovila</v>
      </c>
    </row>
    <row r="7862" spans="1:17" x14ac:dyDescent="0.25">
      <c r="A7862">
        <v>7861</v>
      </c>
      <c r="B7862">
        <v>63726300</v>
      </c>
      <c r="C7862" t="s">
        <v>7819</v>
      </c>
      <c r="E7862" s="12">
        <v>7862</v>
      </c>
      <c r="F7862" s="13">
        <v>63726400</v>
      </c>
      <c r="G7862" s="14" t="s">
        <v>7820</v>
      </c>
      <c r="Q7862" t="str">
        <f t="shared" si="122"/>
        <v>63726400-Usluge iznajmljivanja brodova</v>
      </c>
    </row>
    <row r="7863" spans="1:17" x14ac:dyDescent="0.25">
      <c r="A7863">
        <v>7862</v>
      </c>
      <c r="B7863">
        <v>63726400</v>
      </c>
      <c r="C7863" t="s">
        <v>7820</v>
      </c>
      <c r="E7863" s="15">
        <v>7863</v>
      </c>
      <c r="F7863" s="16">
        <v>63726500</v>
      </c>
      <c r="G7863" s="17" t="s">
        <v>7821</v>
      </c>
      <c r="Q7863" t="str">
        <f t="shared" si="122"/>
        <v>63726500-Usluge raspreme plovila</v>
      </c>
    </row>
    <row r="7864" spans="1:17" x14ac:dyDescent="0.25">
      <c r="A7864">
        <v>7863</v>
      </c>
      <c r="B7864">
        <v>63726500</v>
      </c>
      <c r="C7864" t="s">
        <v>7821</v>
      </c>
      <c r="E7864" s="12">
        <v>7864</v>
      </c>
      <c r="F7864" s="13">
        <v>63726600</v>
      </c>
      <c r="G7864" s="14" t="s">
        <v>7822</v>
      </c>
      <c r="Q7864" t="str">
        <f t="shared" si="122"/>
        <v>63726600-Usluge upravljanja brodom</v>
      </c>
    </row>
    <row r="7865" spans="1:17" x14ac:dyDescent="0.25">
      <c r="A7865">
        <v>7864</v>
      </c>
      <c r="B7865">
        <v>63726600</v>
      </c>
      <c r="C7865" t="s">
        <v>7822</v>
      </c>
      <c r="E7865" s="15">
        <v>7865</v>
      </c>
      <c r="F7865" s="16">
        <v>63726610</v>
      </c>
      <c r="G7865" s="17" t="s">
        <v>7823</v>
      </c>
      <c r="Q7865" t="str">
        <f t="shared" si="122"/>
        <v>63726610-Usluge porinuća broda</v>
      </c>
    </row>
    <row r="7866" spans="1:17" x14ac:dyDescent="0.25">
      <c r="A7866">
        <v>7865</v>
      </c>
      <c r="B7866">
        <v>63726610</v>
      </c>
      <c r="C7866" t="s">
        <v>7823</v>
      </c>
      <c r="E7866" s="12">
        <v>7866</v>
      </c>
      <c r="F7866" s="13">
        <v>63726620</v>
      </c>
      <c r="G7866" s="14" t="s">
        <v>7824</v>
      </c>
      <c r="Q7866" t="str">
        <f t="shared" si="122"/>
        <v>63726620-Usluge daljinskog upravljanja plovilom (ROV)</v>
      </c>
    </row>
    <row r="7867" spans="1:17" x14ac:dyDescent="0.25">
      <c r="A7867">
        <v>7866</v>
      </c>
      <c r="B7867">
        <v>63726620</v>
      </c>
      <c r="C7867" t="s">
        <v>7824</v>
      </c>
      <c r="E7867" s="15">
        <v>7867</v>
      </c>
      <c r="F7867" s="16">
        <v>63726700</v>
      </c>
      <c r="G7867" s="17" t="s">
        <v>7825</v>
      </c>
      <c r="Q7867" t="str">
        <f t="shared" si="122"/>
        <v>63726700-Usluge ribarskog broda</v>
      </c>
    </row>
    <row r="7868" spans="1:17" x14ac:dyDescent="0.25">
      <c r="A7868">
        <v>7867</v>
      </c>
      <c r="B7868">
        <v>63726700</v>
      </c>
      <c r="C7868" t="s">
        <v>7825</v>
      </c>
      <c r="E7868" s="12">
        <v>7868</v>
      </c>
      <c r="F7868" s="13">
        <v>63726800</v>
      </c>
      <c r="G7868" s="14" t="s">
        <v>7826</v>
      </c>
      <c r="Q7868" t="str">
        <f t="shared" si="122"/>
        <v>63726800-Usluge istraživačkog broda</v>
      </c>
    </row>
    <row r="7869" spans="1:17" x14ac:dyDescent="0.25">
      <c r="A7869">
        <v>7868</v>
      </c>
      <c r="B7869">
        <v>63726800</v>
      </c>
      <c r="C7869" t="s">
        <v>7826</v>
      </c>
      <c r="E7869" s="15">
        <v>7869</v>
      </c>
      <c r="F7869" s="16">
        <v>63726900</v>
      </c>
      <c r="G7869" s="17" t="s">
        <v>7827</v>
      </c>
      <c r="Q7869" t="str">
        <f t="shared" si="122"/>
        <v>63726900-Usluge sidrenja</v>
      </c>
    </row>
    <row r="7870" spans="1:17" x14ac:dyDescent="0.25">
      <c r="A7870">
        <v>7869</v>
      </c>
      <c r="B7870">
        <v>63726900</v>
      </c>
      <c r="C7870" t="s">
        <v>7827</v>
      </c>
      <c r="E7870" s="12">
        <v>7870</v>
      </c>
      <c r="F7870" s="13">
        <v>63727000</v>
      </c>
      <c r="G7870" s="14" t="s">
        <v>7828</v>
      </c>
      <c r="Q7870" t="str">
        <f t="shared" si="122"/>
        <v>63727000-Usluge tegljenja i guranja brodova</v>
      </c>
    </row>
    <row r="7871" spans="1:17" x14ac:dyDescent="0.25">
      <c r="A7871">
        <v>7870</v>
      </c>
      <c r="B7871">
        <v>63727000</v>
      </c>
      <c r="C7871" t="s">
        <v>7828</v>
      </c>
      <c r="E7871" s="15">
        <v>7871</v>
      </c>
      <c r="F7871" s="16">
        <v>63727100</v>
      </c>
      <c r="G7871" s="17" t="s">
        <v>7829</v>
      </c>
      <c r="Q7871" t="str">
        <f t="shared" si="122"/>
        <v>63727100-Usluge tegljenja brodova</v>
      </c>
    </row>
    <row r="7872" spans="1:17" x14ac:dyDescent="0.25">
      <c r="A7872">
        <v>7871</v>
      </c>
      <c r="B7872">
        <v>63727100</v>
      </c>
      <c r="C7872" t="s">
        <v>7829</v>
      </c>
      <c r="E7872" s="12">
        <v>7872</v>
      </c>
      <c r="F7872" s="13">
        <v>63727200</v>
      </c>
      <c r="G7872" s="14" t="s">
        <v>7830</v>
      </c>
      <c r="Q7872" t="str">
        <f t="shared" si="122"/>
        <v>63727200-Usluge guranja brodova</v>
      </c>
    </row>
    <row r="7873" spans="1:17" x14ac:dyDescent="0.25">
      <c r="A7873">
        <v>7872</v>
      </c>
      <c r="B7873">
        <v>63727200</v>
      </c>
      <c r="C7873" t="s">
        <v>7830</v>
      </c>
      <c r="E7873" s="15">
        <v>7873</v>
      </c>
      <c r="F7873" s="16">
        <v>63730000</v>
      </c>
      <c r="G7873" s="17" t="s">
        <v>7831</v>
      </c>
      <c r="Q7873" t="str">
        <f t="shared" si="122"/>
        <v>63730000-Pomoćne usluge u avio-prevozu</v>
      </c>
    </row>
    <row r="7874" spans="1:17" x14ac:dyDescent="0.25">
      <c r="A7874">
        <v>7873</v>
      </c>
      <c r="B7874">
        <v>63730000</v>
      </c>
      <c r="C7874" t="s">
        <v>7831</v>
      </c>
      <c r="E7874" s="12">
        <v>7874</v>
      </c>
      <c r="F7874" s="13">
        <v>63731000</v>
      </c>
      <c r="G7874" s="14" t="s">
        <v>7832</v>
      </c>
      <c r="Q7874" t="str">
        <f t="shared" ref="Q7874:Q7937" si="123">F7874&amp; "-" &amp;G7874</f>
        <v>63731000-Usluge upravljanja aerodromima</v>
      </c>
    </row>
    <row r="7875" spans="1:17" x14ac:dyDescent="0.25">
      <c r="A7875">
        <v>7874</v>
      </c>
      <c r="B7875">
        <v>63731000</v>
      </c>
      <c r="C7875" t="s">
        <v>7832</v>
      </c>
      <c r="E7875" s="15">
        <v>7875</v>
      </c>
      <c r="F7875" s="16">
        <v>63731100</v>
      </c>
      <c r="G7875" s="17" t="s">
        <v>7833</v>
      </c>
      <c r="Q7875" t="str">
        <f t="shared" si="123"/>
        <v>63731100-Usluge koordinacije slotova na aerodromima</v>
      </c>
    </row>
    <row r="7876" spans="1:17" x14ac:dyDescent="0.25">
      <c r="A7876">
        <v>7875</v>
      </c>
      <c r="B7876">
        <v>63731100</v>
      </c>
      <c r="C7876" t="s">
        <v>7833</v>
      </c>
      <c r="E7876" s="12">
        <v>7876</v>
      </c>
      <c r="F7876" s="13">
        <v>63732000</v>
      </c>
      <c r="G7876" s="14" t="s">
        <v>7834</v>
      </c>
      <c r="Q7876" t="str">
        <f t="shared" si="123"/>
        <v>63732000-Usluge kontrole letenja</v>
      </c>
    </row>
    <row r="7877" spans="1:17" x14ac:dyDescent="0.25">
      <c r="A7877">
        <v>7876</v>
      </c>
      <c r="B7877">
        <v>63732000</v>
      </c>
      <c r="C7877" t="s">
        <v>7834</v>
      </c>
      <c r="E7877" s="15">
        <v>7877</v>
      </c>
      <c r="F7877" s="16">
        <v>63733000</v>
      </c>
      <c r="G7877" s="17" t="s">
        <v>7835</v>
      </c>
      <c r="Q7877" t="str">
        <f t="shared" si="123"/>
        <v>63733000-Usluge punjenja vazduhoplova gorivom</v>
      </c>
    </row>
    <row r="7878" spans="1:17" x14ac:dyDescent="0.25">
      <c r="A7878">
        <v>7877</v>
      </c>
      <c r="B7878">
        <v>63733000</v>
      </c>
      <c r="C7878" t="s">
        <v>7835</v>
      </c>
      <c r="E7878" s="12">
        <v>7878</v>
      </c>
      <c r="F7878" s="13">
        <v>63734000</v>
      </c>
      <c r="G7878" s="14" t="s">
        <v>7836</v>
      </c>
      <c r="Q7878" t="str">
        <f t="shared" si="123"/>
        <v>63734000-Hangarske usluge</v>
      </c>
    </row>
    <row r="7879" spans="1:17" x14ac:dyDescent="0.25">
      <c r="A7879">
        <v>7878</v>
      </c>
      <c r="B7879">
        <v>63734000</v>
      </c>
      <c r="C7879" t="s">
        <v>7836</v>
      </c>
      <c r="E7879" s="15">
        <v>7879</v>
      </c>
      <c r="F7879" s="16">
        <v>64000000</v>
      </c>
      <c r="G7879" s="17" t="s">
        <v>7837</v>
      </c>
      <c r="Q7879" t="str">
        <f t="shared" si="123"/>
        <v>64000000-Poštanske i telekomunikacione usluge</v>
      </c>
    </row>
    <row r="7880" spans="1:17" x14ac:dyDescent="0.25">
      <c r="A7880">
        <v>7879</v>
      </c>
      <c r="B7880">
        <v>64000000</v>
      </c>
      <c r="C7880" t="s">
        <v>7837</v>
      </c>
      <c r="E7880" s="12">
        <v>7880</v>
      </c>
      <c r="F7880" s="13">
        <v>64100000</v>
      </c>
      <c r="G7880" s="14" t="s">
        <v>7838</v>
      </c>
      <c r="Q7880" t="str">
        <f t="shared" si="123"/>
        <v>64100000-Poštanske i kurirske usluge</v>
      </c>
    </row>
    <row r="7881" spans="1:17" x14ac:dyDescent="0.25">
      <c r="A7881">
        <v>7880</v>
      </c>
      <c r="B7881">
        <v>64100000</v>
      </c>
      <c r="C7881" t="s">
        <v>7838</v>
      </c>
      <c r="E7881" s="15">
        <v>7881</v>
      </c>
      <c r="F7881" s="16">
        <v>64110000</v>
      </c>
      <c r="G7881" s="17" t="s">
        <v>7839</v>
      </c>
      <c r="Q7881" t="str">
        <f t="shared" si="123"/>
        <v>64110000-Poštanske usluge</v>
      </c>
    </row>
    <row r="7882" spans="1:17" x14ac:dyDescent="0.25">
      <c r="A7882">
        <v>7881</v>
      </c>
      <c r="B7882">
        <v>64110000</v>
      </c>
      <c r="C7882" t="s">
        <v>7839</v>
      </c>
      <c r="E7882" s="12">
        <v>7882</v>
      </c>
      <c r="F7882" s="13">
        <v>64111000</v>
      </c>
      <c r="G7882" s="14" t="s">
        <v>7840</v>
      </c>
      <c r="Q7882" t="str">
        <f t="shared" si="123"/>
        <v>64111000-Poštanske usluge u vezi sa dnevnom štampom i časopisima</v>
      </c>
    </row>
    <row r="7883" spans="1:17" x14ac:dyDescent="0.25">
      <c r="A7883">
        <v>7882</v>
      </c>
      <c r="B7883">
        <v>64111000</v>
      </c>
      <c r="C7883" t="s">
        <v>7840</v>
      </c>
      <c r="E7883" s="15">
        <v>7883</v>
      </c>
      <c r="F7883" s="16">
        <v>64112000</v>
      </c>
      <c r="G7883" s="17" t="s">
        <v>7841</v>
      </c>
      <c r="Q7883" t="str">
        <f t="shared" si="123"/>
        <v>64112000-Poštanske usluge u vezi sa pismima</v>
      </c>
    </row>
    <row r="7884" spans="1:17" x14ac:dyDescent="0.25">
      <c r="A7884">
        <v>7883</v>
      </c>
      <c r="B7884">
        <v>64112000</v>
      </c>
      <c r="C7884" t="s">
        <v>7841</v>
      </c>
      <c r="E7884" s="12">
        <v>7884</v>
      </c>
      <c r="F7884" s="13">
        <v>64113000</v>
      </c>
      <c r="G7884" s="14" t="s">
        <v>7842</v>
      </c>
      <c r="Q7884" t="str">
        <f t="shared" si="123"/>
        <v>64113000-Poštanske usluge u vezi sa paketima</v>
      </c>
    </row>
    <row r="7885" spans="1:17" x14ac:dyDescent="0.25">
      <c r="A7885">
        <v>7884</v>
      </c>
      <c r="B7885">
        <v>64113000</v>
      </c>
      <c r="C7885" t="s">
        <v>7842</v>
      </c>
      <c r="E7885" s="15">
        <v>7885</v>
      </c>
      <c r="F7885" s="16">
        <v>64114000</v>
      </c>
      <c r="G7885" s="17" t="s">
        <v>7843</v>
      </c>
      <c r="Q7885" t="str">
        <f t="shared" si="123"/>
        <v>64114000-Poštanske šalterske usluge</v>
      </c>
    </row>
    <row r="7886" spans="1:17" x14ac:dyDescent="0.25">
      <c r="A7886">
        <v>7885</v>
      </c>
      <c r="B7886">
        <v>64114000</v>
      </c>
      <c r="C7886" t="s">
        <v>7843</v>
      </c>
      <c r="E7886" s="12">
        <v>7886</v>
      </c>
      <c r="F7886" s="13">
        <v>64115000</v>
      </c>
      <c r="G7886" s="14" t="s">
        <v>7844</v>
      </c>
      <c r="Q7886" t="str">
        <f t="shared" si="123"/>
        <v>64115000-Iznajmljivanje poštanskih sandučića</v>
      </c>
    </row>
    <row r="7887" spans="1:17" x14ac:dyDescent="0.25">
      <c r="A7887">
        <v>7886</v>
      </c>
      <c r="B7887">
        <v>64115000</v>
      </c>
      <c r="C7887" t="s">
        <v>7844</v>
      </c>
      <c r="E7887" s="15">
        <v>7887</v>
      </c>
      <c r="F7887" s="16">
        <v>64116000</v>
      </c>
      <c r="G7887" s="17" t="s">
        <v>7845</v>
      </c>
      <c r="Q7887" t="str">
        <f t="shared" si="123"/>
        <v>64116000-Post restant usluge</v>
      </c>
    </row>
    <row r="7888" spans="1:17" x14ac:dyDescent="0.25">
      <c r="A7888">
        <v>7887</v>
      </c>
      <c r="B7888">
        <v>64116000</v>
      </c>
      <c r="C7888" t="s">
        <v>7845</v>
      </c>
      <c r="E7888" s="12">
        <v>7888</v>
      </c>
      <c r="F7888" s="13">
        <v>64120000</v>
      </c>
      <c r="G7888" s="14" t="s">
        <v>7846</v>
      </c>
      <c r="Q7888" t="str">
        <f t="shared" si="123"/>
        <v>64120000-Kurirske usluge</v>
      </c>
    </row>
    <row r="7889" spans="1:17" x14ac:dyDescent="0.25">
      <c r="A7889">
        <v>7888</v>
      </c>
      <c r="B7889">
        <v>64120000</v>
      </c>
      <c r="C7889" t="s">
        <v>7846</v>
      </c>
      <c r="E7889" s="15">
        <v>7889</v>
      </c>
      <c r="F7889" s="16">
        <v>64121000</v>
      </c>
      <c r="G7889" s="17" t="s">
        <v>7847</v>
      </c>
      <c r="Q7889" t="str">
        <f t="shared" si="123"/>
        <v>64121000-Multimodalne kurirske usluge</v>
      </c>
    </row>
    <row r="7890" spans="1:17" x14ac:dyDescent="0.25">
      <c r="A7890">
        <v>7889</v>
      </c>
      <c r="B7890">
        <v>64121000</v>
      </c>
      <c r="C7890" t="s">
        <v>7847</v>
      </c>
      <c r="E7890" s="12">
        <v>7890</v>
      </c>
      <c r="F7890" s="13">
        <v>64121100</v>
      </c>
      <c r="G7890" s="14" t="s">
        <v>7848</v>
      </c>
      <c r="Q7890" t="str">
        <f t="shared" si="123"/>
        <v>64121100-Usluge dostave pošte</v>
      </c>
    </row>
    <row r="7891" spans="1:17" x14ac:dyDescent="0.25">
      <c r="A7891">
        <v>7890</v>
      </c>
      <c r="B7891">
        <v>64121100</v>
      </c>
      <c r="C7891" t="s">
        <v>7848</v>
      </c>
      <c r="E7891" s="15">
        <v>7891</v>
      </c>
      <c r="F7891" s="16">
        <v>64121200</v>
      </c>
      <c r="G7891" s="17" t="s">
        <v>7849</v>
      </c>
      <c r="Q7891" t="str">
        <f t="shared" si="123"/>
        <v>64121200-Usluge dostave paketa</v>
      </c>
    </row>
    <row r="7892" spans="1:17" x14ac:dyDescent="0.25">
      <c r="A7892">
        <v>7891</v>
      </c>
      <c r="B7892">
        <v>64121200</v>
      </c>
      <c r="C7892" t="s">
        <v>7849</v>
      </c>
      <c r="E7892" s="12">
        <v>7892</v>
      </c>
      <c r="F7892" s="13">
        <v>64122000</v>
      </c>
      <c r="G7892" s="14" t="s">
        <v>7850</v>
      </c>
      <c r="Q7892" t="str">
        <f t="shared" si="123"/>
        <v>64122000-Unutrašnje kancelarijske poštanske i dostavljačke usluge</v>
      </c>
    </row>
    <row r="7893" spans="1:17" x14ac:dyDescent="0.25">
      <c r="A7893">
        <v>7892</v>
      </c>
      <c r="B7893">
        <v>64122000</v>
      </c>
      <c r="C7893" t="s">
        <v>7850</v>
      </c>
      <c r="E7893" s="15">
        <v>7893</v>
      </c>
      <c r="F7893" s="16">
        <v>64200000</v>
      </c>
      <c r="G7893" s="17" t="s">
        <v>7851</v>
      </c>
      <c r="Q7893" t="str">
        <f t="shared" si="123"/>
        <v>64200000-Telekomunikacione usluge</v>
      </c>
    </row>
    <row r="7894" spans="1:17" x14ac:dyDescent="0.25">
      <c r="A7894">
        <v>7893</v>
      </c>
      <c r="B7894">
        <v>64200000</v>
      </c>
      <c r="C7894" t="s">
        <v>7851</v>
      </c>
      <c r="E7894" s="12">
        <v>7894</v>
      </c>
      <c r="F7894" s="13">
        <v>64210000</v>
      </c>
      <c r="G7894" s="14" t="s">
        <v>7852</v>
      </c>
      <c r="Q7894" t="str">
        <f t="shared" si="123"/>
        <v>64210000-Telefonske usluge i usluge prenosa podataka</v>
      </c>
    </row>
    <row r="7895" spans="1:17" x14ac:dyDescent="0.25">
      <c r="A7895">
        <v>7894</v>
      </c>
      <c r="B7895">
        <v>64210000</v>
      </c>
      <c r="C7895" t="s">
        <v>7852</v>
      </c>
      <c r="E7895" s="15">
        <v>7895</v>
      </c>
      <c r="F7895" s="16">
        <v>64211000</v>
      </c>
      <c r="G7895" s="17" t="s">
        <v>7853</v>
      </c>
      <c r="Q7895" t="str">
        <f t="shared" si="123"/>
        <v>64211000-Usluge javne telefonije</v>
      </c>
    </row>
    <row r="7896" spans="1:17" x14ac:dyDescent="0.25">
      <c r="A7896">
        <v>7895</v>
      </c>
      <c r="B7896">
        <v>64211000</v>
      </c>
      <c r="C7896" t="s">
        <v>7853</v>
      </c>
      <c r="E7896" s="12">
        <v>7896</v>
      </c>
      <c r="F7896" s="13">
        <v>64211100</v>
      </c>
      <c r="G7896" s="14" t="s">
        <v>7854</v>
      </c>
      <c r="Q7896" t="str">
        <f t="shared" si="123"/>
        <v>64211100-Usluge lokalne telefonije</v>
      </c>
    </row>
    <row r="7897" spans="1:17" x14ac:dyDescent="0.25">
      <c r="A7897">
        <v>7896</v>
      </c>
      <c r="B7897">
        <v>64211100</v>
      </c>
      <c r="C7897" t="s">
        <v>7854</v>
      </c>
      <c r="E7897" s="15">
        <v>7897</v>
      </c>
      <c r="F7897" s="16">
        <v>64211200</v>
      </c>
      <c r="G7897" s="17" t="s">
        <v>7855</v>
      </c>
      <c r="Q7897" t="str">
        <f t="shared" si="123"/>
        <v>64211200-Usluge međugradske i međunarodne telefonije</v>
      </c>
    </row>
    <row r="7898" spans="1:17" x14ac:dyDescent="0.25">
      <c r="A7898">
        <v>7897</v>
      </c>
      <c r="B7898">
        <v>64211200</v>
      </c>
      <c r="C7898" t="s">
        <v>7855</v>
      </c>
      <c r="E7898" s="12">
        <v>7898</v>
      </c>
      <c r="F7898" s="13">
        <v>64212000</v>
      </c>
      <c r="G7898" s="14" t="s">
        <v>7856</v>
      </c>
      <c r="Q7898" t="str">
        <f t="shared" si="123"/>
        <v>64212000-Usluge mobilne telefonije</v>
      </c>
    </row>
    <row r="7899" spans="1:17" x14ac:dyDescent="0.25">
      <c r="A7899">
        <v>7898</v>
      </c>
      <c r="B7899">
        <v>64212000</v>
      </c>
      <c r="C7899" t="s">
        <v>7856</v>
      </c>
      <c r="E7899" s="15">
        <v>7899</v>
      </c>
      <c r="F7899" s="16">
        <v>64212100</v>
      </c>
      <c r="G7899" s="17" t="s">
        <v>7857</v>
      </c>
      <c r="Q7899" t="str">
        <f t="shared" si="123"/>
        <v>64212100-Usluge kratkih poruka (SMS)</v>
      </c>
    </row>
    <row r="7900" spans="1:17" x14ac:dyDescent="0.25">
      <c r="A7900">
        <v>7899</v>
      </c>
      <c r="B7900">
        <v>64212100</v>
      </c>
      <c r="C7900" t="s">
        <v>7857</v>
      </c>
      <c r="E7900" s="12">
        <v>7900</v>
      </c>
      <c r="F7900" s="13">
        <v>64212200</v>
      </c>
      <c r="G7900" s="14" t="s">
        <v>7858</v>
      </c>
      <c r="Q7900" t="str">
        <f t="shared" si="123"/>
        <v>64212200-Poboljšane usluge razmene poruka (EMS)</v>
      </c>
    </row>
    <row r="7901" spans="1:17" x14ac:dyDescent="0.25">
      <c r="A7901">
        <v>7900</v>
      </c>
      <c r="B7901">
        <v>64212200</v>
      </c>
      <c r="C7901" t="s">
        <v>7858</v>
      </c>
      <c r="E7901" s="15">
        <v>7901</v>
      </c>
      <c r="F7901" s="16">
        <v>64212300</v>
      </c>
      <c r="G7901" s="17" t="s">
        <v>7859</v>
      </c>
      <c r="Q7901" t="str">
        <f t="shared" si="123"/>
        <v>64212300-Usluge multimedijalnih poruka (MMS)</v>
      </c>
    </row>
    <row r="7902" spans="1:17" x14ac:dyDescent="0.25">
      <c r="A7902">
        <v>7901</v>
      </c>
      <c r="B7902">
        <v>64212300</v>
      </c>
      <c r="C7902" t="s">
        <v>7859</v>
      </c>
      <c r="E7902" s="12">
        <v>7902</v>
      </c>
      <c r="F7902" s="13">
        <v>64212400</v>
      </c>
      <c r="G7902" s="14" t="s">
        <v>7860</v>
      </c>
      <c r="Q7902" t="str">
        <f t="shared" si="123"/>
        <v>64212400-Usluge bežičnog aplikacijskog protokola (WAP)</v>
      </c>
    </row>
    <row r="7903" spans="1:17" x14ac:dyDescent="0.25">
      <c r="A7903">
        <v>7902</v>
      </c>
      <c r="B7903">
        <v>64212400</v>
      </c>
      <c r="C7903" t="s">
        <v>7860</v>
      </c>
      <c r="E7903" s="15">
        <v>7903</v>
      </c>
      <c r="F7903" s="16">
        <v>64212500</v>
      </c>
      <c r="G7903" s="17" t="s">
        <v>7861</v>
      </c>
      <c r="Q7903" t="str">
        <f t="shared" si="123"/>
        <v>64212500-Opšte paketne radio usluge (GPRS)</v>
      </c>
    </row>
    <row r="7904" spans="1:17" x14ac:dyDescent="0.25">
      <c r="A7904">
        <v>7903</v>
      </c>
      <c r="B7904">
        <v>64212500</v>
      </c>
      <c r="C7904" t="s">
        <v>7861</v>
      </c>
      <c r="E7904" s="12">
        <v>7904</v>
      </c>
      <c r="F7904" s="13">
        <v>64212600</v>
      </c>
      <c r="G7904" s="14" t="s">
        <v>7862</v>
      </c>
      <c r="Q7904" t="str">
        <f t="shared" si="123"/>
        <v>64212600-Usluge poboljšanih podataka za razvoj GSM (EDGE)</v>
      </c>
    </row>
    <row r="7905" spans="1:17" x14ac:dyDescent="0.25">
      <c r="A7905">
        <v>7904</v>
      </c>
      <c r="B7905">
        <v>64212600</v>
      </c>
      <c r="C7905" t="s">
        <v>7862</v>
      </c>
      <c r="E7905" s="15">
        <v>7905</v>
      </c>
      <c r="F7905" s="16">
        <v>64212700</v>
      </c>
      <c r="G7905" s="17" t="s">
        <v>7863</v>
      </c>
      <c r="Q7905" t="str">
        <f t="shared" si="123"/>
        <v>64212700-Univerzalne usluge sistema mobilne telefonije (UMTS)</v>
      </c>
    </row>
    <row r="7906" spans="1:17" x14ac:dyDescent="0.25">
      <c r="A7906">
        <v>7905</v>
      </c>
      <c r="B7906">
        <v>64212700</v>
      </c>
      <c r="C7906" t="s">
        <v>7863</v>
      </c>
      <c r="E7906" s="12">
        <v>7906</v>
      </c>
      <c r="F7906" s="13">
        <v>64212800</v>
      </c>
      <c r="G7906" s="14" t="s">
        <v>7864</v>
      </c>
      <c r="Q7906" t="str">
        <f t="shared" si="123"/>
        <v>64212800-Pružanje usluga pretplatničke telefonije</v>
      </c>
    </row>
    <row r="7907" spans="1:17" x14ac:dyDescent="0.25">
      <c r="A7907">
        <v>7906</v>
      </c>
      <c r="B7907">
        <v>64212800</v>
      </c>
      <c r="C7907" t="s">
        <v>7864</v>
      </c>
      <c r="E7907" s="15">
        <v>7907</v>
      </c>
      <c r="F7907" s="16">
        <v>64212900</v>
      </c>
      <c r="G7907" s="17" t="s">
        <v>7865</v>
      </c>
      <c r="Q7907" t="str">
        <f t="shared" si="123"/>
        <v>64212900-Pružanje usluga unapred plaćenih telefonskih kartica</v>
      </c>
    </row>
    <row r="7908" spans="1:17" x14ac:dyDescent="0.25">
      <c r="A7908">
        <v>7907</v>
      </c>
      <c r="B7908">
        <v>64212900</v>
      </c>
      <c r="C7908" t="s">
        <v>7865</v>
      </c>
      <c r="E7908" s="12">
        <v>7908</v>
      </c>
      <c r="F7908" s="13">
        <v>64213000</v>
      </c>
      <c r="G7908" s="14" t="s">
        <v>7866</v>
      </c>
      <c r="Q7908" t="str">
        <f t="shared" si="123"/>
        <v>64213000-Usluge zajedničkih poslovnih telefonskih mreža</v>
      </c>
    </row>
    <row r="7909" spans="1:17" x14ac:dyDescent="0.25">
      <c r="A7909">
        <v>7908</v>
      </c>
      <c r="B7909">
        <v>64213000</v>
      </c>
      <c r="C7909" t="s">
        <v>7866</v>
      </c>
      <c r="E7909" s="15">
        <v>7909</v>
      </c>
      <c r="F7909" s="16">
        <v>64214000</v>
      </c>
      <c r="G7909" s="17" t="s">
        <v>7867</v>
      </c>
      <c r="Q7909" t="str">
        <f t="shared" si="123"/>
        <v>64214000-Usluge posebnih poslovnih telefonskih mreža</v>
      </c>
    </row>
    <row r="7910" spans="1:17" x14ac:dyDescent="0.25">
      <c r="A7910">
        <v>7909</v>
      </c>
      <c r="B7910">
        <v>64214000</v>
      </c>
      <c r="C7910" t="s">
        <v>7867</v>
      </c>
      <c r="E7910" s="12">
        <v>7910</v>
      </c>
      <c r="F7910" s="13">
        <v>64214100</v>
      </c>
      <c r="G7910" s="14" t="s">
        <v>7868</v>
      </c>
      <c r="Q7910" t="str">
        <f t="shared" si="123"/>
        <v>64214100-Usluge iznajmljivanja satelitske veze</v>
      </c>
    </row>
    <row r="7911" spans="1:17" x14ac:dyDescent="0.25">
      <c r="A7911">
        <v>7910</v>
      </c>
      <c r="B7911">
        <v>64214100</v>
      </c>
      <c r="C7911" t="s">
        <v>7868</v>
      </c>
      <c r="E7911" s="15">
        <v>7911</v>
      </c>
      <c r="F7911" s="16">
        <v>64214200</v>
      </c>
      <c r="G7911" s="17" t="s">
        <v>7869</v>
      </c>
      <c r="Q7911" t="str">
        <f t="shared" si="123"/>
        <v>64214200-Usluge telefonske centrale</v>
      </c>
    </row>
    <row r="7912" spans="1:17" x14ac:dyDescent="0.25">
      <c r="A7912">
        <v>7911</v>
      </c>
      <c r="B7912">
        <v>64214200</v>
      </c>
      <c r="C7912" t="s">
        <v>7869</v>
      </c>
      <c r="E7912" s="12">
        <v>7912</v>
      </c>
      <c r="F7912" s="13">
        <v>64214400</v>
      </c>
      <c r="G7912" s="14" t="s">
        <v>7870</v>
      </c>
      <c r="Q7912" t="str">
        <f t="shared" si="123"/>
        <v>64214400-Zakup komunikacionih zemaljskih vodova</v>
      </c>
    </row>
    <row r="7913" spans="1:17" x14ac:dyDescent="0.25">
      <c r="A7913">
        <v>7912</v>
      </c>
      <c r="B7913">
        <v>64214400</v>
      </c>
      <c r="C7913" t="s">
        <v>7870</v>
      </c>
      <c r="E7913" s="15">
        <v>7913</v>
      </c>
      <c r="F7913" s="16">
        <v>64215000</v>
      </c>
      <c r="G7913" s="17" t="s">
        <v>7871</v>
      </c>
      <c r="Q7913" t="str">
        <f t="shared" si="123"/>
        <v>64215000-Usluge IP telefonije</v>
      </c>
    </row>
    <row r="7914" spans="1:17" x14ac:dyDescent="0.25">
      <c r="A7914">
        <v>7913</v>
      </c>
      <c r="B7914">
        <v>64215000</v>
      </c>
      <c r="C7914" t="s">
        <v>7871</v>
      </c>
      <c r="E7914" s="12">
        <v>7914</v>
      </c>
      <c r="F7914" s="13">
        <v>64216000</v>
      </c>
      <c r="G7914" s="14" t="s">
        <v>7872</v>
      </c>
      <c r="Q7914" t="str">
        <f t="shared" si="123"/>
        <v>64216000-Usluge elektronskih poruka i informacija</v>
      </c>
    </row>
    <row r="7915" spans="1:17" x14ac:dyDescent="0.25">
      <c r="A7915">
        <v>7914</v>
      </c>
      <c r="B7915">
        <v>64216000</v>
      </c>
      <c r="C7915" t="s">
        <v>7872</v>
      </c>
      <c r="E7915" s="15">
        <v>7915</v>
      </c>
      <c r="F7915" s="16">
        <v>64216100</v>
      </c>
      <c r="G7915" s="17" t="s">
        <v>7873</v>
      </c>
      <c r="Q7915" t="str">
        <f t="shared" si="123"/>
        <v>64216100-Usluge elektronskih poruka</v>
      </c>
    </row>
    <row r="7916" spans="1:17" x14ac:dyDescent="0.25">
      <c r="A7916">
        <v>7915</v>
      </c>
      <c r="B7916">
        <v>64216100</v>
      </c>
      <c r="C7916" t="s">
        <v>7873</v>
      </c>
      <c r="E7916" s="12">
        <v>7916</v>
      </c>
      <c r="F7916" s="13">
        <v>64216110</v>
      </c>
      <c r="G7916" s="14" t="s">
        <v>7874</v>
      </c>
      <c r="Q7916" t="str">
        <f t="shared" si="123"/>
        <v>64216110-Usluge elektronske razmene podataka</v>
      </c>
    </row>
    <row r="7917" spans="1:17" x14ac:dyDescent="0.25">
      <c r="A7917">
        <v>7916</v>
      </c>
      <c r="B7917">
        <v>64216110</v>
      </c>
      <c r="C7917" t="s">
        <v>7874</v>
      </c>
      <c r="E7917" s="15">
        <v>7917</v>
      </c>
      <c r="F7917" s="16">
        <v>64216120</v>
      </c>
      <c r="G7917" s="17" t="s">
        <v>7875</v>
      </c>
      <c r="Q7917" t="str">
        <f t="shared" si="123"/>
        <v>64216120-Usluge elektronske pošte</v>
      </c>
    </row>
    <row r="7918" spans="1:17" x14ac:dyDescent="0.25">
      <c r="A7918">
        <v>7917</v>
      </c>
      <c r="B7918">
        <v>64216120</v>
      </c>
      <c r="C7918" t="s">
        <v>7875</v>
      </c>
      <c r="E7918" s="12">
        <v>7918</v>
      </c>
      <c r="F7918" s="13">
        <v>64216130</v>
      </c>
      <c r="G7918" s="14" t="s">
        <v>7876</v>
      </c>
      <c r="Q7918" t="str">
        <f t="shared" si="123"/>
        <v>64216130-Usluge teleksa</v>
      </c>
    </row>
    <row r="7919" spans="1:17" x14ac:dyDescent="0.25">
      <c r="A7919">
        <v>7918</v>
      </c>
      <c r="B7919">
        <v>64216130</v>
      </c>
      <c r="C7919" t="s">
        <v>7876</v>
      </c>
      <c r="E7919" s="15">
        <v>7919</v>
      </c>
      <c r="F7919" s="16">
        <v>64216140</v>
      </c>
      <c r="G7919" s="17" t="s">
        <v>7877</v>
      </c>
      <c r="Q7919" t="str">
        <f t="shared" si="123"/>
        <v>64216140-Telegrafske usluge</v>
      </c>
    </row>
    <row r="7920" spans="1:17" x14ac:dyDescent="0.25">
      <c r="A7920">
        <v>7919</v>
      </c>
      <c r="B7920">
        <v>64216140</v>
      </c>
      <c r="C7920" t="s">
        <v>7877</v>
      </c>
      <c r="E7920" s="12">
        <v>7920</v>
      </c>
      <c r="F7920" s="13">
        <v>64216200</v>
      </c>
      <c r="G7920" s="14" t="s">
        <v>7878</v>
      </c>
      <c r="Q7920" t="str">
        <f t="shared" si="123"/>
        <v>64216200-Usluge elektronskih informacija</v>
      </c>
    </row>
    <row r="7921" spans="1:17" x14ac:dyDescent="0.25">
      <c r="A7921">
        <v>7920</v>
      </c>
      <c r="B7921">
        <v>64216200</v>
      </c>
      <c r="C7921" t="s">
        <v>7878</v>
      </c>
      <c r="E7921" s="15">
        <v>7921</v>
      </c>
      <c r="F7921" s="16">
        <v>64216210</v>
      </c>
      <c r="G7921" s="17" t="s">
        <v>7879</v>
      </c>
      <c r="Q7921" t="str">
        <f t="shared" si="123"/>
        <v>64216210-Informacione usluge sa dodatom vrednošću</v>
      </c>
    </row>
    <row r="7922" spans="1:17" x14ac:dyDescent="0.25">
      <c r="A7922">
        <v>7921</v>
      </c>
      <c r="B7922">
        <v>64216210</v>
      </c>
      <c r="C7922" t="s">
        <v>7879</v>
      </c>
      <c r="E7922" s="12">
        <v>7922</v>
      </c>
      <c r="F7922" s="13">
        <v>64216300</v>
      </c>
      <c r="G7922" s="14" t="s">
        <v>7880</v>
      </c>
      <c r="Q7922" t="str">
        <f t="shared" si="123"/>
        <v>64216300-Usluge teleteksta</v>
      </c>
    </row>
    <row r="7923" spans="1:17" x14ac:dyDescent="0.25">
      <c r="A7923">
        <v>7922</v>
      </c>
      <c r="B7923">
        <v>64216300</v>
      </c>
      <c r="C7923" t="s">
        <v>7880</v>
      </c>
      <c r="E7923" s="15">
        <v>7923</v>
      </c>
      <c r="F7923" s="16">
        <v>64220000</v>
      </c>
      <c r="G7923" s="17" t="s">
        <v>7881</v>
      </c>
      <c r="Q7923" t="str">
        <f t="shared" si="123"/>
        <v>64220000-Telekomunikacione usluge, izuzev usluga telefonije i prenosa podataka</v>
      </c>
    </row>
    <row r="7924" spans="1:17" x14ac:dyDescent="0.25">
      <c r="A7924">
        <v>7923</v>
      </c>
      <c r="B7924">
        <v>64220000</v>
      </c>
      <c r="C7924" t="s">
        <v>7881</v>
      </c>
      <c r="E7924" s="12">
        <v>7924</v>
      </c>
      <c r="F7924" s="13">
        <v>64221000</v>
      </c>
      <c r="G7924" s="14" t="s">
        <v>7882</v>
      </c>
      <c r="Q7924" t="str">
        <f t="shared" si="123"/>
        <v>64221000-Usluge mrežnog povezivanja</v>
      </c>
    </row>
    <row r="7925" spans="1:17" x14ac:dyDescent="0.25">
      <c r="A7925">
        <v>7924</v>
      </c>
      <c r="B7925">
        <v>64221000</v>
      </c>
      <c r="C7925" t="s">
        <v>7882</v>
      </c>
      <c r="E7925" s="15">
        <v>7925</v>
      </c>
      <c r="F7925" s="16">
        <v>64222000</v>
      </c>
      <c r="G7925" s="17" t="s">
        <v>7883</v>
      </c>
      <c r="Q7925" t="str">
        <f t="shared" si="123"/>
        <v>64222000-Usluge rada na daljinu</v>
      </c>
    </row>
    <row r="7926" spans="1:17" x14ac:dyDescent="0.25">
      <c r="A7926">
        <v>7925</v>
      </c>
      <c r="B7926">
        <v>64222000</v>
      </c>
      <c r="C7926" t="s">
        <v>7883</v>
      </c>
      <c r="E7926" s="12">
        <v>7926</v>
      </c>
      <c r="F7926" s="13">
        <v>64223000</v>
      </c>
      <c r="G7926" s="14" t="s">
        <v>7884</v>
      </c>
      <c r="Q7926" t="str">
        <f t="shared" si="123"/>
        <v>64223000-Usluge pejdžinga</v>
      </c>
    </row>
    <row r="7927" spans="1:17" x14ac:dyDescent="0.25">
      <c r="A7927">
        <v>7926</v>
      </c>
      <c r="B7927">
        <v>64223000</v>
      </c>
      <c r="C7927" t="s">
        <v>7884</v>
      </c>
      <c r="E7927" s="15">
        <v>7927</v>
      </c>
      <c r="F7927" s="16">
        <v>64224000</v>
      </c>
      <c r="G7927" s="17" t="s">
        <v>7885</v>
      </c>
      <c r="Q7927" t="str">
        <f t="shared" si="123"/>
        <v>64224000-Usluge telekonferencije</v>
      </c>
    </row>
    <row r="7928" spans="1:17" x14ac:dyDescent="0.25">
      <c r="A7928">
        <v>7927</v>
      </c>
      <c r="B7928">
        <v>64224000</v>
      </c>
      <c r="C7928" t="s">
        <v>7885</v>
      </c>
      <c r="E7928" s="12">
        <v>7928</v>
      </c>
      <c r="F7928" s="13">
        <v>64225000</v>
      </c>
      <c r="G7928" s="14" t="s">
        <v>7886</v>
      </c>
      <c r="Q7928" t="str">
        <f t="shared" si="123"/>
        <v>64225000-Telekomunikacione usluge vazduh - zemlja</v>
      </c>
    </row>
    <row r="7929" spans="1:17" x14ac:dyDescent="0.25">
      <c r="A7929">
        <v>7928</v>
      </c>
      <c r="B7929">
        <v>64225000</v>
      </c>
      <c r="C7929" t="s">
        <v>7886</v>
      </c>
      <c r="E7929" s="15">
        <v>7929</v>
      </c>
      <c r="F7929" s="16">
        <v>64226000</v>
      </c>
      <c r="G7929" s="17" t="s">
        <v>7887</v>
      </c>
      <c r="Q7929" t="str">
        <f t="shared" si="123"/>
        <v>64226000-Telematske usluge</v>
      </c>
    </row>
    <row r="7930" spans="1:17" x14ac:dyDescent="0.25">
      <c r="A7930">
        <v>7929</v>
      </c>
      <c r="B7930">
        <v>64226000</v>
      </c>
      <c r="C7930" t="s">
        <v>7887</v>
      </c>
      <c r="E7930" s="12">
        <v>7930</v>
      </c>
      <c r="F7930" s="13">
        <v>64227000</v>
      </c>
      <c r="G7930" s="14" t="s">
        <v>7888</v>
      </c>
      <c r="Q7930" t="str">
        <f t="shared" si="123"/>
        <v>64227000-Integrisane telekomunikacione usluge</v>
      </c>
    </row>
    <row r="7931" spans="1:17" x14ac:dyDescent="0.25">
      <c r="A7931">
        <v>7930</v>
      </c>
      <c r="B7931">
        <v>64227000</v>
      </c>
      <c r="C7931" t="s">
        <v>7888</v>
      </c>
      <c r="E7931" s="15">
        <v>7931</v>
      </c>
      <c r="F7931" s="16">
        <v>64228000</v>
      </c>
      <c r="G7931" s="17" t="s">
        <v>7889</v>
      </c>
      <c r="Q7931" t="str">
        <f t="shared" si="123"/>
        <v>64228000-Usluge prenosa radijskih i televizijskih emisija</v>
      </c>
    </row>
    <row r="7932" spans="1:17" x14ac:dyDescent="0.25">
      <c r="A7932">
        <v>7931</v>
      </c>
      <c r="B7932">
        <v>64228000</v>
      </c>
      <c r="C7932" t="s">
        <v>7889</v>
      </c>
      <c r="E7932" s="12">
        <v>7932</v>
      </c>
      <c r="F7932" s="13">
        <v>64228100</v>
      </c>
      <c r="G7932" s="14" t="s">
        <v>7890</v>
      </c>
      <c r="Q7932" t="str">
        <f t="shared" si="123"/>
        <v>64228100-Usluge prenosa televizijskih emisija</v>
      </c>
    </row>
    <row r="7933" spans="1:17" x14ac:dyDescent="0.25">
      <c r="A7933">
        <v>7932</v>
      </c>
      <c r="B7933">
        <v>64228100</v>
      </c>
      <c r="C7933" t="s">
        <v>7890</v>
      </c>
      <c r="E7933" s="15">
        <v>7933</v>
      </c>
      <c r="F7933" s="16">
        <v>64228200</v>
      </c>
      <c r="G7933" s="17" t="s">
        <v>7891</v>
      </c>
      <c r="Q7933" t="str">
        <f t="shared" si="123"/>
        <v>64228200-Usluge prenosa radijskih emisija</v>
      </c>
    </row>
    <row r="7934" spans="1:17" x14ac:dyDescent="0.25">
      <c r="A7934">
        <v>7933</v>
      </c>
      <c r="B7934">
        <v>64228200</v>
      </c>
      <c r="C7934" t="s">
        <v>7891</v>
      </c>
      <c r="E7934" s="12">
        <v>7934</v>
      </c>
      <c r="F7934" s="13">
        <v>65000000</v>
      </c>
      <c r="G7934" s="14" t="s">
        <v>7892</v>
      </c>
      <c r="Q7934" t="str">
        <f t="shared" si="123"/>
        <v>65000000-Komunalne usluge</v>
      </c>
    </row>
    <row r="7935" spans="1:17" x14ac:dyDescent="0.25">
      <c r="A7935">
        <v>7934</v>
      </c>
      <c r="B7935">
        <v>65000000</v>
      </c>
      <c r="C7935" t="s">
        <v>7892</v>
      </c>
      <c r="E7935" s="15">
        <v>7935</v>
      </c>
      <c r="F7935" s="16">
        <v>65100000</v>
      </c>
      <c r="G7935" s="17" t="s">
        <v>7893</v>
      </c>
      <c r="Q7935" t="str">
        <f t="shared" si="123"/>
        <v>65100000-Distribucija vode i povezane usluge</v>
      </c>
    </row>
    <row r="7936" spans="1:17" x14ac:dyDescent="0.25">
      <c r="A7936">
        <v>7935</v>
      </c>
      <c r="B7936">
        <v>65100000</v>
      </c>
      <c r="C7936" t="s">
        <v>7893</v>
      </c>
      <c r="E7936" s="12">
        <v>7936</v>
      </c>
      <c r="F7936" s="13">
        <v>65110000</v>
      </c>
      <c r="G7936" s="14" t="s">
        <v>7894</v>
      </c>
      <c r="Q7936" t="str">
        <f t="shared" si="123"/>
        <v>65110000-Distribucija vode</v>
      </c>
    </row>
    <row r="7937" spans="1:17" x14ac:dyDescent="0.25">
      <c r="A7937">
        <v>7936</v>
      </c>
      <c r="B7937">
        <v>65110000</v>
      </c>
      <c r="C7937" t="s">
        <v>7894</v>
      </c>
      <c r="E7937" s="15">
        <v>7937</v>
      </c>
      <c r="F7937" s="16">
        <v>65111000</v>
      </c>
      <c r="G7937" s="17" t="s">
        <v>7895</v>
      </c>
      <c r="Q7937" t="str">
        <f t="shared" si="123"/>
        <v>65111000-Distribucija pitke vode</v>
      </c>
    </row>
    <row r="7938" spans="1:17" x14ac:dyDescent="0.25">
      <c r="A7938">
        <v>7937</v>
      </c>
      <c r="B7938">
        <v>65111000</v>
      </c>
      <c r="C7938" t="s">
        <v>7895</v>
      </c>
      <c r="E7938" s="12">
        <v>7938</v>
      </c>
      <c r="F7938" s="13">
        <v>65120000</v>
      </c>
      <c r="G7938" s="14" t="s">
        <v>7896</v>
      </c>
      <c r="Q7938" t="str">
        <f t="shared" ref="Q7938:Q8001" si="124">F7938&amp; "-" &amp;G7938</f>
        <v>65120000-Upravljanje postrojenjima za prečišćavanje vode</v>
      </c>
    </row>
    <row r="7939" spans="1:17" x14ac:dyDescent="0.25">
      <c r="A7939">
        <v>7938</v>
      </c>
      <c r="B7939">
        <v>65120000</v>
      </c>
      <c r="C7939" t="s">
        <v>7896</v>
      </c>
      <c r="E7939" s="15">
        <v>7939</v>
      </c>
      <c r="F7939" s="16">
        <v>65121000</v>
      </c>
      <c r="G7939" s="17" t="s">
        <v>7897</v>
      </c>
      <c r="Q7939" t="str">
        <f t="shared" si="124"/>
        <v>65121000-Usluge demineralizacije vode</v>
      </c>
    </row>
    <row r="7940" spans="1:17" x14ac:dyDescent="0.25">
      <c r="A7940">
        <v>7939</v>
      </c>
      <c r="B7940">
        <v>65121000</v>
      </c>
      <c r="C7940" t="s">
        <v>7897</v>
      </c>
      <c r="E7940" s="12">
        <v>7940</v>
      </c>
      <c r="F7940" s="13">
        <v>65122000</v>
      </c>
      <c r="G7940" s="14" t="s">
        <v>7898</v>
      </c>
      <c r="Q7940" t="str">
        <f t="shared" si="124"/>
        <v>65122000-Usluge desalinizacije vode</v>
      </c>
    </row>
    <row r="7941" spans="1:17" x14ac:dyDescent="0.25">
      <c r="A7941">
        <v>7940</v>
      </c>
      <c r="B7941">
        <v>65122000</v>
      </c>
      <c r="C7941" t="s">
        <v>7898</v>
      </c>
      <c r="E7941" s="15">
        <v>7941</v>
      </c>
      <c r="F7941" s="16">
        <v>65123000</v>
      </c>
      <c r="G7941" s="17" t="s">
        <v>7899</v>
      </c>
      <c r="Q7941" t="str">
        <f t="shared" si="124"/>
        <v>65123000-Usluge omekšavanja vode</v>
      </c>
    </row>
    <row r="7942" spans="1:17" x14ac:dyDescent="0.25">
      <c r="A7942">
        <v>7941</v>
      </c>
      <c r="B7942">
        <v>65123000</v>
      </c>
      <c r="C7942" t="s">
        <v>7899</v>
      </c>
      <c r="E7942" s="12">
        <v>7942</v>
      </c>
      <c r="F7942" s="13">
        <v>65130000</v>
      </c>
      <c r="G7942" s="14" t="s">
        <v>7900</v>
      </c>
      <c r="Q7942" t="str">
        <f t="shared" si="124"/>
        <v>65130000-Upravljanje vodosnabdevanjem</v>
      </c>
    </row>
    <row r="7943" spans="1:17" x14ac:dyDescent="0.25">
      <c r="A7943">
        <v>7942</v>
      </c>
      <c r="B7943">
        <v>65130000</v>
      </c>
      <c r="C7943" t="s">
        <v>7900</v>
      </c>
      <c r="E7943" s="15">
        <v>7943</v>
      </c>
      <c r="F7943" s="16">
        <v>65200000</v>
      </c>
      <c r="G7943" s="17" t="s">
        <v>7901</v>
      </c>
      <c r="Q7943" t="str">
        <f t="shared" si="124"/>
        <v>65200000-Distribucija gasa i povezane usluge</v>
      </c>
    </row>
    <row r="7944" spans="1:17" x14ac:dyDescent="0.25">
      <c r="A7944">
        <v>7943</v>
      </c>
      <c r="B7944">
        <v>65200000</v>
      </c>
      <c r="C7944" t="s">
        <v>7901</v>
      </c>
      <c r="E7944" s="12">
        <v>7944</v>
      </c>
      <c r="F7944" s="13">
        <v>65210000</v>
      </c>
      <c r="G7944" s="14" t="s">
        <v>7902</v>
      </c>
      <c r="Q7944" t="str">
        <f t="shared" si="124"/>
        <v>65210000-Distribucija gasa</v>
      </c>
    </row>
    <row r="7945" spans="1:17" x14ac:dyDescent="0.25">
      <c r="A7945">
        <v>7944</v>
      </c>
      <c r="B7945">
        <v>65210000</v>
      </c>
      <c r="C7945" t="s">
        <v>7902</v>
      </c>
      <c r="E7945" s="15">
        <v>7945</v>
      </c>
      <c r="F7945" s="16">
        <v>65300000</v>
      </c>
      <c r="G7945" s="17" t="s">
        <v>7903</v>
      </c>
      <c r="Q7945" t="str">
        <f t="shared" si="124"/>
        <v>65300000-Distribucija električne energije i povezane usluge</v>
      </c>
    </row>
    <row r="7946" spans="1:17" x14ac:dyDescent="0.25">
      <c r="A7946">
        <v>7945</v>
      </c>
      <c r="B7946">
        <v>65300000</v>
      </c>
      <c r="C7946" t="s">
        <v>7903</v>
      </c>
      <c r="E7946" s="12">
        <v>7946</v>
      </c>
      <c r="F7946" s="13">
        <v>65310000</v>
      </c>
      <c r="G7946" s="14" t="s">
        <v>7904</v>
      </c>
      <c r="Q7946" t="str">
        <f t="shared" si="124"/>
        <v>65310000-Distribucija električne energije</v>
      </c>
    </row>
    <row r="7947" spans="1:17" x14ac:dyDescent="0.25">
      <c r="A7947">
        <v>7946</v>
      </c>
      <c r="B7947">
        <v>65310000</v>
      </c>
      <c r="C7947" t="s">
        <v>7904</v>
      </c>
      <c r="E7947" s="15">
        <v>7947</v>
      </c>
      <c r="F7947" s="16">
        <v>65320000</v>
      </c>
      <c r="G7947" s="17" t="s">
        <v>7905</v>
      </c>
      <c r="Q7947" t="str">
        <f t="shared" si="124"/>
        <v>65320000-Upravljanje električnim instalacijama</v>
      </c>
    </row>
    <row r="7948" spans="1:17" x14ac:dyDescent="0.25">
      <c r="A7948">
        <v>7947</v>
      </c>
      <c r="B7948">
        <v>65320000</v>
      </c>
      <c r="C7948" t="s">
        <v>7905</v>
      </c>
      <c r="E7948" s="12">
        <v>7948</v>
      </c>
      <c r="F7948" s="13">
        <v>65400000</v>
      </c>
      <c r="G7948" s="14" t="s">
        <v>7906</v>
      </c>
      <c r="Q7948" t="str">
        <f t="shared" si="124"/>
        <v>65400000-Ostali izvori snabdevanja i distribucije energije</v>
      </c>
    </row>
    <row r="7949" spans="1:17" x14ac:dyDescent="0.25">
      <c r="A7949">
        <v>7948</v>
      </c>
      <c r="B7949">
        <v>65400000</v>
      </c>
      <c r="C7949" t="s">
        <v>7906</v>
      </c>
      <c r="E7949" s="15">
        <v>7949</v>
      </c>
      <c r="F7949" s="16">
        <v>65410000</v>
      </c>
      <c r="G7949" s="17" t="s">
        <v>7907</v>
      </c>
      <c r="Q7949" t="str">
        <f t="shared" si="124"/>
        <v>65410000-Upravljanje elektranama</v>
      </c>
    </row>
    <row r="7950" spans="1:17" x14ac:dyDescent="0.25">
      <c r="A7950">
        <v>7949</v>
      </c>
      <c r="B7950">
        <v>65410000</v>
      </c>
      <c r="C7950" t="s">
        <v>7907</v>
      </c>
      <c r="E7950" s="12">
        <v>7950</v>
      </c>
      <c r="F7950" s="13">
        <v>65500000</v>
      </c>
      <c r="G7950" s="14" t="s">
        <v>7908</v>
      </c>
      <c r="Q7950" t="str">
        <f t="shared" si="124"/>
        <v>65500000-Očitavanje brojila</v>
      </c>
    </row>
    <row r="7951" spans="1:17" x14ac:dyDescent="0.25">
      <c r="A7951">
        <v>7950</v>
      </c>
      <c r="B7951">
        <v>65500000</v>
      </c>
      <c r="C7951" t="s">
        <v>7908</v>
      </c>
      <c r="E7951" s="15">
        <v>7951</v>
      </c>
      <c r="F7951" s="16">
        <v>66000000</v>
      </c>
      <c r="G7951" s="17" t="s">
        <v>7909</v>
      </c>
      <c r="Q7951" t="str">
        <f t="shared" si="124"/>
        <v>66000000-Finansijske usluge i usluge osiguranja</v>
      </c>
    </row>
    <row r="7952" spans="1:17" x14ac:dyDescent="0.25">
      <c r="A7952">
        <v>7951</v>
      </c>
      <c r="B7952">
        <v>66000000</v>
      </c>
      <c r="C7952" t="s">
        <v>7909</v>
      </c>
      <c r="E7952" s="12">
        <v>7952</v>
      </c>
      <c r="F7952" s="13">
        <v>66100000</v>
      </c>
      <c r="G7952" s="14" t="s">
        <v>7910</v>
      </c>
      <c r="Q7952" t="str">
        <f t="shared" si="124"/>
        <v>66100000-Bankarske i investicione usluge</v>
      </c>
    </row>
    <row r="7953" spans="1:17" x14ac:dyDescent="0.25">
      <c r="A7953">
        <v>7952</v>
      </c>
      <c r="B7953">
        <v>66100000</v>
      </c>
      <c r="C7953" t="s">
        <v>7910</v>
      </c>
      <c r="E7953" s="15">
        <v>7953</v>
      </c>
      <c r="F7953" s="16">
        <v>66110000</v>
      </c>
      <c r="G7953" s="17" t="s">
        <v>7911</v>
      </c>
      <c r="Q7953" t="str">
        <f t="shared" si="124"/>
        <v>66110000-Bankarske usluge</v>
      </c>
    </row>
    <row r="7954" spans="1:17" x14ac:dyDescent="0.25">
      <c r="A7954">
        <v>7953</v>
      </c>
      <c r="B7954">
        <v>66110000</v>
      </c>
      <c r="C7954" t="s">
        <v>7911</v>
      </c>
      <c r="E7954" s="12">
        <v>7954</v>
      </c>
      <c r="F7954" s="13">
        <v>66111000</v>
      </c>
      <c r="G7954" s="14" t="s">
        <v>7912</v>
      </c>
      <c r="Q7954" t="str">
        <f t="shared" si="124"/>
        <v>66111000-Usluge centralne banke</v>
      </c>
    </row>
    <row r="7955" spans="1:17" x14ac:dyDescent="0.25">
      <c r="A7955">
        <v>7954</v>
      </c>
      <c r="B7955">
        <v>66111000</v>
      </c>
      <c r="C7955" t="s">
        <v>7912</v>
      </c>
      <c r="E7955" s="15">
        <v>7955</v>
      </c>
      <c r="F7955" s="16">
        <v>66112000</v>
      </c>
      <c r="G7955" s="17" t="s">
        <v>7913</v>
      </c>
      <c r="Q7955" t="str">
        <f t="shared" si="124"/>
        <v>66112000-Usluge depozita</v>
      </c>
    </row>
    <row r="7956" spans="1:17" x14ac:dyDescent="0.25">
      <c r="A7956">
        <v>7955</v>
      </c>
      <c r="B7956">
        <v>66112000</v>
      </c>
      <c r="C7956" t="s">
        <v>7913</v>
      </c>
      <c r="E7956" s="12">
        <v>7956</v>
      </c>
      <c r="F7956" s="13">
        <v>66113000</v>
      </c>
      <c r="G7956" s="14" t="s">
        <v>7914</v>
      </c>
      <c r="Q7956" t="str">
        <f t="shared" si="124"/>
        <v>66113000-Usluge odobravanja kredita</v>
      </c>
    </row>
    <row r="7957" spans="1:17" x14ac:dyDescent="0.25">
      <c r="A7957">
        <v>7956</v>
      </c>
      <c r="B7957">
        <v>66113000</v>
      </c>
      <c r="C7957" t="s">
        <v>7914</v>
      </c>
      <c r="E7957" s="15">
        <v>7957</v>
      </c>
      <c r="F7957" s="16">
        <v>66113100</v>
      </c>
      <c r="G7957" s="17" t="s">
        <v>7915</v>
      </c>
      <c r="Q7957" t="str">
        <f t="shared" si="124"/>
        <v>66113100-Usluge odobravanja mikro kredita</v>
      </c>
    </row>
    <row r="7958" spans="1:17" x14ac:dyDescent="0.25">
      <c r="A7958">
        <v>7957</v>
      </c>
      <c r="B7958">
        <v>66113100</v>
      </c>
      <c r="C7958" t="s">
        <v>7915</v>
      </c>
      <c r="E7958" s="12">
        <v>7958</v>
      </c>
      <c r="F7958" s="13">
        <v>66114000</v>
      </c>
      <c r="G7958" s="14" t="s">
        <v>7916</v>
      </c>
      <c r="Q7958" t="str">
        <f t="shared" si="124"/>
        <v>66114000-Usluge finansijskog lizinga</v>
      </c>
    </row>
    <row r="7959" spans="1:17" x14ac:dyDescent="0.25">
      <c r="A7959">
        <v>7958</v>
      </c>
      <c r="B7959">
        <v>66114000</v>
      </c>
      <c r="C7959" t="s">
        <v>7916</v>
      </c>
      <c r="E7959" s="15">
        <v>7959</v>
      </c>
      <c r="F7959" s="16">
        <v>66115000</v>
      </c>
      <c r="G7959" s="17" t="s">
        <v>7917</v>
      </c>
      <c r="Q7959" t="str">
        <f t="shared" si="124"/>
        <v>66115000-Usluge međunarodnog platnog prometa</v>
      </c>
    </row>
    <row r="7960" spans="1:17" x14ac:dyDescent="0.25">
      <c r="A7960">
        <v>7959</v>
      </c>
      <c r="B7960">
        <v>66115000</v>
      </c>
      <c r="C7960" t="s">
        <v>7917</v>
      </c>
      <c r="E7960" s="12">
        <v>7960</v>
      </c>
      <c r="F7960" s="13">
        <v>66120000</v>
      </c>
      <c r="G7960" s="14" t="s">
        <v>7918</v>
      </c>
      <c r="Q7960" t="str">
        <f t="shared" si="124"/>
        <v>66120000-Usluge investicionog bankarstva i povezane usluge</v>
      </c>
    </row>
    <row r="7961" spans="1:17" x14ac:dyDescent="0.25">
      <c r="A7961">
        <v>7960</v>
      </c>
      <c r="B7961">
        <v>66120000</v>
      </c>
      <c r="C7961" t="s">
        <v>7918</v>
      </c>
      <c r="E7961" s="15">
        <v>7961</v>
      </c>
      <c r="F7961" s="16">
        <v>66121000</v>
      </c>
      <c r="G7961" s="17" t="s">
        <v>7919</v>
      </c>
      <c r="Q7961" t="str">
        <f t="shared" si="124"/>
        <v>66121000-Usluge pripajanja i kupovine preduzeća</v>
      </c>
    </row>
    <row r="7962" spans="1:17" x14ac:dyDescent="0.25">
      <c r="A7962">
        <v>7961</v>
      </c>
      <c r="B7962">
        <v>66121000</v>
      </c>
      <c r="C7962" t="s">
        <v>7919</v>
      </c>
      <c r="E7962" s="12">
        <v>7962</v>
      </c>
      <c r="F7962" s="13">
        <v>66122000</v>
      </c>
      <c r="G7962" s="14" t="s">
        <v>7920</v>
      </c>
      <c r="Q7962" t="str">
        <f t="shared" si="124"/>
        <v>66122000-Usluge korporativnih finansija i ulaganja kapitala</v>
      </c>
    </row>
    <row r="7963" spans="1:17" x14ac:dyDescent="0.25">
      <c r="A7963">
        <v>7962</v>
      </c>
      <c r="B7963">
        <v>66122000</v>
      </c>
      <c r="C7963" t="s">
        <v>7920</v>
      </c>
      <c r="E7963" s="15">
        <v>7963</v>
      </c>
      <c r="F7963" s="16">
        <v>66130000</v>
      </c>
      <c r="G7963" s="17" t="s">
        <v>7921</v>
      </c>
      <c r="Q7963" t="str">
        <f t="shared" si="124"/>
        <v>66130000-Usluge posredovanja i srodne usluge u poslovanju hartijama od vrednosti i robnim derivatima</v>
      </c>
    </row>
    <row r="7964" spans="1:17" x14ac:dyDescent="0.25">
      <c r="A7964">
        <v>7963</v>
      </c>
      <c r="B7964">
        <v>66130000</v>
      </c>
      <c r="C7964" t="s">
        <v>7921</v>
      </c>
      <c r="E7964" s="12">
        <v>7964</v>
      </c>
      <c r="F7964" s="13">
        <v>66131000</v>
      </c>
      <c r="G7964" s="14" t="s">
        <v>7922</v>
      </c>
      <c r="Q7964" t="str">
        <f t="shared" si="124"/>
        <v>66131000-Usluge posredovanja u poslovanju hartijama od vrednosti</v>
      </c>
    </row>
    <row r="7965" spans="1:17" x14ac:dyDescent="0.25">
      <c r="A7965">
        <v>7964</v>
      </c>
      <c r="B7965">
        <v>66131000</v>
      </c>
      <c r="C7965" t="s">
        <v>7922</v>
      </c>
      <c r="E7965" s="15">
        <v>7965</v>
      </c>
      <c r="F7965" s="16">
        <v>66131100</v>
      </c>
      <c r="G7965" s="17" t="s">
        <v>7923</v>
      </c>
      <c r="Q7965" t="str">
        <f t="shared" si="124"/>
        <v>66131100-Usluge penzionih ulaganja</v>
      </c>
    </row>
    <row r="7966" spans="1:17" x14ac:dyDescent="0.25">
      <c r="A7966">
        <v>7965</v>
      </c>
      <c r="B7966">
        <v>66131100</v>
      </c>
      <c r="C7966" t="s">
        <v>7923</v>
      </c>
      <c r="E7966" s="12">
        <v>7966</v>
      </c>
      <c r="F7966" s="13">
        <v>66132000</v>
      </c>
      <c r="G7966" s="14" t="s">
        <v>7924</v>
      </c>
      <c r="Q7966" t="str">
        <f t="shared" si="124"/>
        <v>66132000-Usluge posredovanja u trgovini robnim derivatima</v>
      </c>
    </row>
    <row r="7967" spans="1:17" x14ac:dyDescent="0.25">
      <c r="A7967">
        <v>7966</v>
      </c>
      <c r="B7967">
        <v>66132000</v>
      </c>
      <c r="C7967" t="s">
        <v>7924</v>
      </c>
      <c r="E7967" s="15">
        <v>7967</v>
      </c>
      <c r="F7967" s="16">
        <v>66133000</v>
      </c>
      <c r="G7967" s="17" t="s">
        <v>7925</v>
      </c>
      <c r="Q7967" t="str">
        <f t="shared" si="124"/>
        <v>66133000-Usluge obrade i kliringa</v>
      </c>
    </row>
    <row r="7968" spans="1:17" x14ac:dyDescent="0.25">
      <c r="A7968">
        <v>7967</v>
      </c>
      <c r="B7968">
        <v>66133000</v>
      </c>
      <c r="C7968" t="s">
        <v>7925</v>
      </c>
      <c r="E7968" s="12">
        <v>7968</v>
      </c>
      <c r="F7968" s="13">
        <v>66140000</v>
      </c>
      <c r="G7968" s="14" t="s">
        <v>7926</v>
      </c>
      <c r="Q7968" t="str">
        <f t="shared" si="124"/>
        <v>66140000-Usluge upravljanja portfoliom</v>
      </c>
    </row>
    <row r="7969" spans="1:17" x14ac:dyDescent="0.25">
      <c r="A7969">
        <v>7968</v>
      </c>
      <c r="B7969">
        <v>66140000</v>
      </c>
      <c r="C7969" t="s">
        <v>7926</v>
      </c>
      <c r="E7969" s="15">
        <v>7969</v>
      </c>
      <c r="F7969" s="16">
        <v>66141000</v>
      </c>
      <c r="G7969" s="17" t="s">
        <v>7927</v>
      </c>
      <c r="Q7969" t="str">
        <f t="shared" si="124"/>
        <v>66141000-Usluge upravljanja penzionim fondom</v>
      </c>
    </row>
    <row r="7970" spans="1:17" x14ac:dyDescent="0.25">
      <c r="A7970">
        <v>7969</v>
      </c>
      <c r="B7970">
        <v>66141000</v>
      </c>
      <c r="C7970" t="s">
        <v>7927</v>
      </c>
      <c r="E7970" s="12">
        <v>7970</v>
      </c>
      <c r="F7970" s="13">
        <v>66150000</v>
      </c>
      <c r="G7970" s="14" t="s">
        <v>7928</v>
      </c>
      <c r="Q7970" t="str">
        <f t="shared" si="124"/>
        <v>66150000-Usluge upravljanja finansijskim tržištima</v>
      </c>
    </row>
    <row r="7971" spans="1:17" x14ac:dyDescent="0.25">
      <c r="A7971">
        <v>7970</v>
      </c>
      <c r="B7971">
        <v>66150000</v>
      </c>
      <c r="C7971" t="s">
        <v>7928</v>
      </c>
      <c r="E7971" s="15">
        <v>7971</v>
      </c>
      <c r="F7971" s="16">
        <v>66151000</v>
      </c>
      <c r="G7971" s="17" t="s">
        <v>7929</v>
      </c>
      <c r="Q7971" t="str">
        <f t="shared" si="124"/>
        <v>66151000-Usluge poslovanja na finansijskom tržištu</v>
      </c>
    </row>
    <row r="7972" spans="1:17" x14ac:dyDescent="0.25">
      <c r="A7972">
        <v>7971</v>
      </c>
      <c r="B7972">
        <v>66151000</v>
      </c>
      <c r="C7972" t="s">
        <v>7929</v>
      </c>
      <c r="E7972" s="12">
        <v>7972</v>
      </c>
      <c r="F7972" s="13">
        <v>66151100</v>
      </c>
      <c r="G7972" s="14" t="s">
        <v>7930</v>
      </c>
      <c r="Q7972" t="str">
        <f t="shared" si="124"/>
        <v>66151100-Usluge maloprodaje na elektronskom tržištu</v>
      </c>
    </row>
    <row r="7973" spans="1:17" x14ac:dyDescent="0.25">
      <c r="A7973">
        <v>7972</v>
      </c>
      <c r="B7973">
        <v>66151100</v>
      </c>
      <c r="C7973" t="s">
        <v>7930</v>
      </c>
      <c r="E7973" s="15">
        <v>7973</v>
      </c>
      <c r="F7973" s="16">
        <v>66152000</v>
      </c>
      <c r="G7973" s="17" t="s">
        <v>7931</v>
      </c>
      <c r="Q7973" t="str">
        <f t="shared" si="124"/>
        <v>66152000-Regulatorne usluge na elektronskom tržištu</v>
      </c>
    </row>
    <row r="7974" spans="1:17" x14ac:dyDescent="0.25">
      <c r="A7974">
        <v>7973</v>
      </c>
      <c r="B7974">
        <v>66152000</v>
      </c>
      <c r="C7974" t="s">
        <v>7931</v>
      </c>
      <c r="E7974" s="12">
        <v>7974</v>
      </c>
      <c r="F7974" s="13">
        <v>66160000</v>
      </c>
      <c r="G7974" s="14" t="s">
        <v>7932</v>
      </c>
      <c r="Q7974" t="str">
        <f t="shared" si="124"/>
        <v>66160000-Fiducijarni i depozitni poslovi</v>
      </c>
    </row>
    <row r="7975" spans="1:17" x14ac:dyDescent="0.25">
      <c r="A7975">
        <v>7974</v>
      </c>
      <c r="B7975">
        <v>66160000</v>
      </c>
      <c r="C7975" t="s">
        <v>7932</v>
      </c>
      <c r="E7975" s="15">
        <v>7975</v>
      </c>
      <c r="F7975" s="16">
        <v>66161000</v>
      </c>
      <c r="G7975" s="17" t="s">
        <v>7933</v>
      </c>
      <c r="Q7975" t="str">
        <f t="shared" si="124"/>
        <v>66161000-Fiducijarni poslovi</v>
      </c>
    </row>
    <row r="7976" spans="1:17" x14ac:dyDescent="0.25">
      <c r="A7976">
        <v>7975</v>
      </c>
      <c r="B7976">
        <v>66161000</v>
      </c>
      <c r="C7976" t="s">
        <v>7933</v>
      </c>
      <c r="E7976" s="12">
        <v>7976</v>
      </c>
      <c r="F7976" s="13">
        <v>66162000</v>
      </c>
      <c r="G7976" s="14" t="s">
        <v>7934</v>
      </c>
      <c r="Q7976" t="str">
        <f t="shared" si="124"/>
        <v>66162000-Kastodi usluge</v>
      </c>
    </row>
    <row r="7977" spans="1:17" x14ac:dyDescent="0.25">
      <c r="A7977">
        <v>7976</v>
      </c>
      <c r="B7977">
        <v>66162000</v>
      </c>
      <c r="C7977" t="s">
        <v>7934</v>
      </c>
      <c r="E7977" s="15">
        <v>7977</v>
      </c>
      <c r="F7977" s="16">
        <v>66170000</v>
      </c>
      <c r="G7977" s="17" t="s">
        <v>7935</v>
      </c>
      <c r="Q7977" t="str">
        <f t="shared" si="124"/>
        <v>66170000-Usluge finansijskog savetovanja, obrade finansijskih transakcija i kliringa</v>
      </c>
    </row>
    <row r="7978" spans="1:17" x14ac:dyDescent="0.25">
      <c r="A7978">
        <v>7977</v>
      </c>
      <c r="B7978">
        <v>66170000</v>
      </c>
      <c r="C7978" t="s">
        <v>7935</v>
      </c>
      <c r="E7978" s="12">
        <v>7978</v>
      </c>
      <c r="F7978" s="13">
        <v>66171000</v>
      </c>
      <c r="G7978" s="14" t="s">
        <v>7936</v>
      </c>
      <c r="Q7978" t="str">
        <f t="shared" si="124"/>
        <v>66171000-Usluge finansijskog savetovanja</v>
      </c>
    </row>
    <row r="7979" spans="1:17" x14ac:dyDescent="0.25">
      <c r="A7979">
        <v>7978</v>
      </c>
      <c r="B7979">
        <v>66171000</v>
      </c>
      <c r="C7979" t="s">
        <v>7936</v>
      </c>
      <c r="E7979" s="15">
        <v>7979</v>
      </c>
      <c r="F7979" s="16">
        <v>66172000</v>
      </c>
      <c r="G7979" s="17" t="s">
        <v>7937</v>
      </c>
      <c r="Q7979" t="str">
        <f t="shared" si="124"/>
        <v>66172000-Usluge obrade finansijskih transakcija i kliringa</v>
      </c>
    </row>
    <row r="7980" spans="1:17" x14ac:dyDescent="0.25">
      <c r="A7980">
        <v>7979</v>
      </c>
      <c r="B7980">
        <v>66172000</v>
      </c>
      <c r="C7980" t="s">
        <v>7937</v>
      </c>
      <c r="E7980" s="12">
        <v>7980</v>
      </c>
      <c r="F7980" s="13">
        <v>66180000</v>
      </c>
      <c r="G7980" s="14" t="s">
        <v>7938</v>
      </c>
      <c r="Q7980" t="str">
        <f t="shared" si="124"/>
        <v>66180000-Usluge menjačkih poslova</v>
      </c>
    </row>
    <row r="7981" spans="1:17" x14ac:dyDescent="0.25">
      <c r="A7981">
        <v>7980</v>
      </c>
      <c r="B7981">
        <v>66180000</v>
      </c>
      <c r="C7981" t="s">
        <v>7938</v>
      </c>
      <c r="E7981" s="15">
        <v>7981</v>
      </c>
      <c r="F7981" s="16">
        <v>66190000</v>
      </c>
      <c r="G7981" s="17" t="s">
        <v>7939</v>
      </c>
      <c r="Q7981" t="str">
        <f t="shared" si="124"/>
        <v>66190000-Usluge posredovanja kod zajma</v>
      </c>
    </row>
    <row r="7982" spans="1:17" x14ac:dyDescent="0.25">
      <c r="A7982">
        <v>7981</v>
      </c>
      <c r="B7982">
        <v>66190000</v>
      </c>
      <c r="C7982" t="s">
        <v>7939</v>
      </c>
      <c r="E7982" s="12">
        <v>7982</v>
      </c>
      <c r="F7982" s="13">
        <v>66500000</v>
      </c>
      <c r="G7982" s="14" t="s">
        <v>7940</v>
      </c>
      <c r="Q7982" t="str">
        <f t="shared" si="124"/>
        <v>66500000-Usluge osiguranja i penzijske usluge</v>
      </c>
    </row>
    <row r="7983" spans="1:17" x14ac:dyDescent="0.25">
      <c r="A7983">
        <v>7982</v>
      </c>
      <c r="B7983">
        <v>66500000</v>
      </c>
      <c r="C7983" t="s">
        <v>7940</v>
      </c>
      <c r="E7983" s="15">
        <v>7983</v>
      </c>
      <c r="F7983" s="16">
        <v>66510000</v>
      </c>
      <c r="G7983" s="17" t="s">
        <v>7941</v>
      </c>
      <c r="Q7983" t="str">
        <f t="shared" si="124"/>
        <v>66510000-Usluge osiguranja</v>
      </c>
    </row>
    <row r="7984" spans="1:17" x14ac:dyDescent="0.25">
      <c r="A7984">
        <v>7983</v>
      </c>
      <c r="B7984">
        <v>66510000</v>
      </c>
      <c r="C7984" t="s">
        <v>7941</v>
      </c>
      <c r="E7984" s="12">
        <v>7984</v>
      </c>
      <c r="F7984" s="13">
        <v>66511000</v>
      </c>
      <c r="G7984" s="14" t="s">
        <v>7942</v>
      </c>
      <c r="Q7984" t="str">
        <f t="shared" si="124"/>
        <v>66511000-Usluge životnog osiguranja</v>
      </c>
    </row>
    <row r="7985" spans="1:17" x14ac:dyDescent="0.25">
      <c r="A7985">
        <v>7984</v>
      </c>
      <c r="B7985">
        <v>66511000</v>
      </c>
      <c r="C7985" t="s">
        <v>7942</v>
      </c>
      <c r="E7985" s="15">
        <v>7985</v>
      </c>
      <c r="F7985" s="16">
        <v>66512000</v>
      </c>
      <c r="G7985" s="17" t="s">
        <v>7943</v>
      </c>
      <c r="Q7985" t="str">
        <f t="shared" si="124"/>
        <v>66512000-Usluge osiguranja od nezgode i usluge zdravstvenog osiguranja</v>
      </c>
    </row>
    <row r="7986" spans="1:17" x14ac:dyDescent="0.25">
      <c r="A7986">
        <v>7985</v>
      </c>
      <c r="B7986">
        <v>66512000</v>
      </c>
      <c r="C7986" t="s">
        <v>7943</v>
      </c>
      <c r="E7986" s="12">
        <v>7986</v>
      </c>
      <c r="F7986" s="13">
        <v>66512100</v>
      </c>
      <c r="G7986" s="14" t="s">
        <v>7944</v>
      </c>
      <c r="Q7986" t="str">
        <f t="shared" si="124"/>
        <v>66512100-Usluge osiguranja od nezgode</v>
      </c>
    </row>
    <row r="7987" spans="1:17" x14ac:dyDescent="0.25">
      <c r="A7987">
        <v>7986</v>
      </c>
      <c r="B7987">
        <v>66512100</v>
      </c>
      <c r="C7987" t="s">
        <v>7944</v>
      </c>
      <c r="E7987" s="15">
        <v>7987</v>
      </c>
      <c r="F7987" s="16">
        <v>66512200</v>
      </c>
      <c r="G7987" s="17" t="s">
        <v>7945</v>
      </c>
      <c r="Q7987" t="str">
        <f t="shared" si="124"/>
        <v>66512200-Usluge zdravstvenog osiguranja</v>
      </c>
    </row>
    <row r="7988" spans="1:17" x14ac:dyDescent="0.25">
      <c r="A7988">
        <v>7987</v>
      </c>
      <c r="B7988">
        <v>66512200</v>
      </c>
      <c r="C7988" t="s">
        <v>7945</v>
      </c>
      <c r="E7988" s="12">
        <v>7988</v>
      </c>
      <c r="F7988" s="13">
        <v>66512210</v>
      </c>
      <c r="G7988" s="14" t="s">
        <v>7946</v>
      </c>
      <c r="Q7988" t="str">
        <f t="shared" si="124"/>
        <v>66512210-Usluge dobrovoljnog zdravstvenog osiguranja</v>
      </c>
    </row>
    <row r="7989" spans="1:17" x14ac:dyDescent="0.25">
      <c r="A7989">
        <v>7988</v>
      </c>
      <c r="B7989">
        <v>66512210</v>
      </c>
      <c r="C7989" t="s">
        <v>7946</v>
      </c>
      <c r="E7989" s="15">
        <v>7989</v>
      </c>
      <c r="F7989" s="16">
        <v>66512220</v>
      </c>
      <c r="G7989" s="17" t="s">
        <v>7947</v>
      </c>
      <c r="Q7989" t="str">
        <f t="shared" si="124"/>
        <v>66512220-Usluge medicinskog osiguranja</v>
      </c>
    </row>
    <row r="7990" spans="1:17" x14ac:dyDescent="0.25">
      <c r="A7990">
        <v>7989</v>
      </c>
      <c r="B7990">
        <v>66512220</v>
      </c>
      <c r="C7990" t="s">
        <v>7947</v>
      </c>
      <c r="E7990" s="12">
        <v>7990</v>
      </c>
      <c r="F7990" s="13">
        <v>66513000</v>
      </c>
      <c r="G7990" s="14" t="s">
        <v>7948</v>
      </c>
      <c r="Q7990" t="str">
        <f t="shared" si="124"/>
        <v>66513000-Usluge osiguranja od pravne odgovornosti i osiguranja od svih rizika</v>
      </c>
    </row>
    <row r="7991" spans="1:17" x14ac:dyDescent="0.25">
      <c r="A7991">
        <v>7990</v>
      </c>
      <c r="B7991">
        <v>66513000</v>
      </c>
      <c r="C7991" t="s">
        <v>7948</v>
      </c>
      <c r="E7991" s="15">
        <v>7991</v>
      </c>
      <c r="F7991" s="16">
        <v>66513100</v>
      </c>
      <c r="G7991" s="17" t="s">
        <v>7949</v>
      </c>
      <c r="Q7991" t="str">
        <f t="shared" si="124"/>
        <v>66513100-Usluge osiguranja od troškova pravne zaštite</v>
      </c>
    </row>
    <row r="7992" spans="1:17" x14ac:dyDescent="0.25">
      <c r="A7992">
        <v>7991</v>
      </c>
      <c r="B7992">
        <v>66513100</v>
      </c>
      <c r="C7992" t="s">
        <v>7949</v>
      </c>
      <c r="E7992" s="12">
        <v>7992</v>
      </c>
      <c r="F7992" s="13">
        <v>66513200</v>
      </c>
      <c r="G7992" s="14" t="s">
        <v>7950</v>
      </c>
      <c r="Q7992" t="str">
        <f t="shared" si="124"/>
        <v>66513200-Usluge osiguranja od svih rizika ugovarača</v>
      </c>
    </row>
    <row r="7993" spans="1:17" x14ac:dyDescent="0.25">
      <c r="A7993">
        <v>7992</v>
      </c>
      <c r="B7993">
        <v>66513200</v>
      </c>
      <c r="C7993" t="s">
        <v>7950</v>
      </c>
      <c r="E7993" s="15">
        <v>7993</v>
      </c>
      <c r="F7993" s="16">
        <v>66514000</v>
      </c>
      <c r="G7993" s="17" t="s">
        <v>7951</v>
      </c>
      <c r="Q7993" t="str">
        <f t="shared" si="124"/>
        <v>66514000-Osiguranje robe u prevozu i usluge osiguranja u prevozu</v>
      </c>
    </row>
    <row r="7994" spans="1:17" x14ac:dyDescent="0.25">
      <c r="A7994">
        <v>7993</v>
      </c>
      <c r="B7994">
        <v>66514000</v>
      </c>
      <c r="C7994" t="s">
        <v>7951</v>
      </c>
      <c r="E7994" s="12">
        <v>7994</v>
      </c>
      <c r="F7994" s="13">
        <v>66514100</v>
      </c>
      <c r="G7994" s="14" t="s">
        <v>7952</v>
      </c>
      <c r="Q7994" t="str">
        <f t="shared" si="124"/>
        <v>66514100-Usluge osiguranja u prevozu</v>
      </c>
    </row>
    <row r="7995" spans="1:17" x14ac:dyDescent="0.25">
      <c r="A7995">
        <v>7994</v>
      </c>
      <c r="B7995">
        <v>66514100</v>
      </c>
      <c r="C7995" t="s">
        <v>7952</v>
      </c>
      <c r="E7995" s="15">
        <v>7995</v>
      </c>
      <c r="F7995" s="16">
        <v>66514110</v>
      </c>
      <c r="G7995" s="17" t="s">
        <v>7953</v>
      </c>
      <c r="Q7995" t="str">
        <f t="shared" si="124"/>
        <v>66514110-Usluge osiguranja motornih vozila</v>
      </c>
    </row>
    <row r="7996" spans="1:17" x14ac:dyDescent="0.25">
      <c r="A7996">
        <v>7995</v>
      </c>
      <c r="B7996">
        <v>66514110</v>
      </c>
      <c r="C7996" t="s">
        <v>7953</v>
      </c>
      <c r="E7996" s="12">
        <v>7996</v>
      </c>
      <c r="F7996" s="13">
        <v>66514120</v>
      </c>
      <c r="G7996" s="14" t="s">
        <v>7954</v>
      </c>
      <c r="Q7996" t="str">
        <f t="shared" si="124"/>
        <v>66514120-Usluge osiguranja u pomorskom, vazdušnom i ostalom prevozu</v>
      </c>
    </row>
    <row r="7997" spans="1:17" x14ac:dyDescent="0.25">
      <c r="A7997">
        <v>7996</v>
      </c>
      <c r="B7997">
        <v>66514120</v>
      </c>
      <c r="C7997" t="s">
        <v>7954</v>
      </c>
      <c r="E7997" s="15">
        <v>7997</v>
      </c>
      <c r="F7997" s="16">
        <v>66514130</v>
      </c>
      <c r="G7997" s="17" t="s">
        <v>7955</v>
      </c>
      <c r="Q7997" t="str">
        <f t="shared" si="124"/>
        <v>66514130-Usluge železničkog osiguranja</v>
      </c>
    </row>
    <row r="7998" spans="1:17" x14ac:dyDescent="0.25">
      <c r="A7998">
        <v>7997</v>
      </c>
      <c r="B7998">
        <v>66514130</v>
      </c>
      <c r="C7998" t="s">
        <v>7955</v>
      </c>
      <c r="E7998" s="12">
        <v>7998</v>
      </c>
      <c r="F7998" s="13">
        <v>66514140</v>
      </c>
      <c r="G7998" s="14" t="s">
        <v>7956</v>
      </c>
      <c r="Q7998" t="str">
        <f t="shared" si="124"/>
        <v>66514140-Usluge osiguranja vazduhoplova</v>
      </c>
    </row>
    <row r="7999" spans="1:17" x14ac:dyDescent="0.25">
      <c r="A7999">
        <v>7998</v>
      </c>
      <c r="B7999">
        <v>66514140</v>
      </c>
      <c r="C7999" t="s">
        <v>7956</v>
      </c>
      <c r="E7999" s="15">
        <v>7999</v>
      </c>
      <c r="F7999" s="16">
        <v>66514150</v>
      </c>
      <c r="G7999" s="17" t="s">
        <v>7957</v>
      </c>
      <c r="Q7999" t="str">
        <f t="shared" si="124"/>
        <v>66514150-Usluge osiguranja plovila</v>
      </c>
    </row>
    <row r="8000" spans="1:17" x14ac:dyDescent="0.25">
      <c r="A8000">
        <v>7999</v>
      </c>
      <c r="B8000">
        <v>66514150</v>
      </c>
      <c r="C8000" t="s">
        <v>7957</v>
      </c>
      <c r="E8000" s="12">
        <v>8000</v>
      </c>
      <c r="F8000" s="13">
        <v>66514200</v>
      </c>
      <c r="G8000" s="14" t="s">
        <v>7958</v>
      </c>
      <c r="Q8000" t="str">
        <f t="shared" si="124"/>
        <v>66514200-Usluge osiguranja robe u prevozu</v>
      </c>
    </row>
    <row r="8001" spans="1:17" x14ac:dyDescent="0.25">
      <c r="A8001">
        <v>8000</v>
      </c>
      <c r="B8001">
        <v>66514200</v>
      </c>
      <c r="C8001" t="s">
        <v>7958</v>
      </c>
      <c r="E8001" s="15">
        <v>8001</v>
      </c>
      <c r="F8001" s="16">
        <v>66515000</v>
      </c>
      <c r="G8001" s="17" t="s">
        <v>7959</v>
      </c>
      <c r="Q8001" t="str">
        <f t="shared" si="124"/>
        <v>66515000-Usluge osiguranja od štete ili gubitka</v>
      </c>
    </row>
    <row r="8002" spans="1:17" x14ac:dyDescent="0.25">
      <c r="A8002">
        <v>8001</v>
      </c>
      <c r="B8002">
        <v>66515000</v>
      </c>
      <c r="C8002" t="s">
        <v>7959</v>
      </c>
      <c r="E8002" s="12">
        <v>8002</v>
      </c>
      <c r="F8002" s="13">
        <v>66515100</v>
      </c>
      <c r="G8002" s="14" t="s">
        <v>7960</v>
      </c>
      <c r="Q8002" t="str">
        <f t="shared" ref="Q8002:Q8065" si="125">F8002&amp; "-" &amp;G8002</f>
        <v>66515100-Usluge osiguranja od požara</v>
      </c>
    </row>
    <row r="8003" spans="1:17" x14ac:dyDescent="0.25">
      <c r="A8003">
        <v>8002</v>
      </c>
      <c r="B8003">
        <v>66515100</v>
      </c>
      <c r="C8003" t="s">
        <v>7960</v>
      </c>
      <c r="E8003" s="15">
        <v>8003</v>
      </c>
      <c r="F8003" s="16">
        <v>66515200</v>
      </c>
      <c r="G8003" s="17" t="s">
        <v>7961</v>
      </c>
      <c r="Q8003" t="str">
        <f t="shared" si="125"/>
        <v>66515200-Usluge osiguranja imovine</v>
      </c>
    </row>
    <row r="8004" spans="1:17" x14ac:dyDescent="0.25">
      <c r="A8004">
        <v>8003</v>
      </c>
      <c r="B8004">
        <v>66515200</v>
      </c>
      <c r="C8004" t="s">
        <v>7961</v>
      </c>
      <c r="E8004" s="12">
        <v>8004</v>
      </c>
      <c r="F8004" s="13">
        <v>66515300</v>
      </c>
      <c r="G8004" s="14" t="s">
        <v>7962</v>
      </c>
      <c r="Q8004" t="str">
        <f t="shared" si="125"/>
        <v>66515300-Usluge osiguranja od vremenskih nepogoda i finansijskog gubitka</v>
      </c>
    </row>
    <row r="8005" spans="1:17" x14ac:dyDescent="0.25">
      <c r="A8005">
        <v>8004</v>
      </c>
      <c r="B8005">
        <v>66515300</v>
      </c>
      <c r="C8005" t="s">
        <v>7962</v>
      </c>
      <c r="E8005" s="15">
        <v>8005</v>
      </c>
      <c r="F8005" s="16">
        <v>66515400</v>
      </c>
      <c r="G8005" s="17" t="s">
        <v>7963</v>
      </c>
      <c r="Q8005" t="str">
        <f t="shared" si="125"/>
        <v>66515400-Usluge osiguranja od vremenskih nepogoda</v>
      </c>
    </row>
    <row r="8006" spans="1:17" x14ac:dyDescent="0.25">
      <c r="A8006">
        <v>8005</v>
      </c>
      <c r="B8006">
        <v>66515400</v>
      </c>
      <c r="C8006" t="s">
        <v>7963</v>
      </c>
      <c r="E8006" s="12">
        <v>8006</v>
      </c>
      <c r="F8006" s="13">
        <v>66515410</v>
      </c>
      <c r="G8006" s="14" t="s">
        <v>7964</v>
      </c>
      <c r="Q8006" t="str">
        <f t="shared" si="125"/>
        <v>66515410-Usluge osiguranja od finansijskog gubitka</v>
      </c>
    </row>
    <row r="8007" spans="1:17" x14ac:dyDescent="0.25">
      <c r="A8007">
        <v>8006</v>
      </c>
      <c r="B8007">
        <v>66515410</v>
      </c>
      <c r="C8007" t="s">
        <v>7964</v>
      </c>
      <c r="E8007" s="15">
        <v>8007</v>
      </c>
      <c r="F8007" s="16">
        <v>66515411</v>
      </c>
      <c r="G8007" s="17" t="s">
        <v>7965</v>
      </c>
      <c r="Q8007" t="str">
        <f t="shared" si="125"/>
        <v>66515411-Usluge osiguranja od novčanih gubitaka</v>
      </c>
    </row>
    <row r="8008" spans="1:17" x14ac:dyDescent="0.25">
      <c r="A8008">
        <v>8007</v>
      </c>
      <c r="B8008">
        <v>66515411</v>
      </c>
      <c r="C8008" t="s">
        <v>7965</v>
      </c>
      <c r="E8008" s="12">
        <v>8008</v>
      </c>
      <c r="F8008" s="13">
        <v>66516000</v>
      </c>
      <c r="G8008" s="14" t="s">
        <v>7966</v>
      </c>
      <c r="Q8008" t="str">
        <f t="shared" si="125"/>
        <v>66516000-Usluge osiguranja od odgovornosti</v>
      </c>
    </row>
    <row r="8009" spans="1:17" x14ac:dyDescent="0.25">
      <c r="A8009">
        <v>8008</v>
      </c>
      <c r="B8009">
        <v>66516000</v>
      </c>
      <c r="C8009" t="s">
        <v>7966</v>
      </c>
      <c r="E8009" s="15">
        <v>8009</v>
      </c>
      <c r="F8009" s="16">
        <v>66516100</v>
      </c>
      <c r="G8009" s="17" t="s">
        <v>7967</v>
      </c>
      <c r="Q8009" t="str">
        <f t="shared" si="125"/>
        <v>66516100-Usluge osiguranja od odgovornosti za motorna vozila</v>
      </c>
    </row>
    <row r="8010" spans="1:17" x14ac:dyDescent="0.25">
      <c r="A8010">
        <v>8009</v>
      </c>
      <c r="B8010">
        <v>66516100</v>
      </c>
      <c r="C8010" t="s">
        <v>7967</v>
      </c>
      <c r="E8010" s="12">
        <v>8010</v>
      </c>
      <c r="F8010" s="13">
        <v>66516200</v>
      </c>
      <c r="G8010" s="14" t="s">
        <v>7968</v>
      </c>
      <c r="Q8010" t="str">
        <f t="shared" si="125"/>
        <v>66516200-Usluge osiguranja od odgovornosti za vazduhoplove</v>
      </c>
    </row>
    <row r="8011" spans="1:17" x14ac:dyDescent="0.25">
      <c r="A8011">
        <v>8010</v>
      </c>
      <c r="B8011">
        <v>66516200</v>
      </c>
      <c r="C8011" t="s">
        <v>7968</v>
      </c>
      <c r="E8011" s="15">
        <v>8011</v>
      </c>
      <c r="F8011" s="16">
        <v>66516300</v>
      </c>
      <c r="G8011" s="17" t="s">
        <v>7969</v>
      </c>
      <c r="Q8011" t="str">
        <f t="shared" si="125"/>
        <v>66516300-Usluge osiguranja od odgovornosti za plovila</v>
      </c>
    </row>
    <row r="8012" spans="1:17" x14ac:dyDescent="0.25">
      <c r="A8012">
        <v>8011</v>
      </c>
      <c r="B8012">
        <v>66516300</v>
      </c>
      <c r="C8012" t="s">
        <v>7969</v>
      </c>
      <c r="E8012" s="12">
        <v>8012</v>
      </c>
      <c r="F8012" s="13">
        <v>66516400</v>
      </c>
      <c r="G8012" s="14" t="s">
        <v>7970</v>
      </c>
      <c r="Q8012" t="str">
        <f t="shared" si="125"/>
        <v>66516400-Usluge osiguranja od opšte odgovornosti</v>
      </c>
    </row>
    <row r="8013" spans="1:17" x14ac:dyDescent="0.25">
      <c r="A8013">
        <v>8012</v>
      </c>
      <c r="B8013">
        <v>66516400</v>
      </c>
      <c r="C8013" t="s">
        <v>7970</v>
      </c>
      <c r="E8013" s="15">
        <v>8013</v>
      </c>
      <c r="F8013" s="16">
        <v>66516500</v>
      </c>
      <c r="G8013" s="17" t="s">
        <v>7971</v>
      </c>
      <c r="Q8013" t="str">
        <f t="shared" si="125"/>
        <v>66516500-Usluge osiguranja od profesionalne odgovornosti</v>
      </c>
    </row>
    <row r="8014" spans="1:17" x14ac:dyDescent="0.25">
      <c r="A8014">
        <v>8013</v>
      </c>
      <c r="B8014">
        <v>66516500</v>
      </c>
      <c r="C8014" t="s">
        <v>7971</v>
      </c>
      <c r="E8014" s="12">
        <v>8014</v>
      </c>
      <c r="F8014" s="13">
        <v>66517000</v>
      </c>
      <c r="G8014" s="14" t="s">
        <v>7972</v>
      </c>
      <c r="Q8014" t="str">
        <f t="shared" si="125"/>
        <v>66517000-Usluge osiguranja od kredita i jemstva</v>
      </c>
    </row>
    <row r="8015" spans="1:17" x14ac:dyDescent="0.25">
      <c r="A8015">
        <v>8014</v>
      </c>
      <c r="B8015">
        <v>66517000</v>
      </c>
      <c r="C8015" t="s">
        <v>7972</v>
      </c>
      <c r="E8015" s="15">
        <v>8015</v>
      </c>
      <c r="F8015" s="16">
        <v>66517100</v>
      </c>
      <c r="G8015" s="17" t="s">
        <v>7973</v>
      </c>
      <c r="Q8015" t="str">
        <f t="shared" si="125"/>
        <v>66517100-Usluge osiguranja od kredita</v>
      </c>
    </row>
    <row r="8016" spans="1:17" x14ac:dyDescent="0.25">
      <c r="A8016">
        <v>8015</v>
      </c>
      <c r="B8016">
        <v>66517100</v>
      </c>
      <c r="C8016" t="s">
        <v>7973</v>
      </c>
      <c r="E8016" s="12">
        <v>8016</v>
      </c>
      <c r="F8016" s="13">
        <v>66517200</v>
      </c>
      <c r="G8016" s="14" t="s">
        <v>7974</v>
      </c>
      <c r="Q8016" t="str">
        <f t="shared" si="125"/>
        <v>66517200-Usluge osiguranja od jemstva</v>
      </c>
    </row>
    <row r="8017" spans="1:17" x14ac:dyDescent="0.25">
      <c r="A8017">
        <v>8016</v>
      </c>
      <c r="B8017">
        <v>66517200</v>
      </c>
      <c r="C8017" t="s">
        <v>7974</v>
      </c>
      <c r="E8017" s="15">
        <v>8017</v>
      </c>
      <c r="F8017" s="16">
        <v>66517300</v>
      </c>
      <c r="G8017" s="17" t="s">
        <v>7975</v>
      </c>
      <c r="Q8017" t="str">
        <f t="shared" si="125"/>
        <v>66517300-Usluge osiguranja od upravljanja rizicima</v>
      </c>
    </row>
    <row r="8018" spans="1:17" x14ac:dyDescent="0.25">
      <c r="A8018">
        <v>8017</v>
      </c>
      <c r="B8018">
        <v>66517300</v>
      </c>
      <c r="C8018" t="s">
        <v>7975</v>
      </c>
      <c r="E8018" s="12">
        <v>8018</v>
      </c>
      <c r="F8018" s="13">
        <v>66518000</v>
      </c>
      <c r="G8018" s="14" t="s">
        <v>7976</v>
      </c>
      <c r="Q8018" t="str">
        <f t="shared" si="125"/>
        <v>66518000-Usluge posredovanja i zastupanja u osiguranju</v>
      </c>
    </row>
    <row r="8019" spans="1:17" x14ac:dyDescent="0.25">
      <c r="A8019">
        <v>8018</v>
      </c>
      <c r="B8019">
        <v>66518000</v>
      </c>
      <c r="C8019" t="s">
        <v>7976</v>
      </c>
      <c r="E8019" s="15">
        <v>8019</v>
      </c>
      <c r="F8019" s="16">
        <v>66518100</v>
      </c>
      <c r="G8019" s="17" t="s">
        <v>7977</v>
      </c>
      <c r="Q8019" t="str">
        <f t="shared" si="125"/>
        <v>66518100-Usluge posredovanja u osiguranju</v>
      </c>
    </row>
    <row r="8020" spans="1:17" x14ac:dyDescent="0.25">
      <c r="A8020">
        <v>8019</v>
      </c>
      <c r="B8020">
        <v>66518100</v>
      </c>
      <c r="C8020" t="s">
        <v>7977</v>
      </c>
      <c r="E8020" s="12">
        <v>8020</v>
      </c>
      <c r="F8020" s="13">
        <v>66518200</v>
      </c>
      <c r="G8020" s="14" t="s">
        <v>7978</v>
      </c>
      <c r="Q8020" t="str">
        <f t="shared" si="125"/>
        <v>66518200-Usluge zastupanja u osiguranju</v>
      </c>
    </row>
    <row r="8021" spans="1:17" x14ac:dyDescent="0.25">
      <c r="A8021">
        <v>8020</v>
      </c>
      <c r="B8021">
        <v>66518200</v>
      </c>
      <c r="C8021" t="s">
        <v>7978</v>
      </c>
      <c r="E8021" s="15">
        <v>8021</v>
      </c>
      <c r="F8021" s="16">
        <v>66518300</v>
      </c>
      <c r="G8021" s="17" t="s">
        <v>7979</v>
      </c>
      <c r="Q8021" t="str">
        <f t="shared" si="125"/>
        <v>66518300-Usluge usaglašavanja potraživanja po osnovu osiguranja</v>
      </c>
    </row>
    <row r="8022" spans="1:17" x14ac:dyDescent="0.25">
      <c r="A8022">
        <v>8021</v>
      </c>
      <c r="B8022">
        <v>66518300</v>
      </c>
      <c r="C8022" t="s">
        <v>7979</v>
      </c>
      <c r="E8022" s="12">
        <v>8022</v>
      </c>
      <c r="F8022" s="13">
        <v>66519000</v>
      </c>
      <c r="G8022" s="14" t="s">
        <v>7980</v>
      </c>
      <c r="Q8022" t="str">
        <f t="shared" si="125"/>
        <v>66519000-Usluge u osiguranju: tehničke, pomoćne, likvidacija štete, procene šteta, aktuarske i usluge u vezi sa ostacima oštećenih osiguranih stvari</v>
      </c>
    </row>
    <row r="8023" spans="1:17" x14ac:dyDescent="0.25">
      <c r="A8023">
        <v>8022</v>
      </c>
      <c r="B8023">
        <v>66519000</v>
      </c>
      <c r="C8023" t="s">
        <v>7980</v>
      </c>
      <c r="E8023" s="15">
        <v>8023</v>
      </c>
      <c r="F8023" s="16">
        <v>66519100</v>
      </c>
      <c r="G8023" s="17" t="s">
        <v>7981</v>
      </c>
      <c r="Q8023" t="str">
        <f t="shared" si="125"/>
        <v>66519100-Usluge osiguranja naftnih ili gasnih platformi</v>
      </c>
    </row>
    <row r="8024" spans="1:17" x14ac:dyDescent="0.25">
      <c r="A8024">
        <v>8023</v>
      </c>
      <c r="B8024">
        <v>66519100</v>
      </c>
      <c r="C8024" t="s">
        <v>7981</v>
      </c>
      <c r="E8024" s="12">
        <v>8024</v>
      </c>
      <c r="F8024" s="13">
        <v>66519200</v>
      </c>
      <c r="G8024" s="14" t="s">
        <v>7982</v>
      </c>
      <c r="Q8024" t="str">
        <f t="shared" si="125"/>
        <v>66519200-Tehničke usluge u osiguranju</v>
      </c>
    </row>
    <row r="8025" spans="1:17" x14ac:dyDescent="0.25">
      <c r="A8025">
        <v>8024</v>
      </c>
      <c r="B8025">
        <v>66519200</v>
      </c>
      <c r="C8025" t="s">
        <v>7982</v>
      </c>
      <c r="E8025" s="15">
        <v>8025</v>
      </c>
      <c r="F8025" s="16">
        <v>66519300</v>
      </c>
      <c r="G8025" s="17" t="s">
        <v>7983</v>
      </c>
      <c r="Q8025" t="str">
        <f t="shared" si="125"/>
        <v>66519300-Pomoćne usluge u osiguranju</v>
      </c>
    </row>
    <row r="8026" spans="1:17" x14ac:dyDescent="0.25">
      <c r="A8026">
        <v>8025</v>
      </c>
      <c r="B8026">
        <v>66519300</v>
      </c>
      <c r="C8026" t="s">
        <v>7983</v>
      </c>
      <c r="E8026" s="12">
        <v>8026</v>
      </c>
      <c r="F8026" s="13">
        <v>66519310</v>
      </c>
      <c r="G8026" s="14" t="s">
        <v>7984</v>
      </c>
      <c r="Q8026" t="str">
        <f t="shared" si="125"/>
        <v>66519310-Usluge savetovanja u osiguranju</v>
      </c>
    </row>
    <row r="8027" spans="1:17" x14ac:dyDescent="0.25">
      <c r="A8027">
        <v>8026</v>
      </c>
      <c r="B8027">
        <v>66519310</v>
      </c>
      <c r="C8027" t="s">
        <v>7984</v>
      </c>
      <c r="E8027" s="15">
        <v>8027</v>
      </c>
      <c r="F8027" s="16">
        <v>66519400</v>
      </c>
      <c r="G8027" s="17" t="s">
        <v>7985</v>
      </c>
      <c r="Q8027" t="str">
        <f t="shared" si="125"/>
        <v>66519400-Usluge likvidacije štete</v>
      </c>
    </row>
    <row r="8028" spans="1:17" x14ac:dyDescent="0.25">
      <c r="A8028">
        <v>8027</v>
      </c>
      <c r="B8028">
        <v>66519400</v>
      </c>
      <c r="C8028" t="s">
        <v>7985</v>
      </c>
      <c r="E8028" s="12">
        <v>8028</v>
      </c>
      <c r="F8028" s="13">
        <v>66519500</v>
      </c>
      <c r="G8028" s="14" t="s">
        <v>7986</v>
      </c>
      <c r="Q8028" t="str">
        <f t="shared" si="125"/>
        <v>66519500-Usluge procene štete</v>
      </c>
    </row>
    <row r="8029" spans="1:17" x14ac:dyDescent="0.25">
      <c r="A8029">
        <v>8028</v>
      </c>
      <c r="B8029">
        <v>66519500</v>
      </c>
      <c r="C8029" t="s">
        <v>7986</v>
      </c>
      <c r="E8029" s="15">
        <v>8029</v>
      </c>
      <c r="F8029" s="16">
        <v>66519600</v>
      </c>
      <c r="G8029" s="17" t="s">
        <v>7987</v>
      </c>
      <c r="Q8029" t="str">
        <f t="shared" si="125"/>
        <v>66519600-Aktuarske usluge u osiguranju</v>
      </c>
    </row>
    <row r="8030" spans="1:17" x14ac:dyDescent="0.25">
      <c r="A8030">
        <v>8029</v>
      </c>
      <c r="B8030">
        <v>66519600</v>
      </c>
      <c r="C8030" t="s">
        <v>7987</v>
      </c>
      <c r="E8030" s="12">
        <v>8030</v>
      </c>
      <c r="F8030" s="13">
        <v>66519700</v>
      </c>
      <c r="G8030" s="14" t="s">
        <v>7988</v>
      </c>
      <c r="Q8030" t="str">
        <f t="shared" si="125"/>
        <v>66519700-Usluge u vezi sa ostacima oštećenih osiguranih stvari</v>
      </c>
    </row>
    <row r="8031" spans="1:17" x14ac:dyDescent="0.25">
      <c r="A8031">
        <v>8030</v>
      </c>
      <c r="B8031">
        <v>66519700</v>
      </c>
      <c r="C8031" t="s">
        <v>7988</v>
      </c>
      <c r="E8031" s="15">
        <v>8031</v>
      </c>
      <c r="F8031" s="16">
        <v>66520000</v>
      </c>
      <c r="G8031" s="17" t="s">
        <v>7989</v>
      </c>
      <c r="Q8031" t="str">
        <f t="shared" si="125"/>
        <v>66520000-Penzione usluge</v>
      </c>
    </row>
    <row r="8032" spans="1:17" x14ac:dyDescent="0.25">
      <c r="A8032">
        <v>8031</v>
      </c>
      <c r="B8032">
        <v>66520000</v>
      </c>
      <c r="C8032" t="s">
        <v>7989</v>
      </c>
      <c r="E8032" s="12">
        <v>8032</v>
      </c>
      <c r="F8032" s="13">
        <v>66521000</v>
      </c>
      <c r="G8032" s="14" t="s">
        <v>7990</v>
      </c>
      <c r="Q8032" t="str">
        <f t="shared" si="125"/>
        <v>66521000-Individualne penzione usluge</v>
      </c>
    </row>
    <row r="8033" spans="1:17" x14ac:dyDescent="0.25">
      <c r="A8033">
        <v>8032</v>
      </c>
      <c r="B8033">
        <v>66521000</v>
      </c>
      <c r="C8033" t="s">
        <v>7990</v>
      </c>
      <c r="E8033" s="15">
        <v>8033</v>
      </c>
      <c r="F8033" s="16">
        <v>66522000</v>
      </c>
      <c r="G8033" s="17" t="s">
        <v>7991</v>
      </c>
      <c r="Q8033" t="str">
        <f t="shared" si="125"/>
        <v>66522000-Grupne penzione usluge</v>
      </c>
    </row>
    <row r="8034" spans="1:17" x14ac:dyDescent="0.25">
      <c r="A8034">
        <v>8033</v>
      </c>
      <c r="B8034">
        <v>66522000</v>
      </c>
      <c r="C8034" t="s">
        <v>7991</v>
      </c>
      <c r="E8034" s="12">
        <v>8034</v>
      </c>
      <c r="F8034" s="13">
        <v>66523000</v>
      </c>
      <c r="G8034" s="14" t="s">
        <v>7992</v>
      </c>
      <c r="Q8034" t="str">
        <f t="shared" si="125"/>
        <v>66523000-Savetodavne usluge u vezi sa penzionim fondovima</v>
      </c>
    </row>
    <row r="8035" spans="1:17" x14ac:dyDescent="0.25">
      <c r="A8035">
        <v>8034</v>
      </c>
      <c r="B8035">
        <v>66523000</v>
      </c>
      <c r="C8035" t="s">
        <v>7992</v>
      </c>
      <c r="E8035" s="15">
        <v>8035</v>
      </c>
      <c r="F8035" s="16">
        <v>66523100</v>
      </c>
      <c r="G8035" s="17" t="s">
        <v>7927</v>
      </c>
      <c r="Q8035" t="str">
        <f t="shared" si="125"/>
        <v>66523100-Usluge upravljanja penzionim fondom</v>
      </c>
    </row>
    <row r="8036" spans="1:17" x14ac:dyDescent="0.25">
      <c r="A8036">
        <v>8035</v>
      </c>
      <c r="B8036">
        <v>66523100</v>
      </c>
      <c r="C8036" t="s">
        <v>7927</v>
      </c>
      <c r="E8036" s="12">
        <v>8036</v>
      </c>
      <c r="F8036" s="13">
        <v>66600000</v>
      </c>
      <c r="G8036" s="14" t="s">
        <v>7993</v>
      </c>
      <c r="Q8036" t="str">
        <f t="shared" si="125"/>
        <v>66600000-Usluge trezora</v>
      </c>
    </row>
    <row r="8037" spans="1:17" x14ac:dyDescent="0.25">
      <c r="A8037">
        <v>8036</v>
      </c>
      <c r="B8037">
        <v>66600000</v>
      </c>
      <c r="C8037" t="s">
        <v>7993</v>
      </c>
      <c r="E8037" s="15">
        <v>8037</v>
      </c>
      <c r="F8037" s="16">
        <v>66700000</v>
      </c>
      <c r="G8037" s="17" t="s">
        <v>7994</v>
      </c>
      <c r="Q8037" t="str">
        <f t="shared" si="125"/>
        <v>66700000-Usluge reosiguranja</v>
      </c>
    </row>
    <row r="8038" spans="1:17" x14ac:dyDescent="0.25">
      <c r="A8038">
        <v>8037</v>
      </c>
      <c r="B8038">
        <v>66700000</v>
      </c>
      <c r="C8038" t="s">
        <v>7994</v>
      </c>
      <c r="E8038" s="12">
        <v>8038</v>
      </c>
      <c r="F8038" s="13">
        <v>66710000</v>
      </c>
      <c r="G8038" s="14" t="s">
        <v>7995</v>
      </c>
      <c r="Q8038" t="str">
        <f t="shared" si="125"/>
        <v>66710000-Usluge životnog reosiguranja</v>
      </c>
    </row>
    <row r="8039" spans="1:17" x14ac:dyDescent="0.25">
      <c r="A8039">
        <v>8038</v>
      </c>
      <c r="B8039">
        <v>66710000</v>
      </c>
      <c r="C8039" t="s">
        <v>7995</v>
      </c>
      <c r="E8039" s="15">
        <v>8039</v>
      </c>
      <c r="F8039" s="16">
        <v>66720000</v>
      </c>
      <c r="G8039" s="17" t="s">
        <v>7996</v>
      </c>
      <c r="Q8039" t="str">
        <f t="shared" si="125"/>
        <v>66720000-Usluge reosiguranja od nezgode i usluge zdravstvenog reosiguranja</v>
      </c>
    </row>
    <row r="8040" spans="1:17" x14ac:dyDescent="0.25">
      <c r="A8040">
        <v>8039</v>
      </c>
      <c r="B8040">
        <v>66720000</v>
      </c>
      <c r="C8040" t="s">
        <v>7996</v>
      </c>
      <c r="E8040" s="12">
        <v>8040</v>
      </c>
      <c r="F8040" s="13">
        <v>70000000</v>
      </c>
      <c r="G8040" s="14" t="s">
        <v>7997</v>
      </c>
      <c r="Q8040" t="str">
        <f t="shared" si="125"/>
        <v>70000000-Usluge poslovanja nekretninama</v>
      </c>
    </row>
    <row r="8041" spans="1:17" x14ac:dyDescent="0.25">
      <c r="A8041">
        <v>8040</v>
      </c>
      <c r="B8041">
        <v>70000000</v>
      </c>
      <c r="C8041" t="s">
        <v>7997</v>
      </c>
      <c r="E8041" s="15">
        <v>8041</v>
      </c>
      <c r="F8041" s="16">
        <v>70100000</v>
      </c>
      <c r="G8041" s="17" t="s">
        <v>7998</v>
      </c>
      <c r="Q8041" t="str">
        <f t="shared" si="125"/>
        <v>70100000-Usluge poslovanja nekretninama sa vlastitom imovinom</v>
      </c>
    </row>
    <row r="8042" spans="1:17" x14ac:dyDescent="0.25">
      <c r="A8042">
        <v>8041</v>
      </c>
      <c r="B8042">
        <v>70100000</v>
      </c>
      <c r="C8042" t="s">
        <v>7998</v>
      </c>
      <c r="E8042" s="12">
        <v>8042</v>
      </c>
      <c r="F8042" s="13">
        <v>70110000</v>
      </c>
      <c r="G8042" s="14" t="s">
        <v>7999</v>
      </c>
      <c r="Q8042" t="str">
        <f t="shared" si="125"/>
        <v>70110000-Usluge razvoja projekata nekretnina</v>
      </c>
    </row>
    <row r="8043" spans="1:17" x14ac:dyDescent="0.25">
      <c r="A8043">
        <v>8042</v>
      </c>
      <c r="B8043">
        <v>70110000</v>
      </c>
      <c r="C8043" t="s">
        <v>7999</v>
      </c>
      <c r="E8043" s="15">
        <v>8043</v>
      </c>
      <c r="F8043" s="16">
        <v>70111000</v>
      </c>
      <c r="G8043" s="17" t="s">
        <v>8000</v>
      </c>
      <c r="Q8043" t="str">
        <f t="shared" si="125"/>
        <v>70111000-Usluge razvoja projekata stambenih nekretnina</v>
      </c>
    </row>
    <row r="8044" spans="1:17" x14ac:dyDescent="0.25">
      <c r="A8044">
        <v>8043</v>
      </c>
      <c r="B8044">
        <v>70111000</v>
      </c>
      <c r="C8044" t="s">
        <v>8000</v>
      </c>
      <c r="E8044" s="12">
        <v>8044</v>
      </c>
      <c r="F8044" s="13">
        <v>70112000</v>
      </c>
      <c r="G8044" s="14" t="s">
        <v>8001</v>
      </c>
      <c r="Q8044" t="str">
        <f t="shared" si="125"/>
        <v>70112000-Usluge razvoja projekata drugih nekretnina osim stambenih</v>
      </c>
    </row>
    <row r="8045" spans="1:17" x14ac:dyDescent="0.25">
      <c r="A8045">
        <v>8044</v>
      </c>
      <c r="B8045">
        <v>70112000</v>
      </c>
      <c r="C8045" t="s">
        <v>8001</v>
      </c>
      <c r="E8045" s="15">
        <v>8045</v>
      </c>
      <c r="F8045" s="16">
        <v>70120000</v>
      </c>
      <c r="G8045" s="17" t="s">
        <v>8002</v>
      </c>
      <c r="Q8045" t="str">
        <f t="shared" si="125"/>
        <v>70120000-Kupovina i prodaja nekretnina</v>
      </c>
    </row>
    <row r="8046" spans="1:17" x14ac:dyDescent="0.25">
      <c r="A8046">
        <v>8045</v>
      </c>
      <c r="B8046">
        <v>70120000</v>
      </c>
      <c r="C8046" t="s">
        <v>8002</v>
      </c>
      <c r="E8046" s="12">
        <v>8046</v>
      </c>
      <c r="F8046" s="13">
        <v>70121000</v>
      </c>
      <c r="G8046" s="14" t="s">
        <v>8003</v>
      </c>
      <c r="Q8046" t="str">
        <f t="shared" si="125"/>
        <v>70121000-Usluge kupovine ili prodaje zgrada</v>
      </c>
    </row>
    <row r="8047" spans="1:17" x14ac:dyDescent="0.25">
      <c r="A8047">
        <v>8046</v>
      </c>
      <c r="B8047">
        <v>70121000</v>
      </c>
      <c r="C8047" t="s">
        <v>8003</v>
      </c>
      <c r="E8047" s="15">
        <v>8047</v>
      </c>
      <c r="F8047" s="16">
        <v>70121100</v>
      </c>
      <c r="G8047" s="17" t="s">
        <v>8004</v>
      </c>
      <c r="Q8047" t="str">
        <f t="shared" si="125"/>
        <v>70121100-Usluge prodaje zgrada</v>
      </c>
    </row>
    <row r="8048" spans="1:17" x14ac:dyDescent="0.25">
      <c r="A8048">
        <v>8047</v>
      </c>
      <c r="B8048">
        <v>70121100</v>
      </c>
      <c r="C8048" t="s">
        <v>8004</v>
      </c>
      <c r="E8048" s="12">
        <v>8048</v>
      </c>
      <c r="F8048" s="13">
        <v>70121200</v>
      </c>
      <c r="G8048" s="14" t="s">
        <v>8005</v>
      </c>
      <c r="Q8048" t="str">
        <f t="shared" si="125"/>
        <v>70121200-Usluge kupovine zgrada</v>
      </c>
    </row>
    <row r="8049" spans="1:17" x14ac:dyDescent="0.25">
      <c r="A8049">
        <v>8048</v>
      </c>
      <c r="B8049">
        <v>70121200</v>
      </c>
      <c r="C8049" t="s">
        <v>8005</v>
      </c>
      <c r="E8049" s="15">
        <v>8049</v>
      </c>
      <c r="F8049" s="16">
        <v>70122000</v>
      </c>
      <c r="G8049" s="17" t="s">
        <v>8006</v>
      </c>
      <c r="Q8049" t="str">
        <f t="shared" si="125"/>
        <v>70122000-Usluge prodaje ili kupovine zemljišta</v>
      </c>
    </row>
    <row r="8050" spans="1:17" x14ac:dyDescent="0.25">
      <c r="A8050">
        <v>8049</v>
      </c>
      <c r="B8050">
        <v>70122000</v>
      </c>
      <c r="C8050" t="s">
        <v>8006</v>
      </c>
      <c r="E8050" s="12">
        <v>8050</v>
      </c>
      <c r="F8050" s="13">
        <v>70122100</v>
      </c>
      <c r="G8050" s="14" t="s">
        <v>8007</v>
      </c>
      <c r="Q8050" t="str">
        <f t="shared" si="125"/>
        <v>70122100-Usluge prodaje zemljišta</v>
      </c>
    </row>
    <row r="8051" spans="1:17" x14ac:dyDescent="0.25">
      <c r="A8051">
        <v>8050</v>
      </c>
      <c r="B8051">
        <v>70122100</v>
      </c>
      <c r="C8051" t="s">
        <v>8007</v>
      </c>
      <c r="E8051" s="15">
        <v>8051</v>
      </c>
      <c r="F8051" s="16">
        <v>70122110</v>
      </c>
      <c r="G8051" s="17" t="s">
        <v>8008</v>
      </c>
      <c r="Q8051" t="str">
        <f t="shared" si="125"/>
        <v>70122110-Usluge prodaje neizgrađenog zemljišta</v>
      </c>
    </row>
    <row r="8052" spans="1:17" x14ac:dyDescent="0.25">
      <c r="A8052">
        <v>8051</v>
      </c>
      <c r="B8052">
        <v>70122110</v>
      </c>
      <c r="C8052" t="s">
        <v>8008</v>
      </c>
      <c r="E8052" s="12">
        <v>8052</v>
      </c>
      <c r="F8052" s="13">
        <v>70122200</v>
      </c>
      <c r="G8052" s="14" t="s">
        <v>8009</v>
      </c>
      <c r="Q8052" t="str">
        <f t="shared" si="125"/>
        <v>70122200-Usluge kupovine zemljišta</v>
      </c>
    </row>
    <row r="8053" spans="1:17" x14ac:dyDescent="0.25">
      <c r="A8053">
        <v>8052</v>
      </c>
      <c r="B8053">
        <v>70122200</v>
      </c>
      <c r="C8053" t="s">
        <v>8009</v>
      </c>
      <c r="E8053" s="15">
        <v>8053</v>
      </c>
      <c r="F8053" s="16">
        <v>70122210</v>
      </c>
      <c r="G8053" s="17" t="s">
        <v>8010</v>
      </c>
      <c r="Q8053" t="str">
        <f t="shared" si="125"/>
        <v>70122210-Usluge kupovine neizgrađenog zemljišta</v>
      </c>
    </row>
    <row r="8054" spans="1:17" x14ac:dyDescent="0.25">
      <c r="A8054">
        <v>8053</v>
      </c>
      <c r="B8054">
        <v>70122210</v>
      </c>
      <c r="C8054" t="s">
        <v>8010</v>
      </c>
      <c r="E8054" s="12">
        <v>8054</v>
      </c>
      <c r="F8054" s="13">
        <v>70123000</v>
      </c>
      <c r="G8054" s="14" t="s">
        <v>8011</v>
      </c>
      <c r="Q8054" t="str">
        <f t="shared" si="125"/>
        <v>70123000-Prodaja nekretnina</v>
      </c>
    </row>
    <row r="8055" spans="1:17" x14ac:dyDescent="0.25">
      <c r="A8055">
        <v>8054</v>
      </c>
      <c r="B8055">
        <v>70123000</v>
      </c>
      <c r="C8055" t="s">
        <v>8011</v>
      </c>
      <c r="E8055" s="15">
        <v>8055</v>
      </c>
      <c r="F8055" s="16">
        <v>70123100</v>
      </c>
      <c r="G8055" s="17" t="s">
        <v>8012</v>
      </c>
      <c r="Q8055" t="str">
        <f t="shared" si="125"/>
        <v>70123100-Prodaja stambenih nekretnina</v>
      </c>
    </row>
    <row r="8056" spans="1:17" x14ac:dyDescent="0.25">
      <c r="A8056">
        <v>8055</v>
      </c>
      <c r="B8056">
        <v>70123100</v>
      </c>
      <c r="C8056" t="s">
        <v>8012</v>
      </c>
      <c r="E8056" s="12">
        <v>8056</v>
      </c>
      <c r="F8056" s="13">
        <v>70123200</v>
      </c>
      <c r="G8056" s="14" t="s">
        <v>8013</v>
      </c>
      <c r="Q8056" t="str">
        <f t="shared" si="125"/>
        <v>70123200-Prodaja drugih nekretnina osim stambenih</v>
      </c>
    </row>
    <row r="8057" spans="1:17" x14ac:dyDescent="0.25">
      <c r="A8057">
        <v>8056</v>
      </c>
      <c r="B8057">
        <v>70123200</v>
      </c>
      <c r="C8057" t="s">
        <v>8013</v>
      </c>
      <c r="E8057" s="15">
        <v>8057</v>
      </c>
      <c r="F8057" s="16">
        <v>70130000</v>
      </c>
      <c r="G8057" s="17" t="s">
        <v>8014</v>
      </c>
      <c r="Q8057" t="str">
        <f t="shared" si="125"/>
        <v>70130000-Usluge iznajmljivanja vlastite imovine</v>
      </c>
    </row>
    <row r="8058" spans="1:17" x14ac:dyDescent="0.25">
      <c r="A8058">
        <v>8057</v>
      </c>
      <c r="B8058">
        <v>70130000</v>
      </c>
      <c r="C8058" t="s">
        <v>8014</v>
      </c>
      <c r="E8058" s="12">
        <v>8058</v>
      </c>
      <c r="F8058" s="13">
        <v>70200000</v>
      </c>
      <c r="G8058" s="14" t="s">
        <v>8015</v>
      </c>
      <c r="Q8058" t="str">
        <f t="shared" si="125"/>
        <v>70200000-Usluge davanja vlastite imovine u zakup ili na lizing</v>
      </c>
    </row>
    <row r="8059" spans="1:17" x14ac:dyDescent="0.25">
      <c r="A8059">
        <v>8058</v>
      </c>
      <c r="B8059">
        <v>70200000</v>
      </c>
      <c r="C8059" t="s">
        <v>8015</v>
      </c>
      <c r="E8059" s="15">
        <v>8059</v>
      </c>
      <c r="F8059" s="16">
        <v>70210000</v>
      </c>
      <c r="G8059" s="17" t="s">
        <v>8016</v>
      </c>
      <c r="Q8059" t="str">
        <f t="shared" si="125"/>
        <v>70210000-Usluge davanja stambenih nekretnina u zakup ili na lizing</v>
      </c>
    </row>
    <row r="8060" spans="1:17" x14ac:dyDescent="0.25">
      <c r="A8060">
        <v>8059</v>
      </c>
      <c r="B8060">
        <v>70210000</v>
      </c>
      <c r="C8060" t="s">
        <v>8016</v>
      </c>
      <c r="E8060" s="12">
        <v>8060</v>
      </c>
      <c r="F8060" s="13">
        <v>70220000</v>
      </c>
      <c r="G8060" s="14" t="s">
        <v>8017</v>
      </c>
      <c r="Q8060" t="str">
        <f t="shared" si="125"/>
        <v>70220000-Usluge davanja drugih nekretnina osim stambenih u zakup ili na lizing</v>
      </c>
    </row>
    <row r="8061" spans="1:17" x14ac:dyDescent="0.25">
      <c r="A8061">
        <v>8060</v>
      </c>
      <c r="B8061">
        <v>70220000</v>
      </c>
      <c r="C8061" t="s">
        <v>8017</v>
      </c>
      <c r="E8061" s="15">
        <v>8061</v>
      </c>
      <c r="F8061" s="16">
        <v>70300000</v>
      </c>
      <c r="G8061" s="17" t="s">
        <v>8018</v>
      </c>
      <c r="Q8061" t="str">
        <f t="shared" si="125"/>
        <v>70300000-Agencijske usluge u poslovanju nekretninama po osnovu provizije ili po osnovu ugovora</v>
      </c>
    </row>
    <row r="8062" spans="1:17" x14ac:dyDescent="0.25">
      <c r="A8062">
        <v>8061</v>
      </c>
      <c r="B8062">
        <v>70300000</v>
      </c>
      <c r="C8062" t="s">
        <v>8018</v>
      </c>
      <c r="E8062" s="12">
        <v>8062</v>
      </c>
      <c r="F8062" s="13">
        <v>70310000</v>
      </c>
      <c r="G8062" s="14" t="s">
        <v>8019</v>
      </c>
      <c r="Q8062" t="str">
        <f t="shared" si="125"/>
        <v>70310000-Usluge davanja u zakup ili prodaje zgrade</v>
      </c>
    </row>
    <row r="8063" spans="1:17" x14ac:dyDescent="0.25">
      <c r="A8063">
        <v>8062</v>
      </c>
      <c r="B8063">
        <v>70310000</v>
      </c>
      <c r="C8063" t="s">
        <v>8019</v>
      </c>
      <c r="E8063" s="15">
        <v>8063</v>
      </c>
      <c r="F8063" s="16">
        <v>70311000</v>
      </c>
      <c r="G8063" s="17" t="s">
        <v>8020</v>
      </c>
      <c r="Q8063" t="str">
        <f t="shared" si="125"/>
        <v>70311000-Usluge davanja u zakup ili prodaje stambene zgrade</v>
      </c>
    </row>
    <row r="8064" spans="1:17" x14ac:dyDescent="0.25">
      <c r="A8064">
        <v>8063</v>
      </c>
      <c r="B8064">
        <v>70311000</v>
      </c>
      <c r="C8064" t="s">
        <v>8020</v>
      </c>
      <c r="E8064" s="12">
        <v>8064</v>
      </c>
      <c r="F8064" s="13">
        <v>70320000</v>
      </c>
      <c r="G8064" s="14" t="s">
        <v>8021</v>
      </c>
      <c r="Q8064" t="str">
        <f t="shared" si="125"/>
        <v>70320000-Usluge davanja u zakup ili prodaje zemljišta</v>
      </c>
    </row>
    <row r="8065" spans="1:17" x14ac:dyDescent="0.25">
      <c r="A8065">
        <v>8064</v>
      </c>
      <c r="B8065">
        <v>70320000</v>
      </c>
      <c r="C8065" t="s">
        <v>8021</v>
      </c>
      <c r="E8065" s="15">
        <v>8065</v>
      </c>
      <c r="F8065" s="16">
        <v>70321000</v>
      </c>
      <c r="G8065" s="17" t="s">
        <v>8022</v>
      </c>
      <c r="Q8065" t="str">
        <f t="shared" si="125"/>
        <v>70321000-Usluge davanja u zakup zemljišta</v>
      </c>
    </row>
    <row r="8066" spans="1:17" x14ac:dyDescent="0.25">
      <c r="A8066">
        <v>8065</v>
      </c>
      <c r="B8066">
        <v>70321000</v>
      </c>
      <c r="C8066" t="s">
        <v>8022</v>
      </c>
      <c r="E8066" s="12">
        <v>8066</v>
      </c>
      <c r="F8066" s="13">
        <v>70322000</v>
      </c>
      <c r="G8066" s="14" t="s">
        <v>8023</v>
      </c>
      <c r="Q8066" t="str">
        <f t="shared" ref="Q8066:Q8129" si="126">F8066&amp; "-" &amp;G8066</f>
        <v>70322000-Usluge davanja u zakup ili prodaje neizgrađenog zemljišta</v>
      </c>
    </row>
    <row r="8067" spans="1:17" x14ac:dyDescent="0.25">
      <c r="A8067">
        <v>8066</v>
      </c>
      <c r="B8067">
        <v>70322000</v>
      </c>
      <c r="C8067" t="s">
        <v>8023</v>
      </c>
      <c r="E8067" s="15">
        <v>8067</v>
      </c>
      <c r="F8067" s="16">
        <v>70330000</v>
      </c>
      <c r="G8067" s="17" t="s">
        <v>8024</v>
      </c>
      <c r="Q8067" t="str">
        <f t="shared" si="126"/>
        <v>70330000-Usluge u poslovanju nekretninama po osnovu provizije ili po osnovu ugovora</v>
      </c>
    </row>
    <row r="8068" spans="1:17" x14ac:dyDescent="0.25">
      <c r="A8068">
        <v>8067</v>
      </c>
      <c r="B8068">
        <v>70330000</v>
      </c>
      <c r="C8068" t="s">
        <v>8024</v>
      </c>
      <c r="E8068" s="12">
        <v>8068</v>
      </c>
      <c r="F8068" s="13">
        <v>70331000</v>
      </c>
      <c r="G8068" s="14" t="s">
        <v>8025</v>
      </c>
      <c r="Q8068" t="str">
        <f t="shared" si="126"/>
        <v>70331000-Usluge poslovanja stambenim nekretninama</v>
      </c>
    </row>
    <row r="8069" spans="1:17" x14ac:dyDescent="0.25">
      <c r="A8069">
        <v>8068</v>
      </c>
      <c r="B8069">
        <v>70331000</v>
      </c>
      <c r="C8069" t="s">
        <v>8025</v>
      </c>
      <c r="E8069" s="15">
        <v>8069</v>
      </c>
      <c r="F8069" s="16">
        <v>70331100</v>
      </c>
      <c r="G8069" s="17" t="s">
        <v>8026</v>
      </c>
      <c r="Q8069" t="str">
        <f t="shared" si="126"/>
        <v>70331100-Usluge upravljanja institucijama</v>
      </c>
    </row>
    <row r="8070" spans="1:17" x14ac:dyDescent="0.25">
      <c r="A8070">
        <v>8069</v>
      </c>
      <c r="B8070">
        <v>70331100</v>
      </c>
      <c r="C8070" t="s">
        <v>8026</v>
      </c>
      <c r="E8070" s="12">
        <v>8070</v>
      </c>
      <c r="F8070" s="13">
        <v>70332000</v>
      </c>
      <c r="G8070" s="14" t="s">
        <v>8027</v>
      </c>
      <c r="Q8070" t="str">
        <f t="shared" si="126"/>
        <v>70332000-Usluge poslovanja drugim nekretninama osim stambenih</v>
      </c>
    </row>
    <row r="8071" spans="1:17" x14ac:dyDescent="0.25">
      <c r="A8071">
        <v>8070</v>
      </c>
      <c r="B8071">
        <v>70332000</v>
      </c>
      <c r="C8071" t="s">
        <v>8027</v>
      </c>
      <c r="E8071" s="15">
        <v>8071</v>
      </c>
      <c r="F8071" s="16">
        <v>70332100</v>
      </c>
      <c r="G8071" s="17" t="s">
        <v>8028</v>
      </c>
      <c r="Q8071" t="str">
        <f t="shared" si="126"/>
        <v>70332100-Usluge upravljanja zemljištem</v>
      </c>
    </row>
    <row r="8072" spans="1:17" x14ac:dyDescent="0.25">
      <c r="A8072">
        <v>8071</v>
      </c>
      <c r="B8072">
        <v>70332100</v>
      </c>
      <c r="C8072" t="s">
        <v>8028</v>
      </c>
      <c r="E8072" s="12">
        <v>8072</v>
      </c>
      <c r="F8072" s="13">
        <v>70332200</v>
      </c>
      <c r="G8072" s="14" t="s">
        <v>8029</v>
      </c>
      <c r="Q8072" t="str">
        <f t="shared" si="126"/>
        <v>70332200-Usluge upravljanja poslovnom imovinom</v>
      </c>
    </row>
    <row r="8073" spans="1:17" x14ac:dyDescent="0.25">
      <c r="A8073">
        <v>8072</v>
      </c>
      <c r="B8073">
        <v>70332200</v>
      </c>
      <c r="C8073" t="s">
        <v>8029</v>
      </c>
      <c r="E8073" s="15">
        <v>8073</v>
      </c>
      <c r="F8073" s="16">
        <v>70332300</v>
      </c>
      <c r="G8073" s="17" t="s">
        <v>8030</v>
      </c>
      <c r="Q8073" t="str">
        <f t="shared" si="126"/>
        <v>70332300-Usluge u vezi sa industrijskom imovinom</v>
      </c>
    </row>
    <row r="8074" spans="1:17" x14ac:dyDescent="0.25">
      <c r="A8074">
        <v>8073</v>
      </c>
      <c r="B8074">
        <v>70332300</v>
      </c>
      <c r="C8074" t="s">
        <v>8030</v>
      </c>
      <c r="E8074" s="12">
        <v>8074</v>
      </c>
      <c r="F8074" s="13">
        <v>70333000</v>
      </c>
      <c r="G8074" s="14" t="s">
        <v>8031</v>
      </c>
      <c r="Q8074" t="str">
        <f t="shared" si="126"/>
        <v>70333000-Smeštajne usluge</v>
      </c>
    </row>
    <row r="8075" spans="1:17" x14ac:dyDescent="0.25">
      <c r="A8075">
        <v>8074</v>
      </c>
      <c r="B8075">
        <v>70333000</v>
      </c>
      <c r="C8075" t="s">
        <v>8031</v>
      </c>
      <c r="E8075" s="15">
        <v>8075</v>
      </c>
      <c r="F8075" s="16">
        <v>70340000</v>
      </c>
      <c r="G8075" s="17" t="s">
        <v>8032</v>
      </c>
      <c r="Q8075" t="str">
        <f t="shared" si="126"/>
        <v>70340000-Usluge vremenski ograničenog korišćenja imovine (tajm šering)</v>
      </c>
    </row>
    <row r="8076" spans="1:17" x14ac:dyDescent="0.25">
      <c r="A8076">
        <v>8075</v>
      </c>
      <c r="B8076">
        <v>70340000</v>
      </c>
      <c r="C8076" t="s">
        <v>8032</v>
      </c>
      <c r="E8076" s="12">
        <v>8076</v>
      </c>
      <c r="F8076" s="13">
        <v>71000000</v>
      </c>
      <c r="G8076" s="14" t="s">
        <v>8033</v>
      </c>
      <c r="Q8076" t="str">
        <f t="shared" si="126"/>
        <v>71000000-Arhitektonske, građevinske, inženjerske i inspekcijske usluge</v>
      </c>
    </row>
    <row r="8077" spans="1:17" x14ac:dyDescent="0.25">
      <c r="A8077">
        <v>8076</v>
      </c>
      <c r="B8077">
        <v>71000000</v>
      </c>
      <c r="C8077" t="s">
        <v>8033</v>
      </c>
      <c r="E8077" s="15">
        <v>8077</v>
      </c>
      <c r="F8077" s="16">
        <v>71200000</v>
      </c>
      <c r="G8077" s="17" t="s">
        <v>8034</v>
      </c>
      <c r="Q8077" t="str">
        <f t="shared" si="126"/>
        <v>71200000-Arhitektonske i srodne usluge</v>
      </c>
    </row>
    <row r="8078" spans="1:17" x14ac:dyDescent="0.25">
      <c r="A8078">
        <v>8077</v>
      </c>
      <c r="B8078">
        <v>71200000</v>
      </c>
      <c r="C8078" t="s">
        <v>8034</v>
      </c>
      <c r="E8078" s="12">
        <v>8078</v>
      </c>
      <c r="F8078" s="13">
        <v>71210000</v>
      </c>
      <c r="G8078" s="14" t="s">
        <v>8035</v>
      </c>
      <c r="Q8078" t="str">
        <f t="shared" si="126"/>
        <v>71210000-Usluge savetovanja u oblasti arhitekture</v>
      </c>
    </row>
    <row r="8079" spans="1:17" x14ac:dyDescent="0.25">
      <c r="A8079">
        <v>8078</v>
      </c>
      <c r="B8079">
        <v>71210000</v>
      </c>
      <c r="C8079" t="s">
        <v>8035</v>
      </c>
      <c r="E8079" s="15">
        <v>8079</v>
      </c>
      <c r="F8079" s="16">
        <v>71220000</v>
      </c>
      <c r="G8079" s="17" t="s">
        <v>8036</v>
      </c>
      <c r="Q8079" t="str">
        <f t="shared" si="126"/>
        <v>71220000-Usluge projektovanja u arhitekturi</v>
      </c>
    </row>
    <row r="8080" spans="1:17" x14ac:dyDescent="0.25">
      <c r="A8080">
        <v>8079</v>
      </c>
      <c r="B8080">
        <v>71220000</v>
      </c>
      <c r="C8080" t="s">
        <v>8036</v>
      </c>
      <c r="E8080" s="12">
        <v>8080</v>
      </c>
      <c r="F8080" s="13">
        <v>71221000</v>
      </c>
      <c r="G8080" s="14" t="s">
        <v>8037</v>
      </c>
      <c r="Q8080" t="str">
        <f t="shared" si="126"/>
        <v>71221000-Arhitektonske usluge za zgrade</v>
      </c>
    </row>
    <row r="8081" spans="1:17" x14ac:dyDescent="0.25">
      <c r="A8081">
        <v>8080</v>
      </c>
      <c r="B8081">
        <v>71221000</v>
      </c>
      <c r="C8081" t="s">
        <v>8037</v>
      </c>
      <c r="E8081" s="15">
        <v>8081</v>
      </c>
      <c r="F8081" s="16">
        <v>71222000</v>
      </c>
      <c r="G8081" s="17" t="s">
        <v>8038</v>
      </c>
      <c r="Q8081" t="str">
        <f t="shared" si="126"/>
        <v>71222000-Arhitektonske usluge za površine na otvorenom</v>
      </c>
    </row>
    <row r="8082" spans="1:17" x14ac:dyDescent="0.25">
      <c r="A8082">
        <v>8081</v>
      </c>
      <c r="B8082">
        <v>71222000</v>
      </c>
      <c r="C8082" t="s">
        <v>8038</v>
      </c>
      <c r="E8082" s="12">
        <v>8082</v>
      </c>
      <c r="F8082" s="13">
        <v>71222100</v>
      </c>
      <c r="G8082" s="14" t="s">
        <v>8039</v>
      </c>
      <c r="Q8082" t="str">
        <f t="shared" si="126"/>
        <v>71222100-Usluge kartiranja urbanih područja</v>
      </c>
    </row>
    <row r="8083" spans="1:17" x14ac:dyDescent="0.25">
      <c r="A8083">
        <v>8082</v>
      </c>
      <c r="B8083">
        <v>71222100</v>
      </c>
      <c r="C8083" t="s">
        <v>8039</v>
      </c>
      <c r="E8083" s="15">
        <v>8083</v>
      </c>
      <c r="F8083" s="16">
        <v>71222200</v>
      </c>
      <c r="G8083" s="17" t="s">
        <v>8040</v>
      </c>
      <c r="Q8083" t="str">
        <f t="shared" si="126"/>
        <v>71222200-Usluge kartiranja ruralnih područja</v>
      </c>
    </row>
    <row r="8084" spans="1:17" x14ac:dyDescent="0.25">
      <c r="A8084">
        <v>8083</v>
      </c>
      <c r="B8084">
        <v>71222200</v>
      </c>
      <c r="C8084" t="s">
        <v>8040</v>
      </c>
      <c r="E8084" s="12">
        <v>8084</v>
      </c>
      <c r="F8084" s="13">
        <v>71223000</v>
      </c>
      <c r="G8084" s="14" t="s">
        <v>8041</v>
      </c>
      <c r="Q8084" t="str">
        <f t="shared" si="126"/>
        <v>71223000-Arhitektonske usluge za nadogradnju zgrada</v>
      </c>
    </row>
    <row r="8085" spans="1:17" x14ac:dyDescent="0.25">
      <c r="A8085">
        <v>8084</v>
      </c>
      <c r="B8085">
        <v>71223000</v>
      </c>
      <c r="C8085" t="s">
        <v>8041</v>
      </c>
      <c r="E8085" s="15">
        <v>8085</v>
      </c>
      <c r="F8085" s="16">
        <v>71230000</v>
      </c>
      <c r="G8085" s="17" t="s">
        <v>8042</v>
      </c>
      <c r="Q8085" t="str">
        <f t="shared" si="126"/>
        <v>71230000-Organizacija arhitektonskih konkursa za nacrte</v>
      </c>
    </row>
    <row r="8086" spans="1:17" x14ac:dyDescent="0.25">
      <c r="A8086">
        <v>8085</v>
      </c>
      <c r="B8086">
        <v>71230000</v>
      </c>
      <c r="C8086" t="s">
        <v>8042</v>
      </c>
      <c r="E8086" s="12">
        <v>8086</v>
      </c>
      <c r="F8086" s="13">
        <v>71240000</v>
      </c>
      <c r="G8086" s="14" t="s">
        <v>8043</v>
      </c>
      <c r="Q8086" t="str">
        <f t="shared" si="126"/>
        <v>71240000-Arhitektonske, inženjerske usluge i usluge planiranja</v>
      </c>
    </row>
    <row r="8087" spans="1:17" x14ac:dyDescent="0.25">
      <c r="A8087">
        <v>8086</v>
      </c>
      <c r="B8087">
        <v>71240000</v>
      </c>
      <c r="C8087" t="s">
        <v>8043</v>
      </c>
      <c r="E8087" s="15">
        <v>8087</v>
      </c>
      <c r="F8087" s="16">
        <v>71241000</v>
      </c>
      <c r="G8087" s="17" t="s">
        <v>8044</v>
      </c>
      <c r="Q8087" t="str">
        <f t="shared" si="126"/>
        <v>71241000-Studije izvodljivosti, savetodavne usluge, analiza</v>
      </c>
    </row>
    <row r="8088" spans="1:17" x14ac:dyDescent="0.25">
      <c r="A8088">
        <v>8087</v>
      </c>
      <c r="B8088">
        <v>71241000</v>
      </c>
      <c r="C8088" t="s">
        <v>8044</v>
      </c>
      <c r="E8088" s="12">
        <v>8088</v>
      </c>
      <c r="F8088" s="13">
        <v>71242000</v>
      </c>
      <c r="G8088" s="14" t="s">
        <v>8045</v>
      </c>
      <c r="Q8088" t="str">
        <f t="shared" si="126"/>
        <v>71242000-Izrada projekata i nacrta, procena troškova</v>
      </c>
    </row>
    <row r="8089" spans="1:17" x14ac:dyDescent="0.25">
      <c r="A8089">
        <v>8088</v>
      </c>
      <c r="B8089">
        <v>71242000</v>
      </c>
      <c r="C8089" t="s">
        <v>8045</v>
      </c>
      <c r="E8089" s="15">
        <v>8089</v>
      </c>
      <c r="F8089" s="16">
        <v>71243000</v>
      </c>
      <c r="G8089" s="17" t="s">
        <v>8046</v>
      </c>
      <c r="Q8089" t="str">
        <f t="shared" si="126"/>
        <v>71243000-Izrada nacrta planova (sistemi i integracija)</v>
      </c>
    </row>
    <row r="8090" spans="1:17" x14ac:dyDescent="0.25">
      <c r="A8090">
        <v>8089</v>
      </c>
      <c r="B8090">
        <v>71243000</v>
      </c>
      <c r="C8090" t="s">
        <v>8046</v>
      </c>
      <c r="E8090" s="12">
        <v>8090</v>
      </c>
      <c r="F8090" s="13">
        <v>71244000</v>
      </c>
      <c r="G8090" s="14" t="s">
        <v>8047</v>
      </c>
      <c r="Q8090" t="str">
        <f t="shared" si="126"/>
        <v>71244000-Proračun troškova, praćenje troškova</v>
      </c>
    </row>
    <row r="8091" spans="1:17" x14ac:dyDescent="0.25">
      <c r="A8091">
        <v>8090</v>
      </c>
      <c r="B8091">
        <v>71244000</v>
      </c>
      <c r="C8091" t="s">
        <v>8047</v>
      </c>
      <c r="E8091" s="15">
        <v>8091</v>
      </c>
      <c r="F8091" s="16">
        <v>71245000</v>
      </c>
      <c r="G8091" s="17" t="s">
        <v>8048</v>
      </c>
      <c r="Q8091" t="str">
        <f t="shared" si="126"/>
        <v>71245000-Nacrti za odobrenje, radni crteži i specifikacije</v>
      </c>
    </row>
    <row r="8092" spans="1:17" x14ac:dyDescent="0.25">
      <c r="A8092">
        <v>8091</v>
      </c>
      <c r="B8092">
        <v>71245000</v>
      </c>
      <c r="C8092" t="s">
        <v>8048</v>
      </c>
      <c r="E8092" s="12">
        <v>8092</v>
      </c>
      <c r="F8092" s="13">
        <v>71246000</v>
      </c>
      <c r="G8092" s="14" t="s">
        <v>8049</v>
      </c>
      <c r="Q8092" t="str">
        <f t="shared" si="126"/>
        <v>71246000-Određivanje i navođenje količina u građevinarstvu</v>
      </c>
    </row>
    <row r="8093" spans="1:17" x14ac:dyDescent="0.25">
      <c r="A8093">
        <v>8092</v>
      </c>
      <c r="B8093">
        <v>71246000</v>
      </c>
      <c r="C8093" t="s">
        <v>8049</v>
      </c>
      <c r="E8093" s="15">
        <v>8093</v>
      </c>
      <c r="F8093" s="16">
        <v>71247000</v>
      </c>
      <c r="G8093" s="17" t="s">
        <v>8050</v>
      </c>
      <c r="Q8093" t="str">
        <f t="shared" si="126"/>
        <v>71247000-Nadzor građevinskih radova</v>
      </c>
    </row>
    <row r="8094" spans="1:17" x14ac:dyDescent="0.25">
      <c r="A8094">
        <v>8093</v>
      </c>
      <c r="B8094">
        <v>71247000</v>
      </c>
      <c r="C8094" t="s">
        <v>8050</v>
      </c>
      <c r="E8094" s="12">
        <v>8094</v>
      </c>
      <c r="F8094" s="13">
        <v>71248000</v>
      </c>
      <c r="G8094" s="14" t="s">
        <v>8051</v>
      </c>
      <c r="Q8094" t="str">
        <f t="shared" si="126"/>
        <v>71248000-Nadzor projekata i dokumentacije (projektantski nadzor)</v>
      </c>
    </row>
    <row r="8095" spans="1:17" x14ac:dyDescent="0.25">
      <c r="A8095">
        <v>8094</v>
      </c>
      <c r="B8095">
        <v>71248000</v>
      </c>
      <c r="C8095" t="s">
        <v>8051</v>
      </c>
      <c r="E8095" s="15">
        <v>8095</v>
      </c>
      <c r="F8095" s="16">
        <v>71250000</v>
      </c>
      <c r="G8095" s="17" t="s">
        <v>8052</v>
      </c>
      <c r="Q8095" t="str">
        <f t="shared" si="126"/>
        <v>71250000-Arhitektonske, tehničke i geodetske usluge</v>
      </c>
    </row>
    <row r="8096" spans="1:17" x14ac:dyDescent="0.25">
      <c r="A8096">
        <v>8095</v>
      </c>
      <c r="B8096">
        <v>71250000</v>
      </c>
      <c r="C8096" t="s">
        <v>8052</v>
      </c>
      <c r="E8096" s="12">
        <v>8096</v>
      </c>
      <c r="F8096" s="13">
        <v>71251000</v>
      </c>
      <c r="G8096" s="14" t="s">
        <v>8053</v>
      </c>
      <c r="Q8096" t="str">
        <f t="shared" si="126"/>
        <v>71251000-Arhitektonske usluge i usluge premera zgrade</v>
      </c>
    </row>
    <row r="8097" spans="1:17" x14ac:dyDescent="0.25">
      <c r="A8097">
        <v>8096</v>
      </c>
      <c r="B8097">
        <v>71251000</v>
      </c>
      <c r="C8097" t="s">
        <v>8053</v>
      </c>
      <c r="E8097" s="15">
        <v>8097</v>
      </c>
      <c r="F8097" s="16">
        <v>71300000</v>
      </c>
      <c r="G8097" s="17" t="s">
        <v>8054</v>
      </c>
      <c r="Q8097" t="str">
        <f t="shared" si="126"/>
        <v>71300000-Tehničke usluge</v>
      </c>
    </row>
    <row r="8098" spans="1:17" x14ac:dyDescent="0.25">
      <c r="A8098">
        <v>8097</v>
      </c>
      <c r="B8098">
        <v>71300000</v>
      </c>
      <c r="C8098" t="s">
        <v>8054</v>
      </c>
      <c r="E8098" s="12">
        <v>8098</v>
      </c>
      <c r="F8098" s="13">
        <v>71310000</v>
      </c>
      <c r="G8098" s="14" t="s">
        <v>8055</v>
      </c>
      <c r="Q8098" t="str">
        <f t="shared" si="126"/>
        <v>71310000-Savetodavne tehničke usluge i savetodavne usluge u građevinarstvu</v>
      </c>
    </row>
    <row r="8099" spans="1:17" x14ac:dyDescent="0.25">
      <c r="A8099">
        <v>8098</v>
      </c>
      <c r="B8099">
        <v>71310000</v>
      </c>
      <c r="C8099" t="s">
        <v>8055</v>
      </c>
      <c r="E8099" s="15">
        <v>8099</v>
      </c>
      <c r="F8099" s="16">
        <v>71311000</v>
      </c>
      <c r="G8099" s="17" t="s">
        <v>8056</v>
      </c>
      <c r="Q8099" t="str">
        <f t="shared" si="126"/>
        <v>71311000-Savetodavne usluge u oblasti niskogradnje</v>
      </c>
    </row>
    <row r="8100" spans="1:17" x14ac:dyDescent="0.25">
      <c r="A8100">
        <v>8099</v>
      </c>
      <c r="B8100">
        <v>71311000</v>
      </c>
      <c r="C8100" t="s">
        <v>8056</v>
      </c>
      <c r="E8100" s="12">
        <v>8100</v>
      </c>
      <c r="F8100" s="13">
        <v>71311100</v>
      </c>
      <c r="G8100" s="14" t="s">
        <v>8057</v>
      </c>
      <c r="Q8100" t="str">
        <f t="shared" si="126"/>
        <v>71311100-Prateće usluge u oblasti niskogradnje</v>
      </c>
    </row>
    <row r="8101" spans="1:17" x14ac:dyDescent="0.25">
      <c r="A8101">
        <v>8100</v>
      </c>
      <c r="B8101">
        <v>71311100</v>
      </c>
      <c r="C8101" t="s">
        <v>8057</v>
      </c>
      <c r="E8101" s="15">
        <v>8101</v>
      </c>
      <c r="F8101" s="16">
        <v>71311200</v>
      </c>
      <c r="G8101" s="17" t="s">
        <v>8058</v>
      </c>
      <c r="Q8101" t="str">
        <f t="shared" si="126"/>
        <v>71311200-Savetodavne usluge u oblasti transportnih sistema</v>
      </c>
    </row>
    <row r="8102" spans="1:17" x14ac:dyDescent="0.25">
      <c r="A8102">
        <v>8101</v>
      </c>
      <c r="B8102">
        <v>71311200</v>
      </c>
      <c r="C8102" t="s">
        <v>8058</v>
      </c>
      <c r="E8102" s="12">
        <v>8102</v>
      </c>
      <c r="F8102" s="13">
        <v>71311210</v>
      </c>
      <c r="G8102" s="14" t="s">
        <v>8059</v>
      </c>
      <c r="Q8102" t="str">
        <f t="shared" si="126"/>
        <v>71311210-Savetodavne usluge u vezi sa autoputevima</v>
      </c>
    </row>
    <row r="8103" spans="1:17" x14ac:dyDescent="0.25">
      <c r="A8103">
        <v>8102</v>
      </c>
      <c r="B8103">
        <v>71311210</v>
      </c>
      <c r="C8103" t="s">
        <v>8059</v>
      </c>
      <c r="E8103" s="15">
        <v>8103</v>
      </c>
      <c r="F8103" s="16">
        <v>71311220</v>
      </c>
      <c r="G8103" s="17" t="s">
        <v>8060</v>
      </c>
      <c r="Q8103" t="str">
        <f t="shared" si="126"/>
        <v>71311220-Tehničke usluge u vezi sa autoputevima</v>
      </c>
    </row>
    <row r="8104" spans="1:17" x14ac:dyDescent="0.25">
      <c r="A8104">
        <v>8103</v>
      </c>
      <c r="B8104">
        <v>71311220</v>
      </c>
      <c r="C8104" t="s">
        <v>8060</v>
      </c>
      <c r="E8104" s="12">
        <v>8104</v>
      </c>
      <c r="F8104" s="13">
        <v>71311230</v>
      </c>
      <c r="G8104" s="14" t="s">
        <v>8061</v>
      </c>
      <c r="Q8104" t="str">
        <f t="shared" si="126"/>
        <v>71311230-Tehničke usluge u vezi sa železnicom</v>
      </c>
    </row>
    <row r="8105" spans="1:17" x14ac:dyDescent="0.25">
      <c r="A8105">
        <v>8104</v>
      </c>
      <c r="B8105">
        <v>71311230</v>
      </c>
      <c r="C8105" t="s">
        <v>8061</v>
      </c>
      <c r="E8105" s="15">
        <v>8105</v>
      </c>
      <c r="F8105" s="16">
        <v>71311240</v>
      </c>
      <c r="G8105" s="17" t="s">
        <v>8062</v>
      </c>
      <c r="Q8105" t="str">
        <f t="shared" si="126"/>
        <v>71311240-Tehničke usluge u vezi sa aerodromom</v>
      </c>
    </row>
    <row r="8106" spans="1:17" x14ac:dyDescent="0.25">
      <c r="A8106">
        <v>8105</v>
      </c>
      <c r="B8106">
        <v>71311240</v>
      </c>
      <c r="C8106" t="s">
        <v>8062</v>
      </c>
      <c r="E8106" s="12">
        <v>8106</v>
      </c>
      <c r="F8106" s="13">
        <v>71311300</v>
      </c>
      <c r="G8106" s="14" t="s">
        <v>8063</v>
      </c>
      <c r="Q8106" t="str">
        <f t="shared" si="126"/>
        <v>71311300-Savetodavne usluge u oblasti infrastrukturnih radova</v>
      </c>
    </row>
    <row r="8107" spans="1:17" x14ac:dyDescent="0.25">
      <c r="A8107">
        <v>8106</v>
      </c>
      <c r="B8107">
        <v>71311300</v>
      </c>
      <c r="C8107" t="s">
        <v>8063</v>
      </c>
      <c r="E8107" s="15">
        <v>8107</v>
      </c>
      <c r="F8107" s="16">
        <v>71312000</v>
      </c>
      <c r="G8107" s="17" t="s">
        <v>8064</v>
      </c>
      <c r="Q8107" t="str">
        <f t="shared" si="126"/>
        <v>71312000-Savetodavne usluge u oblasti visokogradnje</v>
      </c>
    </row>
    <row r="8108" spans="1:17" x14ac:dyDescent="0.25">
      <c r="A8108">
        <v>8107</v>
      </c>
      <c r="B8108">
        <v>71312000</v>
      </c>
      <c r="C8108" t="s">
        <v>8064</v>
      </c>
      <c r="E8108" s="12">
        <v>8108</v>
      </c>
      <c r="F8108" s="13">
        <v>71313000</v>
      </c>
      <c r="G8108" s="14" t="s">
        <v>8065</v>
      </c>
      <c r="Q8108" t="str">
        <f t="shared" si="126"/>
        <v>71313000-Savetodavne usluge u oblasti zaštite životne sredine</v>
      </c>
    </row>
    <row r="8109" spans="1:17" x14ac:dyDescent="0.25">
      <c r="A8109">
        <v>8108</v>
      </c>
      <c r="B8109">
        <v>71313000</v>
      </c>
      <c r="C8109" t="s">
        <v>8065</v>
      </c>
      <c r="E8109" s="15">
        <v>8109</v>
      </c>
      <c r="F8109" s="16">
        <v>71313100</v>
      </c>
      <c r="G8109" s="17" t="s">
        <v>8066</v>
      </c>
      <c r="Q8109" t="str">
        <f t="shared" si="126"/>
        <v>71313100-Savetodavne usluge u oblasti kontrole buke</v>
      </c>
    </row>
    <row r="8110" spans="1:17" x14ac:dyDescent="0.25">
      <c r="A8110">
        <v>8109</v>
      </c>
      <c r="B8110">
        <v>71313100</v>
      </c>
      <c r="C8110" t="s">
        <v>8066</v>
      </c>
      <c r="E8110" s="12">
        <v>8110</v>
      </c>
      <c r="F8110" s="13">
        <v>71313200</v>
      </c>
      <c r="G8110" s="14" t="s">
        <v>8067</v>
      </c>
      <c r="Q8110" t="str">
        <f t="shared" si="126"/>
        <v>71313200-Savetodavne usluge u oblasti zvučne izolacije i prostorne akustike</v>
      </c>
    </row>
    <row r="8111" spans="1:17" x14ac:dyDescent="0.25">
      <c r="A8111">
        <v>8110</v>
      </c>
      <c r="B8111">
        <v>71313200</v>
      </c>
      <c r="C8111" t="s">
        <v>8067</v>
      </c>
      <c r="E8111" s="15">
        <v>8111</v>
      </c>
      <c r="F8111" s="16">
        <v>71313400</v>
      </c>
      <c r="G8111" s="17" t="s">
        <v>8068</v>
      </c>
      <c r="Q8111" t="str">
        <f t="shared" si="126"/>
        <v>71313400-Procena uticaja na životnu sredinu u građevinarstvu</v>
      </c>
    </row>
    <row r="8112" spans="1:17" x14ac:dyDescent="0.25">
      <c r="A8112">
        <v>8111</v>
      </c>
      <c r="B8112">
        <v>71313400</v>
      </c>
      <c r="C8112" t="s">
        <v>8068</v>
      </c>
      <c r="E8112" s="12">
        <v>8112</v>
      </c>
      <c r="F8112" s="13">
        <v>71313410</v>
      </c>
      <c r="G8112" s="14" t="s">
        <v>8069</v>
      </c>
      <c r="Q8112" t="str">
        <f t="shared" si="126"/>
        <v>71313410-Procena rizika ili opasnosti u građevinarstvu</v>
      </c>
    </row>
    <row r="8113" spans="1:17" x14ac:dyDescent="0.25">
      <c r="A8113">
        <v>8112</v>
      </c>
      <c r="B8113">
        <v>71313410</v>
      </c>
      <c r="C8113" t="s">
        <v>8069</v>
      </c>
      <c r="E8113" s="15">
        <v>8113</v>
      </c>
      <c r="F8113" s="16">
        <v>71313420</v>
      </c>
      <c r="G8113" s="17" t="s">
        <v>8070</v>
      </c>
      <c r="Q8113" t="str">
        <f t="shared" si="126"/>
        <v>71313420-Standardi životne sredine u građevinarstvu</v>
      </c>
    </row>
    <row r="8114" spans="1:17" x14ac:dyDescent="0.25">
      <c r="A8114">
        <v>8113</v>
      </c>
      <c r="B8114">
        <v>71313420</v>
      </c>
      <c r="C8114" t="s">
        <v>8070</v>
      </c>
      <c r="E8114" s="12">
        <v>8114</v>
      </c>
      <c r="F8114" s="13">
        <v>71313430</v>
      </c>
      <c r="G8114" s="14" t="s">
        <v>8071</v>
      </c>
      <c r="Q8114" t="str">
        <f t="shared" si="126"/>
        <v>71313430-Analiza pokazatelja životne sredine u građevinarstvu</v>
      </c>
    </row>
    <row r="8115" spans="1:17" x14ac:dyDescent="0.25">
      <c r="A8115">
        <v>8114</v>
      </c>
      <c r="B8115">
        <v>71313430</v>
      </c>
      <c r="C8115" t="s">
        <v>8071</v>
      </c>
      <c r="E8115" s="15">
        <v>8115</v>
      </c>
      <c r="F8115" s="16">
        <v>71313440</v>
      </c>
      <c r="G8115" s="17" t="s">
        <v>8072</v>
      </c>
      <c r="Q8115" t="str">
        <f t="shared" si="126"/>
        <v>71313440-Usluge procene uticaja na životnu sredinu u građevinarstvu (EIA)</v>
      </c>
    </row>
    <row r="8116" spans="1:17" x14ac:dyDescent="0.25">
      <c r="A8116">
        <v>8115</v>
      </c>
      <c r="B8116">
        <v>71313440</v>
      </c>
      <c r="C8116" t="s">
        <v>8072</v>
      </c>
      <c r="E8116" s="12">
        <v>8116</v>
      </c>
      <c r="F8116" s="13">
        <v>71313450</v>
      </c>
      <c r="G8116" s="14" t="s">
        <v>8073</v>
      </c>
      <c r="Q8116" t="str">
        <f t="shared" si="126"/>
        <v>71313450-Praćenje životne sredine u građevinarstvu</v>
      </c>
    </row>
    <row r="8117" spans="1:17" x14ac:dyDescent="0.25">
      <c r="A8117">
        <v>8116</v>
      </c>
      <c r="B8117">
        <v>71313450</v>
      </c>
      <c r="C8117" t="s">
        <v>8073</v>
      </c>
      <c r="E8117" s="15">
        <v>8117</v>
      </c>
      <c r="F8117" s="16">
        <v>71314000</v>
      </c>
      <c r="G8117" s="17" t="s">
        <v>8074</v>
      </c>
      <c r="Q8117" t="str">
        <f t="shared" si="126"/>
        <v>71314000-Usluge u oblasti energetike i srodne usluge</v>
      </c>
    </row>
    <row r="8118" spans="1:17" x14ac:dyDescent="0.25">
      <c r="A8118">
        <v>8117</v>
      </c>
      <c r="B8118">
        <v>71314000</v>
      </c>
      <c r="C8118" t="s">
        <v>8074</v>
      </c>
      <c r="E8118" s="12">
        <v>8118</v>
      </c>
      <c r="F8118" s="13">
        <v>71314100</v>
      </c>
      <c r="G8118" s="14" t="s">
        <v>8075</v>
      </c>
      <c r="Q8118" t="str">
        <f t="shared" si="126"/>
        <v>71314100-Usluge u oblasti električne energije</v>
      </c>
    </row>
    <row r="8119" spans="1:17" x14ac:dyDescent="0.25">
      <c r="A8119">
        <v>8118</v>
      </c>
      <c r="B8119">
        <v>71314100</v>
      </c>
      <c r="C8119" t="s">
        <v>8075</v>
      </c>
      <c r="E8119" s="15">
        <v>8119</v>
      </c>
      <c r="F8119" s="16">
        <v>71314200</v>
      </c>
      <c r="G8119" s="17" t="s">
        <v>8076</v>
      </c>
      <c r="Q8119" t="str">
        <f t="shared" si="126"/>
        <v>71314200-Usluge u vezi sa upravljanjem energijom</v>
      </c>
    </row>
    <row r="8120" spans="1:17" x14ac:dyDescent="0.25">
      <c r="A8120">
        <v>8119</v>
      </c>
      <c r="B8120">
        <v>71314200</v>
      </c>
      <c r="C8120" t="s">
        <v>8076</v>
      </c>
      <c r="E8120" s="12">
        <v>8120</v>
      </c>
      <c r="F8120" s="13">
        <v>71314300</v>
      </c>
      <c r="G8120" s="14" t="s">
        <v>8077</v>
      </c>
      <c r="Q8120" t="str">
        <f t="shared" si="126"/>
        <v>71314300-Savetodavne usluge u vezi sa energetskom efikasnošću</v>
      </c>
    </row>
    <row r="8121" spans="1:17" x14ac:dyDescent="0.25">
      <c r="A8121">
        <v>8120</v>
      </c>
      <c r="B8121">
        <v>71314300</v>
      </c>
      <c r="C8121" t="s">
        <v>8077</v>
      </c>
      <c r="E8121" s="15">
        <v>8121</v>
      </c>
      <c r="F8121" s="16">
        <v>71314310</v>
      </c>
      <c r="G8121" s="17" t="s">
        <v>8078</v>
      </c>
      <c r="Q8121" t="str">
        <f t="shared" si="126"/>
        <v>71314310-Usluge u oblasti tehnike grejanja zgrada</v>
      </c>
    </row>
    <row r="8122" spans="1:17" x14ac:dyDescent="0.25">
      <c r="A8122">
        <v>8121</v>
      </c>
      <c r="B8122">
        <v>71314310</v>
      </c>
      <c r="C8122" t="s">
        <v>8078</v>
      </c>
      <c r="E8122" s="12">
        <v>8122</v>
      </c>
      <c r="F8122" s="13">
        <v>71315000</v>
      </c>
      <c r="G8122" s="14" t="s">
        <v>8079</v>
      </c>
      <c r="Q8122" t="str">
        <f t="shared" si="126"/>
        <v>71315000-Usluge izgradnje zgrade</v>
      </c>
    </row>
    <row r="8123" spans="1:17" x14ac:dyDescent="0.25">
      <c r="A8123">
        <v>8122</v>
      </c>
      <c r="B8123">
        <v>71315000</v>
      </c>
      <c r="C8123" t="s">
        <v>8079</v>
      </c>
      <c r="E8123" s="15">
        <v>8123</v>
      </c>
      <c r="F8123" s="16">
        <v>71315100</v>
      </c>
      <c r="G8123" s="17" t="s">
        <v>8080</v>
      </c>
      <c r="Q8123" t="str">
        <f t="shared" si="126"/>
        <v>71315100-Savetodavne usluge u vezi sa građevinskim materijalima</v>
      </c>
    </row>
    <row r="8124" spans="1:17" x14ac:dyDescent="0.25">
      <c r="A8124">
        <v>8123</v>
      </c>
      <c r="B8124">
        <v>71315100</v>
      </c>
      <c r="C8124" t="s">
        <v>8080</v>
      </c>
      <c r="E8124" s="12">
        <v>8124</v>
      </c>
      <c r="F8124" s="13">
        <v>71315200</v>
      </c>
      <c r="G8124" s="14" t="s">
        <v>8081</v>
      </c>
      <c r="Q8124" t="str">
        <f t="shared" si="126"/>
        <v>71315200-Savetodavne usluge u vezi sa izgradnjom</v>
      </c>
    </row>
    <row r="8125" spans="1:17" x14ac:dyDescent="0.25">
      <c r="A8125">
        <v>8124</v>
      </c>
      <c r="B8125">
        <v>71315200</v>
      </c>
      <c r="C8125" t="s">
        <v>8081</v>
      </c>
      <c r="E8125" s="15">
        <v>8125</v>
      </c>
      <c r="F8125" s="16">
        <v>71315210</v>
      </c>
      <c r="G8125" s="17" t="s">
        <v>8082</v>
      </c>
      <c r="Q8125" t="str">
        <f t="shared" si="126"/>
        <v>71315210-Savetodavne usluge u vezi sa opremanjem zgrada</v>
      </c>
    </row>
    <row r="8126" spans="1:17" x14ac:dyDescent="0.25">
      <c r="A8126">
        <v>8125</v>
      </c>
      <c r="B8126">
        <v>71315210</v>
      </c>
      <c r="C8126" t="s">
        <v>8082</v>
      </c>
      <c r="E8126" s="12">
        <v>8126</v>
      </c>
      <c r="F8126" s="13">
        <v>71315300</v>
      </c>
      <c r="G8126" s="14" t="s">
        <v>8083</v>
      </c>
      <c r="Q8126" t="str">
        <f t="shared" si="126"/>
        <v>71315300-Usluge premera zgrada</v>
      </c>
    </row>
    <row r="8127" spans="1:17" x14ac:dyDescent="0.25">
      <c r="A8127">
        <v>8126</v>
      </c>
      <c r="B8127">
        <v>71315300</v>
      </c>
      <c r="C8127" t="s">
        <v>8083</v>
      </c>
      <c r="E8127" s="15">
        <v>8127</v>
      </c>
      <c r="F8127" s="16">
        <v>71315400</v>
      </c>
      <c r="G8127" s="17" t="s">
        <v>8084</v>
      </c>
      <c r="Q8127" t="str">
        <f t="shared" si="126"/>
        <v>71315400-Usluge inspekcijskog pregleda zgrada</v>
      </c>
    </row>
    <row r="8128" spans="1:17" x14ac:dyDescent="0.25">
      <c r="A8128">
        <v>8127</v>
      </c>
      <c r="B8128">
        <v>71315400</v>
      </c>
      <c r="C8128" t="s">
        <v>8084</v>
      </c>
      <c r="E8128" s="12">
        <v>8128</v>
      </c>
      <c r="F8128" s="13">
        <v>71315410</v>
      </c>
      <c r="G8128" s="14" t="s">
        <v>8085</v>
      </c>
      <c r="Q8128" t="str">
        <f t="shared" si="126"/>
        <v>71315410-Inspekcijski pregled sistema za ventilaciju</v>
      </c>
    </row>
    <row r="8129" spans="1:17" x14ac:dyDescent="0.25">
      <c r="A8129">
        <v>8128</v>
      </c>
      <c r="B8129">
        <v>71315410</v>
      </c>
      <c r="C8129" t="s">
        <v>8085</v>
      </c>
      <c r="E8129" s="15">
        <v>8129</v>
      </c>
      <c r="F8129" s="16">
        <v>71316000</v>
      </c>
      <c r="G8129" s="17" t="s">
        <v>8086</v>
      </c>
      <c r="Q8129" t="str">
        <f t="shared" si="126"/>
        <v>71316000-Savetodavne usluge u oblasti telekomunikacija</v>
      </c>
    </row>
    <row r="8130" spans="1:17" x14ac:dyDescent="0.25">
      <c r="A8130">
        <v>8129</v>
      </c>
      <c r="B8130">
        <v>71316000</v>
      </c>
      <c r="C8130" t="s">
        <v>8086</v>
      </c>
      <c r="E8130" s="12">
        <v>8130</v>
      </c>
      <c r="F8130" s="13">
        <v>71317000</v>
      </c>
      <c r="G8130" s="14" t="s">
        <v>8087</v>
      </c>
      <c r="Q8130" t="str">
        <f t="shared" ref="Q8130:Q8193" si="127">F8130&amp; "-" &amp;G8130</f>
        <v>71317000-Savetodavne usluge u vezi sa zaštitom od opasnosti i kontrolom opasnosti</v>
      </c>
    </row>
    <row r="8131" spans="1:17" x14ac:dyDescent="0.25">
      <c r="A8131">
        <v>8130</v>
      </c>
      <c r="B8131">
        <v>71317000</v>
      </c>
      <c r="C8131" t="s">
        <v>8087</v>
      </c>
      <c r="E8131" s="15">
        <v>8131</v>
      </c>
      <c r="F8131" s="16">
        <v>71317100</v>
      </c>
      <c r="G8131" s="17" t="s">
        <v>8088</v>
      </c>
      <c r="Q8131" t="str">
        <f t="shared" si="127"/>
        <v>71317100-Savetodavne usluge u vezi sa zaštitom od požara i eksplozije i nadzorom nad njima</v>
      </c>
    </row>
    <row r="8132" spans="1:17" x14ac:dyDescent="0.25">
      <c r="A8132">
        <v>8131</v>
      </c>
      <c r="B8132">
        <v>71317100</v>
      </c>
      <c r="C8132" t="s">
        <v>8088</v>
      </c>
      <c r="E8132" s="12">
        <v>8132</v>
      </c>
      <c r="F8132" s="13">
        <v>71317200</v>
      </c>
      <c r="G8132" s="14" t="s">
        <v>8089</v>
      </c>
      <c r="Q8132" t="str">
        <f t="shared" si="127"/>
        <v>71317200-Usluge u oblasti zdravstva i bezbednosti</v>
      </c>
    </row>
    <row r="8133" spans="1:17" x14ac:dyDescent="0.25">
      <c r="A8133">
        <v>8132</v>
      </c>
      <c r="B8133">
        <v>71317200</v>
      </c>
      <c r="C8133" t="s">
        <v>8089</v>
      </c>
      <c r="E8133" s="15">
        <v>8133</v>
      </c>
      <c r="F8133" s="16">
        <v>71317210</v>
      </c>
      <c r="G8133" s="17" t="s">
        <v>8090</v>
      </c>
      <c r="Q8133" t="str">
        <f t="shared" si="127"/>
        <v>71317210-Savetodavne usluge u oblasti zdravstva i bezbednosti</v>
      </c>
    </row>
    <row r="8134" spans="1:17" x14ac:dyDescent="0.25">
      <c r="A8134">
        <v>8133</v>
      </c>
      <c r="B8134">
        <v>71317210</v>
      </c>
      <c r="C8134" t="s">
        <v>8090</v>
      </c>
      <c r="E8134" s="12">
        <v>8134</v>
      </c>
      <c r="F8134" s="13">
        <v>71318000</v>
      </c>
      <c r="G8134" s="14" t="s">
        <v>8091</v>
      </c>
      <c r="Q8134" t="str">
        <f t="shared" si="127"/>
        <v>71318000-Tehničke savetodavne usluge</v>
      </c>
    </row>
    <row r="8135" spans="1:17" x14ac:dyDescent="0.25">
      <c r="A8135">
        <v>8134</v>
      </c>
      <c r="B8135">
        <v>71318000</v>
      </c>
      <c r="C8135" t="s">
        <v>8091</v>
      </c>
      <c r="E8135" s="15">
        <v>8135</v>
      </c>
      <c r="F8135" s="16">
        <v>71318100</v>
      </c>
      <c r="G8135" s="17" t="s">
        <v>8092</v>
      </c>
      <c r="Q8135" t="str">
        <f t="shared" si="127"/>
        <v>71318100-Tehničke usluge u vezi sa veštačkim i prirodnim osvetljenjem u zgradi</v>
      </c>
    </row>
    <row r="8136" spans="1:17" x14ac:dyDescent="0.25">
      <c r="A8136">
        <v>8135</v>
      </c>
      <c r="B8136">
        <v>71318100</v>
      </c>
      <c r="C8136" t="s">
        <v>8092</v>
      </c>
      <c r="E8136" s="12">
        <v>8136</v>
      </c>
      <c r="F8136" s="13">
        <v>71319000</v>
      </c>
      <c r="G8136" s="14" t="s">
        <v>8093</v>
      </c>
      <c r="Q8136" t="str">
        <f t="shared" si="127"/>
        <v>71319000-Usluge veštačenja</v>
      </c>
    </row>
    <row r="8137" spans="1:17" x14ac:dyDescent="0.25">
      <c r="A8137">
        <v>8136</v>
      </c>
      <c r="B8137">
        <v>71319000</v>
      </c>
      <c r="C8137" t="s">
        <v>8093</v>
      </c>
      <c r="E8137" s="15">
        <v>8137</v>
      </c>
      <c r="F8137" s="16">
        <v>71320000</v>
      </c>
      <c r="G8137" s="17" t="s">
        <v>8094</v>
      </c>
      <c r="Q8137" t="str">
        <f t="shared" si="127"/>
        <v>71320000-Usluge tehničkog projektovanja</v>
      </c>
    </row>
    <row r="8138" spans="1:17" x14ac:dyDescent="0.25">
      <c r="A8138">
        <v>8137</v>
      </c>
      <c r="B8138">
        <v>71320000</v>
      </c>
      <c r="C8138" t="s">
        <v>8094</v>
      </c>
      <c r="E8138" s="12">
        <v>8138</v>
      </c>
      <c r="F8138" s="13">
        <v>71321000</v>
      </c>
      <c r="G8138" s="14" t="s">
        <v>8095</v>
      </c>
      <c r="Q8138" t="str">
        <f t="shared" si="127"/>
        <v>71321000-Usluge tehničkog projektovanja mehaničkih i električnih instalacije zgrada</v>
      </c>
    </row>
    <row r="8139" spans="1:17" x14ac:dyDescent="0.25">
      <c r="A8139">
        <v>8138</v>
      </c>
      <c r="B8139">
        <v>71321000</v>
      </c>
      <c r="C8139" t="s">
        <v>8095</v>
      </c>
      <c r="E8139" s="15">
        <v>8139</v>
      </c>
      <c r="F8139" s="16">
        <v>71321100</v>
      </c>
      <c r="G8139" s="17" t="s">
        <v>8096</v>
      </c>
      <c r="Q8139" t="str">
        <f t="shared" si="127"/>
        <v>71321100-Usluge u oblasti ekonomike građenja</v>
      </c>
    </row>
    <row r="8140" spans="1:17" x14ac:dyDescent="0.25">
      <c r="A8140">
        <v>8139</v>
      </c>
      <c r="B8140">
        <v>71321100</v>
      </c>
      <c r="C8140" t="s">
        <v>8096</v>
      </c>
      <c r="E8140" s="12">
        <v>8140</v>
      </c>
      <c r="F8140" s="13">
        <v>71321200</v>
      </c>
      <c r="G8140" s="14" t="s">
        <v>8097</v>
      </c>
      <c r="Q8140" t="str">
        <f t="shared" si="127"/>
        <v>71321200-Usluge u vezi sa projektovanjem sistema grejanja</v>
      </c>
    </row>
    <row r="8141" spans="1:17" x14ac:dyDescent="0.25">
      <c r="A8141">
        <v>8140</v>
      </c>
      <c r="B8141">
        <v>71321200</v>
      </c>
      <c r="C8141" t="s">
        <v>8097</v>
      </c>
      <c r="E8141" s="15">
        <v>8141</v>
      </c>
      <c r="F8141" s="16">
        <v>71321300</v>
      </c>
      <c r="G8141" s="17" t="s">
        <v>8098</v>
      </c>
      <c r="Q8141" t="str">
        <f t="shared" si="127"/>
        <v>71321300-Savetodavne usluge za vodovodne instalacije</v>
      </c>
    </row>
    <row r="8142" spans="1:17" x14ac:dyDescent="0.25">
      <c r="A8142">
        <v>8141</v>
      </c>
      <c r="B8142">
        <v>71321300</v>
      </c>
      <c r="C8142" t="s">
        <v>8098</v>
      </c>
      <c r="E8142" s="12">
        <v>8142</v>
      </c>
      <c r="F8142" s="13">
        <v>71321400</v>
      </c>
      <c r="G8142" s="14" t="s">
        <v>8099</v>
      </c>
      <c r="Q8142" t="str">
        <f t="shared" si="127"/>
        <v>71321400-Savetodavne usluge za ventilaciju</v>
      </c>
    </row>
    <row r="8143" spans="1:17" x14ac:dyDescent="0.25">
      <c r="A8143">
        <v>8142</v>
      </c>
      <c r="B8143">
        <v>71321400</v>
      </c>
      <c r="C8143" t="s">
        <v>8099</v>
      </c>
      <c r="E8143" s="15">
        <v>8143</v>
      </c>
      <c r="F8143" s="16">
        <v>71322000</v>
      </c>
      <c r="G8143" s="17" t="s">
        <v>8100</v>
      </c>
      <c r="Q8143" t="str">
        <f t="shared" si="127"/>
        <v>71322000-Usluge tehničkog projektovanja u građevinarstvu za niskogradnju</v>
      </c>
    </row>
    <row r="8144" spans="1:17" x14ac:dyDescent="0.25">
      <c r="A8144">
        <v>8143</v>
      </c>
      <c r="B8144">
        <v>71322000</v>
      </c>
      <c r="C8144" t="s">
        <v>8100</v>
      </c>
      <c r="E8144" s="12">
        <v>8144</v>
      </c>
      <c r="F8144" s="13">
        <v>71322100</v>
      </c>
      <c r="G8144" s="14" t="s">
        <v>8101</v>
      </c>
      <c r="Q8144" t="str">
        <f t="shared" si="127"/>
        <v>71322100-Usluge proračuna količine u niskogradnji</v>
      </c>
    </row>
    <row r="8145" spans="1:17" x14ac:dyDescent="0.25">
      <c r="A8145">
        <v>8144</v>
      </c>
      <c r="B8145">
        <v>71322100</v>
      </c>
      <c r="C8145" t="s">
        <v>8101</v>
      </c>
      <c r="E8145" s="15">
        <v>8145</v>
      </c>
      <c r="F8145" s="16">
        <v>71322200</v>
      </c>
      <c r="G8145" s="17" t="s">
        <v>8102</v>
      </c>
      <c r="Q8145" t="str">
        <f t="shared" si="127"/>
        <v>71322200-Usluge projektovanja cevovoda</v>
      </c>
    </row>
    <row r="8146" spans="1:17" x14ac:dyDescent="0.25">
      <c r="A8146">
        <v>8145</v>
      </c>
      <c r="B8146">
        <v>71322200</v>
      </c>
      <c r="C8146" t="s">
        <v>8102</v>
      </c>
      <c r="E8146" s="12">
        <v>8146</v>
      </c>
      <c r="F8146" s="13">
        <v>71322300</v>
      </c>
      <c r="G8146" s="14" t="s">
        <v>8103</v>
      </c>
      <c r="Q8146" t="str">
        <f t="shared" si="127"/>
        <v>71322300-Usluge projektovanja mostova</v>
      </c>
    </row>
    <row r="8147" spans="1:17" x14ac:dyDescent="0.25">
      <c r="A8147">
        <v>8146</v>
      </c>
      <c r="B8147">
        <v>71322300</v>
      </c>
      <c r="C8147" t="s">
        <v>8103</v>
      </c>
      <c r="E8147" s="15">
        <v>8147</v>
      </c>
      <c r="F8147" s="16">
        <v>71322400</v>
      </c>
      <c r="G8147" s="17" t="s">
        <v>8104</v>
      </c>
      <c r="Q8147" t="str">
        <f t="shared" si="127"/>
        <v>71322400-Usluge projektovanja brana</v>
      </c>
    </row>
    <row r="8148" spans="1:17" x14ac:dyDescent="0.25">
      <c r="A8148">
        <v>8147</v>
      </c>
      <c r="B8148">
        <v>71322400</v>
      </c>
      <c r="C8148" t="s">
        <v>8104</v>
      </c>
      <c r="E8148" s="12">
        <v>8148</v>
      </c>
      <c r="F8148" s="13">
        <v>71322500</v>
      </c>
      <c r="G8148" s="14" t="s">
        <v>8105</v>
      </c>
      <c r="Q8148" t="str">
        <f t="shared" si="127"/>
        <v>71322500-Usluge tehničkog projektovanja saobraćajnih uređaja</v>
      </c>
    </row>
    <row r="8149" spans="1:17" x14ac:dyDescent="0.25">
      <c r="A8149">
        <v>8148</v>
      </c>
      <c r="B8149">
        <v>71322500</v>
      </c>
      <c r="C8149" t="s">
        <v>8105</v>
      </c>
      <c r="E8149" s="15">
        <v>8149</v>
      </c>
      <c r="F8149" s="16">
        <v>71323000</v>
      </c>
      <c r="G8149" s="17" t="s">
        <v>8106</v>
      </c>
      <c r="Q8149" t="str">
        <f t="shared" si="127"/>
        <v>71323000-Usluge tehničkog projektovanja za industrijske procese i proizvodnju</v>
      </c>
    </row>
    <row r="8150" spans="1:17" x14ac:dyDescent="0.25">
      <c r="A8150">
        <v>8149</v>
      </c>
      <c r="B8150">
        <v>71323000</v>
      </c>
      <c r="C8150" t="s">
        <v>8106</v>
      </c>
      <c r="E8150" s="12">
        <v>8150</v>
      </c>
      <c r="F8150" s="13">
        <v>71323100</v>
      </c>
      <c r="G8150" s="14" t="s">
        <v>8107</v>
      </c>
      <c r="Q8150" t="str">
        <f t="shared" si="127"/>
        <v>71323100-Usluge projektovanja elektroenergetskih sistema</v>
      </c>
    </row>
    <row r="8151" spans="1:17" x14ac:dyDescent="0.25">
      <c r="A8151">
        <v>8150</v>
      </c>
      <c r="B8151">
        <v>71323100</v>
      </c>
      <c r="C8151" t="s">
        <v>8107</v>
      </c>
      <c r="E8151" s="15">
        <v>8151</v>
      </c>
      <c r="F8151" s="16">
        <v>71323200</v>
      </c>
      <c r="G8151" s="17" t="s">
        <v>8108</v>
      </c>
      <c r="Q8151" t="str">
        <f t="shared" si="127"/>
        <v>71323200-Usluge tehničkog projektovanja pogona</v>
      </c>
    </row>
    <row r="8152" spans="1:17" x14ac:dyDescent="0.25">
      <c r="A8152">
        <v>8151</v>
      </c>
      <c r="B8152">
        <v>71323200</v>
      </c>
      <c r="C8152" t="s">
        <v>8108</v>
      </c>
      <c r="E8152" s="12">
        <v>8152</v>
      </c>
      <c r="F8152" s="13">
        <v>71324000</v>
      </c>
      <c r="G8152" s="14" t="s">
        <v>8109</v>
      </c>
      <c r="Q8152" t="str">
        <f t="shared" si="127"/>
        <v>71324000-Usluge izrade troškovnika</v>
      </c>
    </row>
    <row r="8153" spans="1:17" x14ac:dyDescent="0.25">
      <c r="A8153">
        <v>8152</v>
      </c>
      <c r="B8153">
        <v>71324000</v>
      </c>
      <c r="C8153" t="s">
        <v>8109</v>
      </c>
      <c r="E8153" s="15">
        <v>8153</v>
      </c>
      <c r="F8153" s="16">
        <v>71325000</v>
      </c>
      <c r="G8153" s="17" t="s">
        <v>8110</v>
      </c>
      <c r="Q8153" t="str">
        <f t="shared" si="127"/>
        <v>71325000-Usluge projektovanja temelja</v>
      </c>
    </row>
    <row r="8154" spans="1:17" x14ac:dyDescent="0.25">
      <c r="A8154">
        <v>8153</v>
      </c>
      <c r="B8154">
        <v>71325000</v>
      </c>
      <c r="C8154" t="s">
        <v>8110</v>
      </c>
      <c r="E8154" s="12">
        <v>8154</v>
      </c>
      <c r="F8154" s="13">
        <v>71326000</v>
      </c>
      <c r="G8154" s="14" t="s">
        <v>8111</v>
      </c>
      <c r="Q8154" t="str">
        <f t="shared" si="127"/>
        <v>71326000-Pomoćne usluge u građevinarstvu</v>
      </c>
    </row>
    <row r="8155" spans="1:17" x14ac:dyDescent="0.25">
      <c r="A8155">
        <v>8154</v>
      </c>
      <c r="B8155">
        <v>71326000</v>
      </c>
      <c r="C8155" t="s">
        <v>8111</v>
      </c>
      <c r="E8155" s="15">
        <v>8155</v>
      </c>
      <c r="F8155" s="16">
        <v>71327000</v>
      </c>
      <c r="G8155" s="17" t="s">
        <v>8112</v>
      </c>
      <c r="Q8155" t="str">
        <f t="shared" si="127"/>
        <v>71327000-Usluge projektovanja nosećih konstrukcija</v>
      </c>
    </row>
    <row r="8156" spans="1:17" x14ac:dyDescent="0.25">
      <c r="A8156">
        <v>8155</v>
      </c>
      <c r="B8156">
        <v>71327000</v>
      </c>
      <c r="C8156" t="s">
        <v>8112</v>
      </c>
      <c r="E8156" s="12">
        <v>8156</v>
      </c>
      <c r="F8156" s="13">
        <v>71328000</v>
      </c>
      <c r="G8156" s="14" t="s">
        <v>8113</v>
      </c>
      <c r="Q8156" t="str">
        <f t="shared" si="127"/>
        <v>71328000-Usluge provere projekata nosećih konstrukcija</v>
      </c>
    </row>
    <row r="8157" spans="1:17" x14ac:dyDescent="0.25">
      <c r="A8157">
        <v>8156</v>
      </c>
      <c r="B8157">
        <v>71328000</v>
      </c>
      <c r="C8157" t="s">
        <v>8113</v>
      </c>
      <c r="E8157" s="15">
        <v>8157</v>
      </c>
      <c r="F8157" s="16">
        <v>71330000</v>
      </c>
      <c r="G8157" s="17" t="s">
        <v>8114</v>
      </c>
      <c r="Q8157" t="str">
        <f t="shared" si="127"/>
        <v>71330000-Razne inženjerske usluge</v>
      </c>
    </row>
    <row r="8158" spans="1:17" x14ac:dyDescent="0.25">
      <c r="A8158">
        <v>8157</v>
      </c>
      <c r="B8158">
        <v>71330000</v>
      </c>
      <c r="C8158" t="s">
        <v>8114</v>
      </c>
      <c r="E8158" s="12">
        <v>8158</v>
      </c>
      <c r="F8158" s="13">
        <v>71331000</v>
      </c>
      <c r="G8158" s="14" t="s">
        <v>8115</v>
      </c>
      <c r="Q8158" t="str">
        <f t="shared" si="127"/>
        <v>71331000-Inženjerske usluge u oblasti tečnosti za bušenje</v>
      </c>
    </row>
    <row r="8159" spans="1:17" x14ac:dyDescent="0.25">
      <c r="A8159">
        <v>8158</v>
      </c>
      <c r="B8159">
        <v>71331000</v>
      </c>
      <c r="C8159" t="s">
        <v>8115</v>
      </c>
      <c r="E8159" s="15">
        <v>8159</v>
      </c>
      <c r="F8159" s="16">
        <v>71332000</v>
      </c>
      <c r="G8159" s="17" t="s">
        <v>8116</v>
      </c>
      <c r="Q8159" t="str">
        <f t="shared" si="127"/>
        <v>71332000-Geotehničke inženjerske usluge</v>
      </c>
    </row>
    <row r="8160" spans="1:17" x14ac:dyDescent="0.25">
      <c r="A8160">
        <v>8159</v>
      </c>
      <c r="B8160">
        <v>71332000</v>
      </c>
      <c r="C8160" t="s">
        <v>8116</v>
      </c>
      <c r="E8160" s="12">
        <v>8160</v>
      </c>
      <c r="F8160" s="13">
        <v>71333000</v>
      </c>
      <c r="G8160" s="14" t="s">
        <v>8117</v>
      </c>
      <c r="Q8160" t="str">
        <f t="shared" si="127"/>
        <v>71333000-Mehaničke inženjerske usluge</v>
      </c>
    </row>
    <row r="8161" spans="1:17" x14ac:dyDescent="0.25">
      <c r="A8161">
        <v>8160</v>
      </c>
      <c r="B8161">
        <v>71333000</v>
      </c>
      <c r="C8161" t="s">
        <v>8117</v>
      </c>
      <c r="E8161" s="15">
        <v>8161</v>
      </c>
      <c r="F8161" s="16">
        <v>71334000</v>
      </c>
      <c r="G8161" s="17" t="s">
        <v>8118</v>
      </c>
      <c r="Q8161" t="str">
        <f t="shared" si="127"/>
        <v>71334000-Mehaničke i elektrotehničke inženjerske usluge</v>
      </c>
    </row>
    <row r="8162" spans="1:17" x14ac:dyDescent="0.25">
      <c r="A8162">
        <v>8161</v>
      </c>
      <c r="B8162">
        <v>71334000</v>
      </c>
      <c r="C8162" t="s">
        <v>8118</v>
      </c>
      <c r="E8162" s="12">
        <v>8162</v>
      </c>
      <c r="F8162" s="13">
        <v>71335000</v>
      </c>
      <c r="G8162" s="14" t="s">
        <v>8119</v>
      </c>
      <c r="Q8162" t="str">
        <f t="shared" si="127"/>
        <v>71335000-Tehničke studije</v>
      </c>
    </row>
    <row r="8163" spans="1:17" x14ac:dyDescent="0.25">
      <c r="A8163">
        <v>8162</v>
      </c>
      <c r="B8163">
        <v>71335000</v>
      </c>
      <c r="C8163" t="s">
        <v>8119</v>
      </c>
      <c r="E8163" s="15">
        <v>8163</v>
      </c>
      <c r="F8163" s="16">
        <v>71336000</v>
      </c>
      <c r="G8163" s="17" t="s">
        <v>8120</v>
      </c>
      <c r="Q8163" t="str">
        <f t="shared" si="127"/>
        <v>71336000-Usluge tehničke podrške</v>
      </c>
    </row>
    <row r="8164" spans="1:17" x14ac:dyDescent="0.25">
      <c r="A8164">
        <v>8163</v>
      </c>
      <c r="B8164">
        <v>71336000</v>
      </c>
      <c r="C8164" t="s">
        <v>8120</v>
      </c>
      <c r="E8164" s="12">
        <v>8164</v>
      </c>
      <c r="F8164" s="13">
        <v>71337000</v>
      </c>
      <c r="G8164" s="14" t="s">
        <v>8121</v>
      </c>
      <c r="Q8164" t="str">
        <f t="shared" si="127"/>
        <v>71337000-Usluge u oblasti zaštite od korozije</v>
      </c>
    </row>
    <row r="8165" spans="1:17" x14ac:dyDescent="0.25">
      <c r="A8165">
        <v>8164</v>
      </c>
      <c r="B8165">
        <v>71337000</v>
      </c>
      <c r="C8165" t="s">
        <v>8121</v>
      </c>
      <c r="E8165" s="15">
        <v>8165</v>
      </c>
      <c r="F8165" s="16">
        <v>71340000</v>
      </c>
      <c r="G8165" s="17" t="s">
        <v>8122</v>
      </c>
      <c r="Q8165" t="str">
        <f t="shared" si="127"/>
        <v>71340000-Usluge integrisanih inženjerskih usluga</v>
      </c>
    </row>
    <row r="8166" spans="1:17" x14ac:dyDescent="0.25">
      <c r="A8166">
        <v>8165</v>
      </c>
      <c r="B8166">
        <v>71340000</v>
      </c>
      <c r="C8166" t="s">
        <v>8122</v>
      </c>
      <c r="E8166" s="12">
        <v>8166</v>
      </c>
      <c r="F8166" s="13">
        <v>71350000</v>
      </c>
      <c r="G8166" s="14" t="s">
        <v>8123</v>
      </c>
      <c r="Q8166" t="str">
        <f t="shared" si="127"/>
        <v>71350000-Naučne i tehničke inženjerske usluge</v>
      </c>
    </row>
    <row r="8167" spans="1:17" x14ac:dyDescent="0.25">
      <c r="A8167">
        <v>8166</v>
      </c>
      <c r="B8167">
        <v>71350000</v>
      </c>
      <c r="C8167" t="s">
        <v>8123</v>
      </c>
      <c r="E8167" s="15">
        <v>8167</v>
      </c>
      <c r="F8167" s="16">
        <v>71351000</v>
      </c>
      <c r="G8167" s="17" t="s">
        <v>8124</v>
      </c>
      <c r="Q8167" t="str">
        <f t="shared" si="127"/>
        <v>71351000-Geološke, geofizičke i druge naučne istraživačke usluge</v>
      </c>
    </row>
    <row r="8168" spans="1:17" x14ac:dyDescent="0.25">
      <c r="A8168">
        <v>8167</v>
      </c>
      <c r="B8168">
        <v>71351000</v>
      </c>
      <c r="C8168" t="s">
        <v>8124</v>
      </c>
      <c r="E8168" s="12">
        <v>8168</v>
      </c>
      <c r="F8168" s="13">
        <v>71351100</v>
      </c>
      <c r="G8168" s="14" t="s">
        <v>8125</v>
      </c>
      <c r="Q8168" t="str">
        <f t="shared" si="127"/>
        <v>71351100-Usluge pripreme i analize uzorka izvađenog geološkim bušenjem</v>
      </c>
    </row>
    <row r="8169" spans="1:17" x14ac:dyDescent="0.25">
      <c r="A8169">
        <v>8168</v>
      </c>
      <c r="B8169">
        <v>71351100</v>
      </c>
      <c r="C8169" t="s">
        <v>8125</v>
      </c>
      <c r="E8169" s="15">
        <v>8169</v>
      </c>
      <c r="F8169" s="16">
        <v>71351200</v>
      </c>
      <c r="G8169" s="17" t="s">
        <v>8126</v>
      </c>
      <c r="Q8169" t="str">
        <f t="shared" si="127"/>
        <v>71351200-Savetodavne usluge u oblasti geologije i geofizike</v>
      </c>
    </row>
    <row r="8170" spans="1:17" x14ac:dyDescent="0.25">
      <c r="A8170">
        <v>8169</v>
      </c>
      <c r="B8170">
        <v>71351200</v>
      </c>
      <c r="C8170" t="s">
        <v>8126</v>
      </c>
      <c r="E8170" s="12">
        <v>8170</v>
      </c>
      <c r="F8170" s="13">
        <v>71351210</v>
      </c>
      <c r="G8170" s="14" t="s">
        <v>8127</v>
      </c>
      <c r="Q8170" t="str">
        <f t="shared" si="127"/>
        <v>71351210-Savetodavne usluge u oblasti geofizike</v>
      </c>
    </row>
    <row r="8171" spans="1:17" x14ac:dyDescent="0.25">
      <c r="A8171">
        <v>8170</v>
      </c>
      <c r="B8171">
        <v>71351210</v>
      </c>
      <c r="C8171" t="s">
        <v>8127</v>
      </c>
      <c r="E8171" s="15">
        <v>8171</v>
      </c>
      <c r="F8171" s="16">
        <v>71351220</v>
      </c>
      <c r="G8171" s="17" t="s">
        <v>8128</v>
      </c>
      <c r="Q8171" t="str">
        <f t="shared" si="127"/>
        <v>71351220-Savetodavne usluge u oblasti geologije</v>
      </c>
    </row>
    <row r="8172" spans="1:17" x14ac:dyDescent="0.25">
      <c r="A8172">
        <v>8171</v>
      </c>
      <c r="B8172">
        <v>71351220</v>
      </c>
      <c r="C8172" t="s">
        <v>8128</v>
      </c>
      <c r="E8172" s="12">
        <v>8172</v>
      </c>
      <c r="F8172" s="13">
        <v>71351300</v>
      </c>
      <c r="G8172" s="14" t="s">
        <v>8129</v>
      </c>
      <c r="Q8172" t="str">
        <f t="shared" si="127"/>
        <v>71351300-Usluge mikropaleontološke analize</v>
      </c>
    </row>
    <row r="8173" spans="1:17" x14ac:dyDescent="0.25">
      <c r="A8173">
        <v>8172</v>
      </c>
      <c r="B8173">
        <v>71351300</v>
      </c>
      <c r="C8173" t="s">
        <v>8129</v>
      </c>
      <c r="E8173" s="15">
        <v>8173</v>
      </c>
      <c r="F8173" s="16">
        <v>71351400</v>
      </c>
      <c r="G8173" s="17" t="s">
        <v>8130</v>
      </c>
      <c r="Q8173" t="str">
        <f t="shared" si="127"/>
        <v>71351400-Usluge petrofizičkog tumačenja</v>
      </c>
    </row>
    <row r="8174" spans="1:17" x14ac:dyDescent="0.25">
      <c r="A8174">
        <v>8173</v>
      </c>
      <c r="B8174">
        <v>71351400</v>
      </c>
      <c r="C8174" t="s">
        <v>8130</v>
      </c>
      <c r="E8174" s="12">
        <v>8174</v>
      </c>
      <c r="F8174" s="13">
        <v>71351500</v>
      </c>
      <c r="G8174" s="14" t="s">
        <v>8131</v>
      </c>
      <c r="Q8174" t="str">
        <f t="shared" si="127"/>
        <v>71351500-Usluge ispitivanja tla</v>
      </c>
    </row>
    <row r="8175" spans="1:17" x14ac:dyDescent="0.25">
      <c r="A8175">
        <v>8174</v>
      </c>
      <c r="B8175">
        <v>71351500</v>
      </c>
      <c r="C8175" t="s">
        <v>8131</v>
      </c>
      <c r="E8175" s="15">
        <v>8175</v>
      </c>
      <c r="F8175" s="16">
        <v>71351600</v>
      </c>
      <c r="G8175" s="17" t="s">
        <v>8132</v>
      </c>
      <c r="Q8175" t="str">
        <f t="shared" si="127"/>
        <v>71351600-Usluge prognoze vremena</v>
      </c>
    </row>
    <row r="8176" spans="1:17" x14ac:dyDescent="0.25">
      <c r="A8176">
        <v>8175</v>
      </c>
      <c r="B8176">
        <v>71351600</v>
      </c>
      <c r="C8176" t="s">
        <v>8132</v>
      </c>
      <c r="E8176" s="12">
        <v>8176</v>
      </c>
      <c r="F8176" s="13">
        <v>71351610</v>
      </c>
      <c r="G8176" s="14" t="s">
        <v>8133</v>
      </c>
      <c r="Q8176" t="str">
        <f t="shared" si="127"/>
        <v>71351610-Meteorološke usluge</v>
      </c>
    </row>
    <row r="8177" spans="1:17" x14ac:dyDescent="0.25">
      <c r="A8177">
        <v>8176</v>
      </c>
      <c r="B8177">
        <v>71351610</v>
      </c>
      <c r="C8177" t="s">
        <v>8133</v>
      </c>
      <c r="E8177" s="15">
        <v>8177</v>
      </c>
      <c r="F8177" s="16">
        <v>71351611</v>
      </c>
      <c r="G8177" s="17" t="s">
        <v>8134</v>
      </c>
      <c r="Q8177" t="str">
        <f t="shared" si="127"/>
        <v>71351611-Usluge u klimatologiji</v>
      </c>
    </row>
    <row r="8178" spans="1:17" x14ac:dyDescent="0.25">
      <c r="A8178">
        <v>8177</v>
      </c>
      <c r="B8178">
        <v>71351611</v>
      </c>
      <c r="C8178" t="s">
        <v>8134</v>
      </c>
      <c r="E8178" s="12">
        <v>8178</v>
      </c>
      <c r="F8178" s="13">
        <v>71351612</v>
      </c>
      <c r="G8178" s="14" t="s">
        <v>8135</v>
      </c>
      <c r="Q8178" t="str">
        <f t="shared" si="127"/>
        <v>71351612-Hidro-meteorološke usluge</v>
      </c>
    </row>
    <row r="8179" spans="1:17" x14ac:dyDescent="0.25">
      <c r="A8179">
        <v>8178</v>
      </c>
      <c r="B8179">
        <v>71351612</v>
      </c>
      <c r="C8179" t="s">
        <v>8135</v>
      </c>
      <c r="E8179" s="15">
        <v>8179</v>
      </c>
      <c r="F8179" s="16">
        <v>71351700</v>
      </c>
      <c r="G8179" s="17" t="s">
        <v>8136</v>
      </c>
      <c r="Q8179" t="str">
        <f t="shared" si="127"/>
        <v>71351700-Naučno istraživačke usluge</v>
      </c>
    </row>
    <row r="8180" spans="1:17" x14ac:dyDescent="0.25">
      <c r="A8180">
        <v>8179</v>
      </c>
      <c r="B8180">
        <v>71351700</v>
      </c>
      <c r="C8180" t="s">
        <v>8136</v>
      </c>
      <c r="E8180" s="12">
        <v>8180</v>
      </c>
      <c r="F8180" s="13">
        <v>71351710</v>
      </c>
      <c r="G8180" s="14" t="s">
        <v>8137</v>
      </c>
      <c r="Q8180" t="str">
        <f t="shared" si="127"/>
        <v>71351710-Geofizičke istraživačke usluge</v>
      </c>
    </row>
    <row r="8181" spans="1:17" x14ac:dyDescent="0.25">
      <c r="A8181">
        <v>8180</v>
      </c>
      <c r="B8181">
        <v>71351710</v>
      </c>
      <c r="C8181" t="s">
        <v>8137</v>
      </c>
      <c r="E8181" s="15">
        <v>8181</v>
      </c>
      <c r="F8181" s="16">
        <v>71351720</v>
      </c>
      <c r="G8181" s="17" t="s">
        <v>8138</v>
      </c>
      <c r="Q8181" t="str">
        <f t="shared" si="127"/>
        <v>71351720-Geofizička ispitivanja arheoloških nalazišta</v>
      </c>
    </row>
    <row r="8182" spans="1:17" x14ac:dyDescent="0.25">
      <c r="A8182">
        <v>8181</v>
      </c>
      <c r="B8182">
        <v>71351720</v>
      </c>
      <c r="C8182" t="s">
        <v>8138</v>
      </c>
      <c r="E8182" s="12">
        <v>8182</v>
      </c>
      <c r="F8182" s="13">
        <v>71351730</v>
      </c>
      <c r="G8182" s="14" t="s">
        <v>8139</v>
      </c>
      <c r="Q8182" t="str">
        <f t="shared" si="127"/>
        <v>71351730-Geološke istraživačke usluge</v>
      </c>
    </row>
    <row r="8183" spans="1:17" x14ac:dyDescent="0.25">
      <c r="A8183">
        <v>8182</v>
      </c>
      <c r="B8183">
        <v>71351730</v>
      </c>
      <c r="C8183" t="s">
        <v>8139</v>
      </c>
      <c r="E8183" s="15">
        <v>8183</v>
      </c>
      <c r="F8183" s="16">
        <v>71351800</v>
      </c>
      <c r="G8183" s="17" t="s">
        <v>8140</v>
      </c>
      <c r="Q8183" t="str">
        <f t="shared" si="127"/>
        <v>71351800-Topografske usluge i pronalaženje podzemnih voda</v>
      </c>
    </row>
    <row r="8184" spans="1:17" x14ac:dyDescent="0.25">
      <c r="A8184">
        <v>8183</v>
      </c>
      <c r="B8184">
        <v>71351800</v>
      </c>
      <c r="C8184" t="s">
        <v>8140</v>
      </c>
      <c r="E8184" s="12">
        <v>8184</v>
      </c>
      <c r="F8184" s="13">
        <v>71351810</v>
      </c>
      <c r="G8184" s="14" t="s">
        <v>8141</v>
      </c>
      <c r="Q8184" t="str">
        <f t="shared" si="127"/>
        <v>71351810-Topografske usluge</v>
      </c>
    </row>
    <row r="8185" spans="1:17" x14ac:dyDescent="0.25">
      <c r="A8185">
        <v>8184</v>
      </c>
      <c r="B8185">
        <v>71351810</v>
      </c>
      <c r="C8185" t="s">
        <v>8141</v>
      </c>
      <c r="E8185" s="15">
        <v>8185</v>
      </c>
      <c r="F8185" s="16">
        <v>71351811</v>
      </c>
      <c r="G8185" s="17" t="s">
        <v>8142</v>
      </c>
      <c r="Q8185" t="str">
        <f t="shared" si="127"/>
        <v>71351811-Topografska ispitivanja arheoloških nalazišta</v>
      </c>
    </row>
    <row r="8186" spans="1:17" x14ac:dyDescent="0.25">
      <c r="A8186">
        <v>8185</v>
      </c>
      <c r="B8186">
        <v>71351811</v>
      </c>
      <c r="C8186" t="s">
        <v>8142</v>
      </c>
      <c r="E8186" s="12">
        <v>8186</v>
      </c>
      <c r="F8186" s="13">
        <v>71351820</v>
      </c>
      <c r="G8186" s="14" t="s">
        <v>8143</v>
      </c>
      <c r="Q8186" t="str">
        <f t="shared" si="127"/>
        <v>71351820-Usluge pronalaženja podzemnih voda</v>
      </c>
    </row>
    <row r="8187" spans="1:17" x14ac:dyDescent="0.25">
      <c r="A8187">
        <v>8186</v>
      </c>
      <c r="B8187">
        <v>71351820</v>
      </c>
      <c r="C8187" t="s">
        <v>8143</v>
      </c>
      <c r="E8187" s="15">
        <v>8187</v>
      </c>
      <c r="F8187" s="16">
        <v>71351900</v>
      </c>
      <c r="G8187" s="17" t="s">
        <v>8144</v>
      </c>
      <c r="Q8187" t="str">
        <f t="shared" si="127"/>
        <v>71351900-Geološke, okeanografske i hidrološke usluge</v>
      </c>
    </row>
    <row r="8188" spans="1:17" x14ac:dyDescent="0.25">
      <c r="A8188">
        <v>8187</v>
      </c>
      <c r="B8188">
        <v>71351900</v>
      </c>
      <c r="C8188" t="s">
        <v>8144</v>
      </c>
      <c r="E8188" s="12">
        <v>8188</v>
      </c>
      <c r="F8188" s="13">
        <v>71351910</v>
      </c>
      <c r="G8188" s="14" t="s">
        <v>8145</v>
      </c>
      <c r="Q8188" t="str">
        <f t="shared" si="127"/>
        <v>71351910-Geološke usluge</v>
      </c>
    </row>
    <row r="8189" spans="1:17" x14ac:dyDescent="0.25">
      <c r="A8189">
        <v>8188</v>
      </c>
      <c r="B8189">
        <v>71351910</v>
      </c>
      <c r="C8189" t="s">
        <v>8145</v>
      </c>
      <c r="E8189" s="15">
        <v>8189</v>
      </c>
      <c r="F8189" s="16">
        <v>71351911</v>
      </c>
      <c r="G8189" s="17" t="s">
        <v>8146</v>
      </c>
      <c r="Q8189" t="str">
        <f t="shared" si="127"/>
        <v>71351911-Foto-geološke usluge</v>
      </c>
    </row>
    <row r="8190" spans="1:17" x14ac:dyDescent="0.25">
      <c r="A8190">
        <v>8189</v>
      </c>
      <c r="B8190">
        <v>71351911</v>
      </c>
      <c r="C8190" t="s">
        <v>8146</v>
      </c>
      <c r="E8190" s="12">
        <v>8190</v>
      </c>
      <c r="F8190" s="13">
        <v>71351912</v>
      </c>
      <c r="G8190" s="14" t="s">
        <v>8147</v>
      </c>
      <c r="Q8190" t="str">
        <f t="shared" si="127"/>
        <v>71351912-Usluge stratigrafske geologije</v>
      </c>
    </row>
    <row r="8191" spans="1:17" x14ac:dyDescent="0.25">
      <c r="A8191">
        <v>8190</v>
      </c>
      <c r="B8191">
        <v>71351912</v>
      </c>
      <c r="C8191" t="s">
        <v>8147</v>
      </c>
      <c r="E8191" s="15">
        <v>8191</v>
      </c>
      <c r="F8191" s="16">
        <v>71351913</v>
      </c>
      <c r="G8191" s="17" t="s">
        <v>8148</v>
      </c>
      <c r="Q8191" t="str">
        <f t="shared" si="127"/>
        <v>71351913-Usluge geološkog istraživanja</v>
      </c>
    </row>
    <row r="8192" spans="1:17" x14ac:dyDescent="0.25">
      <c r="A8192">
        <v>8191</v>
      </c>
      <c r="B8192">
        <v>71351913</v>
      </c>
      <c r="C8192" t="s">
        <v>8148</v>
      </c>
      <c r="E8192" s="12">
        <v>8192</v>
      </c>
      <c r="F8192" s="13">
        <v>71351914</v>
      </c>
      <c r="G8192" s="14" t="s">
        <v>8149</v>
      </c>
      <c r="Q8192" t="str">
        <f t="shared" si="127"/>
        <v>71351914-Arheološke usluge</v>
      </c>
    </row>
    <row r="8193" spans="1:17" x14ac:dyDescent="0.25">
      <c r="A8193">
        <v>8192</v>
      </c>
      <c r="B8193">
        <v>71351914</v>
      </c>
      <c r="C8193" t="s">
        <v>8149</v>
      </c>
      <c r="E8193" s="15">
        <v>8193</v>
      </c>
      <c r="F8193" s="16">
        <v>71351920</v>
      </c>
      <c r="G8193" s="17" t="s">
        <v>8150</v>
      </c>
      <c r="Q8193" t="str">
        <f t="shared" si="127"/>
        <v>71351920-Okeanografske i hidrološke usluge</v>
      </c>
    </row>
    <row r="8194" spans="1:17" x14ac:dyDescent="0.25">
      <c r="A8194">
        <v>8193</v>
      </c>
      <c r="B8194">
        <v>71351920</v>
      </c>
      <c r="C8194" t="s">
        <v>8150</v>
      </c>
      <c r="E8194" s="12">
        <v>8194</v>
      </c>
      <c r="F8194" s="13">
        <v>71351921</v>
      </c>
      <c r="G8194" s="14" t="s">
        <v>8151</v>
      </c>
      <c r="Q8194" t="str">
        <f t="shared" ref="Q8194:Q8257" si="128">F8194&amp; "-" &amp;G8194</f>
        <v>71351921-Usluge okeanografije rečnih ušća tipa estuara</v>
      </c>
    </row>
    <row r="8195" spans="1:17" x14ac:dyDescent="0.25">
      <c r="A8195">
        <v>8194</v>
      </c>
      <c r="B8195">
        <v>71351921</v>
      </c>
      <c r="C8195" t="s">
        <v>8151</v>
      </c>
      <c r="E8195" s="15">
        <v>8195</v>
      </c>
      <c r="F8195" s="16">
        <v>71351922</v>
      </c>
      <c r="G8195" s="17" t="s">
        <v>8152</v>
      </c>
      <c r="Q8195" t="str">
        <f t="shared" si="128"/>
        <v>71351922-Usluge fizičke okeanografije</v>
      </c>
    </row>
    <row r="8196" spans="1:17" x14ac:dyDescent="0.25">
      <c r="A8196">
        <v>8195</v>
      </c>
      <c r="B8196">
        <v>71351922</v>
      </c>
      <c r="C8196" t="s">
        <v>8152</v>
      </c>
      <c r="E8196" s="12">
        <v>8196</v>
      </c>
      <c r="F8196" s="13">
        <v>71351923</v>
      </c>
      <c r="G8196" s="14" t="s">
        <v>8153</v>
      </c>
      <c r="Q8196" t="str">
        <f t="shared" si="128"/>
        <v>71351923-Usluge batimetričkih ispitivanja</v>
      </c>
    </row>
    <row r="8197" spans="1:17" x14ac:dyDescent="0.25">
      <c r="A8197">
        <v>8196</v>
      </c>
      <c r="B8197">
        <v>71351923</v>
      </c>
      <c r="C8197" t="s">
        <v>8153</v>
      </c>
      <c r="E8197" s="15">
        <v>8197</v>
      </c>
      <c r="F8197" s="16">
        <v>71351924</v>
      </c>
      <c r="G8197" s="17" t="s">
        <v>8154</v>
      </c>
      <c r="Q8197" t="str">
        <f t="shared" si="128"/>
        <v>71351924-Usluge podvodnog istraživanja</v>
      </c>
    </row>
    <row r="8198" spans="1:17" x14ac:dyDescent="0.25">
      <c r="A8198">
        <v>8197</v>
      </c>
      <c r="B8198">
        <v>71351924</v>
      </c>
      <c r="C8198" t="s">
        <v>8154</v>
      </c>
      <c r="E8198" s="12">
        <v>8198</v>
      </c>
      <c r="F8198" s="13">
        <v>71352000</v>
      </c>
      <c r="G8198" s="14" t="s">
        <v>8155</v>
      </c>
      <c r="Q8198" t="str">
        <f t="shared" si="128"/>
        <v>71352000-Usluge podzemnog istraživanja</v>
      </c>
    </row>
    <row r="8199" spans="1:17" x14ac:dyDescent="0.25">
      <c r="A8199">
        <v>8198</v>
      </c>
      <c r="B8199">
        <v>71352000</v>
      </c>
      <c r="C8199" t="s">
        <v>8155</v>
      </c>
      <c r="E8199" s="15">
        <v>8199</v>
      </c>
      <c r="F8199" s="16">
        <v>71352100</v>
      </c>
      <c r="G8199" s="17" t="s">
        <v>8156</v>
      </c>
      <c r="Q8199" t="str">
        <f t="shared" si="128"/>
        <v>71352100-Usluge u oblasti seizmologije</v>
      </c>
    </row>
    <row r="8200" spans="1:17" x14ac:dyDescent="0.25">
      <c r="A8200">
        <v>8199</v>
      </c>
      <c r="B8200">
        <v>71352100</v>
      </c>
      <c r="C8200" t="s">
        <v>8156</v>
      </c>
      <c r="E8200" s="12">
        <v>8200</v>
      </c>
      <c r="F8200" s="13">
        <v>71352110</v>
      </c>
      <c r="G8200" s="14" t="s">
        <v>8157</v>
      </c>
      <c r="Q8200" t="str">
        <f t="shared" si="128"/>
        <v>71352110-Usluge seizmološkog merenja</v>
      </c>
    </row>
    <row r="8201" spans="1:17" x14ac:dyDescent="0.25">
      <c r="A8201">
        <v>8200</v>
      </c>
      <c r="B8201">
        <v>71352110</v>
      </c>
      <c r="C8201" t="s">
        <v>8157</v>
      </c>
      <c r="E8201" s="15">
        <v>8201</v>
      </c>
      <c r="F8201" s="16">
        <v>71352120</v>
      </c>
      <c r="G8201" s="17" t="s">
        <v>8158</v>
      </c>
      <c r="Q8201" t="str">
        <f t="shared" si="128"/>
        <v>71352120-Usluge dobijanja seizmoloških podataka</v>
      </c>
    </row>
    <row r="8202" spans="1:17" x14ac:dyDescent="0.25">
      <c r="A8202">
        <v>8201</v>
      </c>
      <c r="B8202">
        <v>71352120</v>
      </c>
      <c r="C8202" t="s">
        <v>8158</v>
      </c>
      <c r="E8202" s="12">
        <v>8202</v>
      </c>
      <c r="F8202" s="13">
        <v>71352130</v>
      </c>
      <c r="G8202" s="14" t="s">
        <v>8159</v>
      </c>
      <c r="Q8202" t="str">
        <f t="shared" si="128"/>
        <v>71352130-Usluge prikupljanja seizmoloških podataka</v>
      </c>
    </row>
    <row r="8203" spans="1:17" x14ac:dyDescent="0.25">
      <c r="A8203">
        <v>8202</v>
      </c>
      <c r="B8203">
        <v>71352130</v>
      </c>
      <c r="C8203" t="s">
        <v>8159</v>
      </c>
      <c r="E8203" s="15">
        <v>8203</v>
      </c>
      <c r="F8203" s="16">
        <v>71352140</v>
      </c>
      <c r="G8203" s="17" t="s">
        <v>8160</v>
      </c>
      <c r="Q8203" t="str">
        <f t="shared" si="128"/>
        <v>71352140-Usluge obrade seizmoloških podataka</v>
      </c>
    </row>
    <row r="8204" spans="1:17" x14ac:dyDescent="0.25">
      <c r="A8204">
        <v>8203</v>
      </c>
      <c r="B8204">
        <v>71352140</v>
      </c>
      <c r="C8204" t="s">
        <v>8160</v>
      </c>
      <c r="E8204" s="12">
        <v>8204</v>
      </c>
      <c r="F8204" s="13">
        <v>71352300</v>
      </c>
      <c r="G8204" s="14" t="s">
        <v>8161</v>
      </c>
      <c r="Q8204" t="str">
        <f t="shared" si="128"/>
        <v>71352300-Usluge magnetometrijskog ispitivanja</v>
      </c>
    </row>
    <row r="8205" spans="1:17" x14ac:dyDescent="0.25">
      <c r="A8205">
        <v>8204</v>
      </c>
      <c r="B8205">
        <v>71352300</v>
      </c>
      <c r="C8205" t="s">
        <v>8161</v>
      </c>
      <c r="E8205" s="15">
        <v>8205</v>
      </c>
      <c r="F8205" s="16">
        <v>71353000</v>
      </c>
      <c r="G8205" s="17" t="s">
        <v>8162</v>
      </c>
      <c r="Q8205" t="str">
        <f t="shared" si="128"/>
        <v>71353000-Usluge ispitivanja površine</v>
      </c>
    </row>
    <row r="8206" spans="1:17" x14ac:dyDescent="0.25">
      <c r="A8206">
        <v>8205</v>
      </c>
      <c r="B8206">
        <v>71353000</v>
      </c>
      <c r="C8206" t="s">
        <v>8162</v>
      </c>
      <c r="E8206" s="12">
        <v>8206</v>
      </c>
      <c r="F8206" s="13">
        <v>71353100</v>
      </c>
      <c r="G8206" s="14" t="s">
        <v>8163</v>
      </c>
      <c r="Q8206" t="str">
        <f t="shared" si="128"/>
        <v>71353100-Usluge hidrografskog ispitivanja</v>
      </c>
    </row>
    <row r="8207" spans="1:17" x14ac:dyDescent="0.25">
      <c r="A8207">
        <v>8206</v>
      </c>
      <c r="B8207">
        <v>71353100</v>
      </c>
      <c r="C8207" t="s">
        <v>8163</v>
      </c>
      <c r="E8207" s="15">
        <v>8207</v>
      </c>
      <c r="F8207" s="16">
        <v>71353200</v>
      </c>
      <c r="G8207" s="17" t="s">
        <v>8164</v>
      </c>
      <c r="Q8207" t="str">
        <f t="shared" si="128"/>
        <v>71353200-Usluge dimenzionog snimanja terena</v>
      </c>
    </row>
    <row r="8208" spans="1:17" x14ac:dyDescent="0.25">
      <c r="A8208">
        <v>8207</v>
      </c>
      <c r="B8208">
        <v>71353200</v>
      </c>
      <c r="C8208" t="s">
        <v>8164</v>
      </c>
      <c r="E8208" s="12">
        <v>8208</v>
      </c>
      <c r="F8208" s="13">
        <v>71354000</v>
      </c>
      <c r="G8208" s="14" t="s">
        <v>8165</v>
      </c>
      <c r="Q8208" t="str">
        <f t="shared" si="128"/>
        <v>71354000-Kartografske usluge</v>
      </c>
    </row>
    <row r="8209" spans="1:17" x14ac:dyDescent="0.25">
      <c r="A8209">
        <v>8208</v>
      </c>
      <c r="B8209">
        <v>71354000</v>
      </c>
      <c r="C8209" t="s">
        <v>8165</v>
      </c>
      <c r="E8209" s="15">
        <v>8209</v>
      </c>
      <c r="F8209" s="16">
        <v>71354100</v>
      </c>
      <c r="G8209" s="17" t="s">
        <v>8166</v>
      </c>
      <c r="Q8209" t="str">
        <f t="shared" si="128"/>
        <v>71354100-Usluge izrade digitalnih geografskih karti</v>
      </c>
    </row>
    <row r="8210" spans="1:17" x14ac:dyDescent="0.25">
      <c r="A8210">
        <v>8209</v>
      </c>
      <c r="B8210">
        <v>71354100</v>
      </c>
      <c r="C8210" t="s">
        <v>8166</v>
      </c>
      <c r="E8210" s="12">
        <v>8210</v>
      </c>
      <c r="F8210" s="13">
        <v>71354200</v>
      </c>
      <c r="G8210" s="14" t="s">
        <v>8167</v>
      </c>
      <c r="Q8210" t="str">
        <f t="shared" si="128"/>
        <v>71354200-Usluge aerofoto karti</v>
      </c>
    </row>
    <row r="8211" spans="1:17" x14ac:dyDescent="0.25">
      <c r="A8211">
        <v>8210</v>
      </c>
      <c r="B8211">
        <v>71354200</v>
      </c>
      <c r="C8211" t="s">
        <v>8167</v>
      </c>
      <c r="E8211" s="15">
        <v>8211</v>
      </c>
      <c r="F8211" s="16">
        <v>71354300</v>
      </c>
      <c r="G8211" s="17" t="s">
        <v>8168</v>
      </c>
      <c r="Q8211" t="str">
        <f t="shared" si="128"/>
        <v>71354300-Usluge katastarskog premera</v>
      </c>
    </row>
    <row r="8212" spans="1:17" x14ac:dyDescent="0.25">
      <c r="A8212">
        <v>8211</v>
      </c>
      <c r="B8212">
        <v>71354300</v>
      </c>
      <c r="C8212" t="s">
        <v>8168</v>
      </c>
      <c r="E8212" s="12">
        <v>8212</v>
      </c>
      <c r="F8212" s="13">
        <v>71354400</v>
      </c>
      <c r="G8212" s="14" t="s">
        <v>8169</v>
      </c>
      <c r="Q8212" t="str">
        <f t="shared" si="128"/>
        <v>71354400-Hidrografske usluge</v>
      </c>
    </row>
    <row r="8213" spans="1:17" x14ac:dyDescent="0.25">
      <c r="A8213">
        <v>8212</v>
      </c>
      <c r="B8213">
        <v>71354400</v>
      </c>
      <c r="C8213" t="s">
        <v>8169</v>
      </c>
      <c r="E8213" s="15">
        <v>8213</v>
      </c>
      <c r="F8213" s="16">
        <v>71354500</v>
      </c>
      <c r="G8213" s="17" t="s">
        <v>8170</v>
      </c>
      <c r="Q8213" t="str">
        <f t="shared" si="128"/>
        <v>71354500-Usluge pomorskih merenja</v>
      </c>
    </row>
    <row r="8214" spans="1:17" x14ac:dyDescent="0.25">
      <c r="A8214">
        <v>8213</v>
      </c>
      <c r="B8214">
        <v>71354500</v>
      </c>
      <c r="C8214" t="s">
        <v>8170</v>
      </c>
      <c r="E8214" s="12">
        <v>8214</v>
      </c>
      <c r="F8214" s="13">
        <v>71355000</v>
      </c>
      <c r="G8214" s="14" t="s">
        <v>8171</v>
      </c>
      <c r="Q8214" t="str">
        <f t="shared" si="128"/>
        <v>71355000-Usluge izrade zvaničnih geografskih karti</v>
      </c>
    </row>
    <row r="8215" spans="1:17" x14ac:dyDescent="0.25">
      <c r="A8215">
        <v>8214</v>
      </c>
      <c r="B8215">
        <v>71355000</v>
      </c>
      <c r="C8215" t="s">
        <v>8171</v>
      </c>
      <c r="E8215" s="15">
        <v>8215</v>
      </c>
      <c r="F8215" s="16">
        <v>71355100</v>
      </c>
      <c r="G8215" s="17" t="s">
        <v>8172</v>
      </c>
      <c r="Q8215" t="str">
        <f t="shared" si="128"/>
        <v>71355100-Fotogrametrijske usluge</v>
      </c>
    </row>
    <row r="8216" spans="1:17" x14ac:dyDescent="0.25">
      <c r="A8216">
        <v>8215</v>
      </c>
      <c r="B8216">
        <v>71355100</v>
      </c>
      <c r="C8216" t="s">
        <v>8172</v>
      </c>
      <c r="E8216" s="12">
        <v>8216</v>
      </c>
      <c r="F8216" s="13">
        <v>71355200</v>
      </c>
      <c r="G8216" s="14" t="s">
        <v>8173</v>
      </c>
      <c r="Q8216" t="str">
        <f t="shared" si="128"/>
        <v>71355200-Katastarski premer</v>
      </c>
    </row>
    <row r="8217" spans="1:17" x14ac:dyDescent="0.25">
      <c r="A8217">
        <v>8216</v>
      </c>
      <c r="B8217">
        <v>71355200</v>
      </c>
      <c r="C8217" t="s">
        <v>8173</v>
      </c>
      <c r="E8217" s="15">
        <v>8217</v>
      </c>
      <c r="F8217" s="16">
        <v>71356000</v>
      </c>
      <c r="G8217" s="17" t="s">
        <v>8054</v>
      </c>
      <c r="Q8217" t="str">
        <f t="shared" si="128"/>
        <v>71356000-Tehničke usluge</v>
      </c>
    </row>
    <row r="8218" spans="1:17" x14ac:dyDescent="0.25">
      <c r="A8218">
        <v>8217</v>
      </c>
      <c r="B8218">
        <v>71356000</v>
      </c>
      <c r="C8218" t="s">
        <v>8054</v>
      </c>
      <c r="E8218" s="12">
        <v>8218</v>
      </c>
      <c r="F8218" s="13">
        <v>71356100</v>
      </c>
      <c r="G8218" s="14" t="s">
        <v>8174</v>
      </c>
      <c r="Q8218" t="str">
        <f t="shared" si="128"/>
        <v>71356100-Usluge tehničkog nadzora</v>
      </c>
    </row>
    <row r="8219" spans="1:17" x14ac:dyDescent="0.25">
      <c r="A8219">
        <v>8218</v>
      </c>
      <c r="B8219">
        <v>71356100</v>
      </c>
      <c r="C8219" t="s">
        <v>8174</v>
      </c>
      <c r="E8219" s="15">
        <v>8219</v>
      </c>
      <c r="F8219" s="16">
        <v>71356200</v>
      </c>
      <c r="G8219" s="17" t="s">
        <v>8175</v>
      </c>
      <c r="Q8219" t="str">
        <f t="shared" si="128"/>
        <v>71356200-Usluge tehničke pomoći</v>
      </c>
    </row>
    <row r="8220" spans="1:17" x14ac:dyDescent="0.25">
      <c r="A8220">
        <v>8219</v>
      </c>
      <c r="B8220">
        <v>71356200</v>
      </c>
      <c r="C8220" t="s">
        <v>8175</v>
      </c>
      <c r="E8220" s="12">
        <v>8220</v>
      </c>
      <c r="F8220" s="13">
        <v>71356300</v>
      </c>
      <c r="G8220" s="14" t="s">
        <v>8120</v>
      </c>
      <c r="Q8220" t="str">
        <f t="shared" si="128"/>
        <v>71356300-Usluge tehničke podrške</v>
      </c>
    </row>
    <row r="8221" spans="1:17" x14ac:dyDescent="0.25">
      <c r="A8221">
        <v>8220</v>
      </c>
      <c r="B8221">
        <v>71356300</v>
      </c>
      <c r="C8221" t="s">
        <v>8120</v>
      </c>
      <c r="E8221" s="15">
        <v>8221</v>
      </c>
      <c r="F8221" s="16">
        <v>71356400</v>
      </c>
      <c r="G8221" s="17" t="s">
        <v>8176</v>
      </c>
      <c r="Q8221" t="str">
        <f t="shared" si="128"/>
        <v>71356400-Usluge tehničkog planiranja</v>
      </c>
    </row>
    <row r="8222" spans="1:17" x14ac:dyDescent="0.25">
      <c r="A8222">
        <v>8221</v>
      </c>
      <c r="B8222">
        <v>71356400</v>
      </c>
      <c r="C8222" t="s">
        <v>8176</v>
      </c>
      <c r="E8222" s="12">
        <v>8222</v>
      </c>
      <c r="F8222" s="13">
        <v>71400000</v>
      </c>
      <c r="G8222" s="14" t="s">
        <v>8177</v>
      </c>
      <c r="Q8222" t="str">
        <f t="shared" si="128"/>
        <v>71400000-Usluge prostornog planiranja i pejzažne arhitekture</v>
      </c>
    </row>
    <row r="8223" spans="1:17" x14ac:dyDescent="0.25">
      <c r="A8223">
        <v>8222</v>
      </c>
      <c r="B8223">
        <v>71400000</v>
      </c>
      <c r="C8223" t="s">
        <v>8177</v>
      </c>
      <c r="E8223" s="15">
        <v>8223</v>
      </c>
      <c r="F8223" s="16">
        <v>71410000</v>
      </c>
      <c r="G8223" s="17" t="s">
        <v>8178</v>
      </c>
      <c r="Q8223" t="str">
        <f t="shared" si="128"/>
        <v>71410000-Usluge prostornog planiranja</v>
      </c>
    </row>
    <row r="8224" spans="1:17" x14ac:dyDescent="0.25">
      <c r="A8224">
        <v>8223</v>
      </c>
      <c r="B8224">
        <v>71410000</v>
      </c>
      <c r="C8224" t="s">
        <v>8178</v>
      </c>
      <c r="E8224" s="12">
        <v>8224</v>
      </c>
      <c r="F8224" s="13">
        <v>71420000</v>
      </c>
      <c r="G8224" s="14" t="s">
        <v>8179</v>
      </c>
      <c r="Q8224" t="str">
        <f t="shared" si="128"/>
        <v>71420000-Usluge pejzažne arhitekture</v>
      </c>
    </row>
    <row r="8225" spans="1:17" x14ac:dyDescent="0.25">
      <c r="A8225">
        <v>8224</v>
      </c>
      <c r="B8225">
        <v>71420000</v>
      </c>
      <c r="C8225" t="s">
        <v>8179</v>
      </c>
      <c r="E8225" s="15">
        <v>8225</v>
      </c>
      <c r="F8225" s="16">
        <v>71421000</v>
      </c>
      <c r="G8225" s="17" t="s">
        <v>8180</v>
      </c>
      <c r="Q8225" t="str">
        <f t="shared" si="128"/>
        <v>71421000-Usluge pejzažnog uređenja bašti i vrtova</v>
      </c>
    </row>
    <row r="8226" spans="1:17" x14ac:dyDescent="0.25">
      <c r="A8226">
        <v>8225</v>
      </c>
      <c r="B8226">
        <v>71421000</v>
      </c>
      <c r="C8226" t="s">
        <v>8180</v>
      </c>
      <c r="E8226" s="12">
        <v>8226</v>
      </c>
      <c r="F8226" s="13">
        <v>71500000</v>
      </c>
      <c r="G8226" s="14" t="s">
        <v>8181</v>
      </c>
      <c r="Q8226" t="str">
        <f t="shared" si="128"/>
        <v>71500000-Usluge u vezi sa građevinarstvom</v>
      </c>
    </row>
    <row r="8227" spans="1:17" x14ac:dyDescent="0.25">
      <c r="A8227">
        <v>8226</v>
      </c>
      <c r="B8227">
        <v>71500000</v>
      </c>
      <c r="C8227" t="s">
        <v>8181</v>
      </c>
      <c r="E8227" s="15">
        <v>8227</v>
      </c>
      <c r="F8227" s="16">
        <v>71510000</v>
      </c>
      <c r="G8227" s="17" t="s">
        <v>8182</v>
      </c>
      <c r="Q8227" t="str">
        <f t="shared" si="128"/>
        <v>71510000-Usluge ispitivanja terena</v>
      </c>
    </row>
    <row r="8228" spans="1:17" x14ac:dyDescent="0.25">
      <c r="A8228">
        <v>8227</v>
      </c>
      <c r="B8228">
        <v>71510000</v>
      </c>
      <c r="C8228" t="s">
        <v>8182</v>
      </c>
      <c r="E8228" s="12">
        <v>8228</v>
      </c>
      <c r="F8228" s="13">
        <v>71520000</v>
      </c>
      <c r="G8228" s="14" t="s">
        <v>8183</v>
      </c>
      <c r="Q8228" t="str">
        <f t="shared" si="128"/>
        <v>71520000-Usluge građevinskog nadzora</v>
      </c>
    </row>
    <row r="8229" spans="1:17" x14ac:dyDescent="0.25">
      <c r="A8229">
        <v>8228</v>
      </c>
      <c r="B8229">
        <v>71520000</v>
      </c>
      <c r="C8229" t="s">
        <v>8183</v>
      </c>
      <c r="E8229" s="15">
        <v>8229</v>
      </c>
      <c r="F8229" s="16">
        <v>71521000</v>
      </c>
      <c r="G8229" s="17" t="s">
        <v>8184</v>
      </c>
      <c r="Q8229" t="str">
        <f t="shared" si="128"/>
        <v>71521000-Usluge nadzora na gradilištu</v>
      </c>
    </row>
    <row r="8230" spans="1:17" x14ac:dyDescent="0.25">
      <c r="A8230">
        <v>8229</v>
      </c>
      <c r="B8230">
        <v>71521000</v>
      </c>
      <c r="C8230" t="s">
        <v>8184</v>
      </c>
      <c r="E8230" s="12">
        <v>8230</v>
      </c>
      <c r="F8230" s="13">
        <v>71530000</v>
      </c>
      <c r="G8230" s="14" t="s">
        <v>8185</v>
      </c>
      <c r="Q8230" t="str">
        <f t="shared" si="128"/>
        <v>71530000-Savetodavne usluge u građevinarstvu</v>
      </c>
    </row>
    <row r="8231" spans="1:17" x14ac:dyDescent="0.25">
      <c r="A8231">
        <v>8230</v>
      </c>
      <c r="B8231">
        <v>71530000</v>
      </c>
      <c r="C8231" t="s">
        <v>8185</v>
      </c>
      <c r="E8231" s="15">
        <v>8231</v>
      </c>
      <c r="F8231" s="16">
        <v>71540000</v>
      </c>
      <c r="G8231" s="17" t="s">
        <v>8186</v>
      </c>
      <c r="Q8231" t="str">
        <f t="shared" si="128"/>
        <v>71540000-Usluge vođenja izgradnje</v>
      </c>
    </row>
    <row r="8232" spans="1:17" x14ac:dyDescent="0.25">
      <c r="A8232">
        <v>8231</v>
      </c>
      <c r="B8232">
        <v>71540000</v>
      </c>
      <c r="C8232" t="s">
        <v>8186</v>
      </c>
      <c r="E8232" s="12">
        <v>8232</v>
      </c>
      <c r="F8232" s="13">
        <v>71541000</v>
      </c>
      <c r="G8232" s="14" t="s">
        <v>8187</v>
      </c>
      <c r="Q8232" t="str">
        <f t="shared" si="128"/>
        <v>71541000-Usluge vođenja projekata u građevinarstvu</v>
      </c>
    </row>
    <row r="8233" spans="1:17" x14ac:dyDescent="0.25">
      <c r="A8233">
        <v>8232</v>
      </c>
      <c r="B8233">
        <v>71541000</v>
      </c>
      <c r="C8233" t="s">
        <v>8187</v>
      </c>
      <c r="E8233" s="15">
        <v>8233</v>
      </c>
      <c r="F8233" s="16">
        <v>71550000</v>
      </c>
      <c r="G8233" s="17" t="s">
        <v>8188</v>
      </c>
      <c r="Q8233" t="str">
        <f t="shared" si="128"/>
        <v>71550000-Kovačke usluge</v>
      </c>
    </row>
    <row r="8234" spans="1:17" x14ac:dyDescent="0.25">
      <c r="A8234">
        <v>8233</v>
      </c>
      <c r="B8234">
        <v>71550000</v>
      </c>
      <c r="C8234" t="s">
        <v>8188</v>
      </c>
      <c r="E8234" s="12">
        <v>8234</v>
      </c>
      <c r="F8234" s="13">
        <v>71600000</v>
      </c>
      <c r="G8234" s="14" t="s">
        <v>8189</v>
      </c>
      <c r="Q8234" t="str">
        <f t="shared" si="128"/>
        <v>71600000-Usluge tehničkog ispitivanja, analize i konsaltinga</v>
      </c>
    </row>
    <row r="8235" spans="1:17" x14ac:dyDescent="0.25">
      <c r="A8235">
        <v>8234</v>
      </c>
      <c r="B8235">
        <v>71600000</v>
      </c>
      <c r="C8235" t="s">
        <v>8189</v>
      </c>
      <c r="E8235" s="15">
        <v>8235</v>
      </c>
      <c r="F8235" s="16">
        <v>71610000</v>
      </c>
      <c r="G8235" s="17" t="s">
        <v>8190</v>
      </c>
      <c r="Q8235" t="str">
        <f t="shared" si="128"/>
        <v>71610000-Usluge ispitivanja i analize sastava i čistoće</v>
      </c>
    </row>
    <row r="8236" spans="1:17" x14ac:dyDescent="0.25">
      <c r="A8236">
        <v>8235</v>
      </c>
      <c r="B8236">
        <v>71610000</v>
      </c>
      <c r="C8236" t="s">
        <v>8190</v>
      </c>
      <c r="E8236" s="12">
        <v>8236</v>
      </c>
      <c r="F8236" s="13">
        <v>71620000</v>
      </c>
      <c r="G8236" s="14" t="s">
        <v>8191</v>
      </c>
      <c r="Q8236" t="str">
        <f t="shared" si="128"/>
        <v>71620000-Usluge analize</v>
      </c>
    </row>
    <row r="8237" spans="1:17" x14ac:dyDescent="0.25">
      <c r="A8237">
        <v>8236</v>
      </c>
      <c r="B8237">
        <v>71620000</v>
      </c>
      <c r="C8237" t="s">
        <v>8191</v>
      </c>
      <c r="E8237" s="15">
        <v>8237</v>
      </c>
      <c r="F8237" s="16">
        <v>71621000</v>
      </c>
      <c r="G8237" s="17" t="s">
        <v>8192</v>
      </c>
      <c r="Q8237" t="str">
        <f t="shared" si="128"/>
        <v>71621000-Usluge tehničke analize ili konsaltinga</v>
      </c>
    </row>
    <row r="8238" spans="1:17" x14ac:dyDescent="0.25">
      <c r="A8238">
        <v>8237</v>
      </c>
      <c r="B8238">
        <v>71621000</v>
      </c>
      <c r="C8238" t="s">
        <v>8192</v>
      </c>
      <c r="E8238" s="12">
        <v>8238</v>
      </c>
      <c r="F8238" s="13">
        <v>71630000</v>
      </c>
      <c r="G8238" s="14" t="s">
        <v>8193</v>
      </c>
      <c r="Q8238" t="str">
        <f t="shared" si="128"/>
        <v>71630000-Usluge tehničkog nadzora i ispitivanja</v>
      </c>
    </row>
    <row r="8239" spans="1:17" x14ac:dyDescent="0.25">
      <c r="A8239">
        <v>8238</v>
      </c>
      <c r="B8239">
        <v>71630000</v>
      </c>
      <c r="C8239" t="s">
        <v>8193</v>
      </c>
      <c r="E8239" s="15">
        <v>8239</v>
      </c>
      <c r="F8239" s="16">
        <v>71631000</v>
      </c>
      <c r="G8239" s="17" t="s">
        <v>8174</v>
      </c>
      <c r="Q8239" t="str">
        <f t="shared" si="128"/>
        <v>71631000-Usluge tehničkog nadzora</v>
      </c>
    </row>
    <row r="8240" spans="1:17" x14ac:dyDescent="0.25">
      <c r="A8240">
        <v>8239</v>
      </c>
      <c r="B8240">
        <v>71631000</v>
      </c>
      <c r="C8240" t="s">
        <v>8174</v>
      </c>
      <c r="E8240" s="12">
        <v>8240</v>
      </c>
      <c r="F8240" s="13">
        <v>71631100</v>
      </c>
      <c r="G8240" s="14" t="s">
        <v>8194</v>
      </c>
      <c r="Q8240" t="str">
        <f t="shared" si="128"/>
        <v>71631100-Usluge inspekcije mašina</v>
      </c>
    </row>
    <row r="8241" spans="1:17" x14ac:dyDescent="0.25">
      <c r="A8241">
        <v>8240</v>
      </c>
      <c r="B8241">
        <v>71631100</v>
      </c>
      <c r="C8241" t="s">
        <v>8194</v>
      </c>
      <c r="E8241" s="15">
        <v>8241</v>
      </c>
      <c r="F8241" s="16">
        <v>71631200</v>
      </c>
      <c r="G8241" s="17" t="s">
        <v>8195</v>
      </c>
      <c r="Q8241" t="str">
        <f t="shared" si="128"/>
        <v>71631200-Usluge tehničkog pregleda vozila</v>
      </c>
    </row>
    <row r="8242" spans="1:17" x14ac:dyDescent="0.25">
      <c r="A8242">
        <v>8241</v>
      </c>
      <c r="B8242">
        <v>71631200</v>
      </c>
      <c r="C8242" t="s">
        <v>8195</v>
      </c>
      <c r="E8242" s="12">
        <v>8242</v>
      </c>
      <c r="F8242" s="13">
        <v>71631300</v>
      </c>
      <c r="G8242" s="14" t="s">
        <v>8196</v>
      </c>
      <c r="Q8242" t="str">
        <f t="shared" si="128"/>
        <v>71631300-Usluge tehničkog pregleda zgrada</v>
      </c>
    </row>
    <row r="8243" spans="1:17" x14ac:dyDescent="0.25">
      <c r="A8243">
        <v>8242</v>
      </c>
      <c r="B8243">
        <v>71631300</v>
      </c>
      <c r="C8243" t="s">
        <v>8196</v>
      </c>
      <c r="E8243" s="15">
        <v>8243</v>
      </c>
      <c r="F8243" s="16">
        <v>71631400</v>
      </c>
      <c r="G8243" s="17" t="s">
        <v>8197</v>
      </c>
      <c r="Q8243" t="str">
        <f t="shared" si="128"/>
        <v>71631400-Usluge tehničkog pregleda građevinskih konstrukcija</v>
      </c>
    </row>
    <row r="8244" spans="1:17" x14ac:dyDescent="0.25">
      <c r="A8244">
        <v>8243</v>
      </c>
      <c r="B8244">
        <v>71631400</v>
      </c>
      <c r="C8244" t="s">
        <v>8197</v>
      </c>
      <c r="E8244" s="12">
        <v>8244</v>
      </c>
      <c r="F8244" s="13">
        <v>71631420</v>
      </c>
      <c r="G8244" s="14" t="s">
        <v>8198</v>
      </c>
      <c r="Q8244" t="str">
        <f t="shared" si="128"/>
        <v>71631420-Usluge nadzora pomorske bezbednosti</v>
      </c>
    </row>
    <row r="8245" spans="1:17" x14ac:dyDescent="0.25">
      <c r="A8245">
        <v>8244</v>
      </c>
      <c r="B8245">
        <v>71631420</v>
      </c>
      <c r="C8245" t="s">
        <v>8198</v>
      </c>
      <c r="E8245" s="15">
        <v>8245</v>
      </c>
      <c r="F8245" s="16">
        <v>71631430</v>
      </c>
      <c r="G8245" s="17" t="s">
        <v>8199</v>
      </c>
      <c r="Q8245" t="str">
        <f t="shared" si="128"/>
        <v>71631430-Usluge ispitivanja curenja</v>
      </c>
    </row>
    <row r="8246" spans="1:17" x14ac:dyDescent="0.25">
      <c r="A8246">
        <v>8245</v>
      </c>
      <c r="B8246">
        <v>71631430</v>
      </c>
      <c r="C8246" t="s">
        <v>8199</v>
      </c>
      <c r="E8246" s="12">
        <v>8246</v>
      </c>
      <c r="F8246" s="13">
        <v>71631440</v>
      </c>
      <c r="G8246" s="14" t="s">
        <v>8200</v>
      </c>
      <c r="Q8246" t="str">
        <f t="shared" si="128"/>
        <v>71631440-Usluge kontrole protoka</v>
      </c>
    </row>
    <row r="8247" spans="1:17" x14ac:dyDescent="0.25">
      <c r="A8247">
        <v>8246</v>
      </c>
      <c r="B8247">
        <v>71631440</v>
      </c>
      <c r="C8247" t="s">
        <v>8200</v>
      </c>
      <c r="E8247" s="15">
        <v>8247</v>
      </c>
      <c r="F8247" s="16">
        <v>71631450</v>
      </c>
      <c r="G8247" s="17" t="s">
        <v>8201</v>
      </c>
      <c r="Q8247" t="str">
        <f t="shared" si="128"/>
        <v>71631450-Usluge inspekcijskog pregleda mostova</v>
      </c>
    </row>
    <row r="8248" spans="1:17" x14ac:dyDescent="0.25">
      <c r="A8248">
        <v>8247</v>
      </c>
      <c r="B8248">
        <v>71631450</v>
      </c>
      <c r="C8248" t="s">
        <v>8201</v>
      </c>
      <c r="E8248" s="12">
        <v>8248</v>
      </c>
      <c r="F8248" s="13">
        <v>71631460</v>
      </c>
      <c r="G8248" s="14" t="s">
        <v>8202</v>
      </c>
      <c r="Q8248" t="str">
        <f t="shared" si="128"/>
        <v>71631460-Usluge inspekcijskog pregleda brana</v>
      </c>
    </row>
    <row r="8249" spans="1:17" x14ac:dyDescent="0.25">
      <c r="A8249">
        <v>8248</v>
      </c>
      <c r="B8249">
        <v>71631460</v>
      </c>
      <c r="C8249" t="s">
        <v>8202</v>
      </c>
      <c r="E8249" s="15">
        <v>8249</v>
      </c>
      <c r="F8249" s="16">
        <v>71631470</v>
      </c>
      <c r="G8249" s="17" t="s">
        <v>8203</v>
      </c>
      <c r="Q8249" t="str">
        <f t="shared" si="128"/>
        <v>71631470-Usluge inspekcijskog pregleda železničkih šina</v>
      </c>
    </row>
    <row r="8250" spans="1:17" x14ac:dyDescent="0.25">
      <c r="A8250">
        <v>8249</v>
      </c>
      <c r="B8250">
        <v>71631470</v>
      </c>
      <c r="C8250" t="s">
        <v>8203</v>
      </c>
      <c r="E8250" s="12">
        <v>8250</v>
      </c>
      <c r="F8250" s="13">
        <v>71631480</v>
      </c>
      <c r="G8250" s="14" t="s">
        <v>8204</v>
      </c>
      <c r="Q8250" t="str">
        <f t="shared" si="128"/>
        <v>71631480-Usluge inspekcijskog pregleda puteva</v>
      </c>
    </row>
    <row r="8251" spans="1:17" x14ac:dyDescent="0.25">
      <c r="A8251">
        <v>8250</v>
      </c>
      <c r="B8251">
        <v>71631480</v>
      </c>
      <c r="C8251" t="s">
        <v>8204</v>
      </c>
      <c r="E8251" s="15">
        <v>8251</v>
      </c>
      <c r="F8251" s="16">
        <v>71631490</v>
      </c>
      <c r="G8251" s="17" t="s">
        <v>8205</v>
      </c>
      <c r="Q8251" t="str">
        <f t="shared" si="128"/>
        <v>71631490-Usluge inspekcijskog pregleda uzletno-sletnih staza</v>
      </c>
    </row>
    <row r="8252" spans="1:17" x14ac:dyDescent="0.25">
      <c r="A8252">
        <v>8251</v>
      </c>
      <c r="B8252">
        <v>71631490</v>
      </c>
      <c r="C8252" t="s">
        <v>8205</v>
      </c>
      <c r="E8252" s="12">
        <v>8252</v>
      </c>
      <c r="F8252" s="13">
        <v>71632000</v>
      </c>
      <c r="G8252" s="14" t="s">
        <v>8206</v>
      </c>
      <c r="Q8252" t="str">
        <f t="shared" si="128"/>
        <v>71632000-Usluge tehničkih ispitivanja</v>
      </c>
    </row>
    <row r="8253" spans="1:17" x14ac:dyDescent="0.25">
      <c r="A8253">
        <v>8252</v>
      </c>
      <c r="B8253">
        <v>71632000</v>
      </c>
      <c r="C8253" t="s">
        <v>8206</v>
      </c>
      <c r="E8253" s="15">
        <v>8253</v>
      </c>
      <c r="F8253" s="16">
        <v>71632100</v>
      </c>
      <c r="G8253" s="17" t="s">
        <v>8207</v>
      </c>
      <c r="Q8253" t="str">
        <f t="shared" si="128"/>
        <v>71632100-Usluge ispitivanja ventila</v>
      </c>
    </row>
    <row r="8254" spans="1:17" x14ac:dyDescent="0.25">
      <c r="A8254">
        <v>8253</v>
      </c>
      <c r="B8254">
        <v>71632100</v>
      </c>
      <c r="C8254" t="s">
        <v>8207</v>
      </c>
      <c r="E8254" s="12">
        <v>8254</v>
      </c>
      <c r="F8254" s="13">
        <v>71632200</v>
      </c>
      <c r="G8254" s="14" t="s">
        <v>8208</v>
      </c>
      <c r="Q8254" t="str">
        <f t="shared" si="128"/>
        <v>71632200-Usluge neinvanzivnog ispitivanja</v>
      </c>
    </row>
    <row r="8255" spans="1:17" x14ac:dyDescent="0.25">
      <c r="A8255">
        <v>8254</v>
      </c>
      <c r="B8255">
        <v>71632200</v>
      </c>
      <c r="C8255" t="s">
        <v>8208</v>
      </c>
      <c r="E8255" s="15">
        <v>8255</v>
      </c>
      <c r="F8255" s="16">
        <v>71700000</v>
      </c>
      <c r="G8255" s="17" t="s">
        <v>8209</v>
      </c>
      <c r="Q8255" t="str">
        <f t="shared" si="128"/>
        <v>71700000-Usluge praćenja i nadzora</v>
      </c>
    </row>
    <row r="8256" spans="1:17" x14ac:dyDescent="0.25">
      <c r="A8256">
        <v>8255</v>
      </c>
      <c r="B8256">
        <v>71700000</v>
      </c>
      <c r="C8256" t="s">
        <v>8209</v>
      </c>
      <c r="E8256" s="12">
        <v>8256</v>
      </c>
      <c r="F8256" s="13">
        <v>71730000</v>
      </c>
      <c r="G8256" s="14" t="s">
        <v>8210</v>
      </c>
      <c r="Q8256" t="str">
        <f t="shared" si="128"/>
        <v>71730000-Usluge industrijske inspekcije</v>
      </c>
    </row>
    <row r="8257" spans="1:17" x14ac:dyDescent="0.25">
      <c r="A8257">
        <v>8256</v>
      </c>
      <c r="B8257">
        <v>71730000</v>
      </c>
      <c r="C8257" t="s">
        <v>8210</v>
      </c>
      <c r="E8257" s="15">
        <v>8257</v>
      </c>
      <c r="F8257" s="16">
        <v>71731000</v>
      </c>
      <c r="G8257" s="17" t="s">
        <v>8211</v>
      </c>
      <c r="Q8257" t="str">
        <f t="shared" si="128"/>
        <v>71731000-Usluge industrijske kontrole kvaliteta</v>
      </c>
    </row>
    <row r="8258" spans="1:17" x14ac:dyDescent="0.25">
      <c r="A8258">
        <v>8257</v>
      </c>
      <c r="B8258">
        <v>71731000</v>
      </c>
      <c r="C8258" t="s">
        <v>8211</v>
      </c>
      <c r="E8258" s="12">
        <v>8258</v>
      </c>
      <c r="F8258" s="13">
        <v>71800000</v>
      </c>
      <c r="G8258" s="14" t="s">
        <v>8212</v>
      </c>
      <c r="Q8258" t="str">
        <f t="shared" ref="Q8258:Q8321" si="129">F8258&amp; "-" &amp;G8258</f>
        <v>71800000-Savetodavne usluge za vodosnabdevanje i otpadne vode</v>
      </c>
    </row>
    <row r="8259" spans="1:17" x14ac:dyDescent="0.25">
      <c r="A8259">
        <v>8258</v>
      </c>
      <c r="B8259">
        <v>71800000</v>
      </c>
      <c r="C8259" t="s">
        <v>8212</v>
      </c>
      <c r="E8259" s="15">
        <v>8259</v>
      </c>
      <c r="F8259" s="16">
        <v>71900000</v>
      </c>
      <c r="G8259" s="17" t="s">
        <v>8213</v>
      </c>
      <c r="Q8259" t="str">
        <f t="shared" si="129"/>
        <v>71900000-Laboratorijske usluge</v>
      </c>
    </row>
    <row r="8260" spans="1:17" x14ac:dyDescent="0.25">
      <c r="A8260">
        <v>8259</v>
      </c>
      <c r="B8260">
        <v>71900000</v>
      </c>
      <c r="C8260" t="s">
        <v>8213</v>
      </c>
      <c r="E8260" s="12">
        <v>8260</v>
      </c>
      <c r="F8260" s="13">
        <v>72000000</v>
      </c>
      <c r="G8260" s="14" t="s">
        <v>8214</v>
      </c>
      <c r="Q8260" t="str">
        <f t="shared" si="129"/>
        <v>72000000-Usluge informacione tehnologije: savetodavne usluge, izrada aplikacija, internet i podrška</v>
      </c>
    </row>
    <row r="8261" spans="1:17" x14ac:dyDescent="0.25">
      <c r="A8261">
        <v>8260</v>
      </c>
      <c r="B8261">
        <v>72000000</v>
      </c>
      <c r="C8261" t="s">
        <v>8214</v>
      </c>
      <c r="E8261" s="15">
        <v>8261</v>
      </c>
      <c r="F8261" s="16">
        <v>72100000</v>
      </c>
      <c r="G8261" s="17" t="s">
        <v>8215</v>
      </c>
      <c r="Q8261" t="str">
        <f t="shared" si="129"/>
        <v>72100000-Savetodavne usluge u vezi sa hardverom</v>
      </c>
    </row>
    <row r="8262" spans="1:17" x14ac:dyDescent="0.25">
      <c r="A8262">
        <v>8261</v>
      </c>
      <c r="B8262">
        <v>72100000</v>
      </c>
      <c r="C8262" t="s">
        <v>8215</v>
      </c>
      <c r="E8262" s="12">
        <v>8262</v>
      </c>
      <c r="F8262" s="13">
        <v>72110000</v>
      </c>
      <c r="G8262" s="14" t="s">
        <v>8216</v>
      </c>
      <c r="Q8262" t="str">
        <f t="shared" si="129"/>
        <v>72110000-Savetodavne usluge u vezi sa izborom hardvera</v>
      </c>
    </row>
    <row r="8263" spans="1:17" x14ac:dyDescent="0.25">
      <c r="A8263">
        <v>8262</v>
      </c>
      <c r="B8263">
        <v>72110000</v>
      </c>
      <c r="C8263" t="s">
        <v>8216</v>
      </c>
      <c r="E8263" s="15">
        <v>8263</v>
      </c>
      <c r="F8263" s="16">
        <v>72120000</v>
      </c>
      <c r="G8263" s="17" t="s">
        <v>8217</v>
      </c>
      <c r="Q8263" t="str">
        <f t="shared" si="129"/>
        <v>72120000-Savetodavne usluge u vezi sa oporavkom hardvera posle kvara</v>
      </c>
    </row>
    <row r="8264" spans="1:17" x14ac:dyDescent="0.25">
      <c r="A8264">
        <v>8263</v>
      </c>
      <c r="B8264">
        <v>72120000</v>
      </c>
      <c r="C8264" t="s">
        <v>8217</v>
      </c>
      <c r="E8264" s="12">
        <v>8264</v>
      </c>
      <c r="F8264" s="13">
        <v>72130000</v>
      </c>
      <c r="G8264" s="14" t="s">
        <v>8218</v>
      </c>
      <c r="Q8264" t="str">
        <f t="shared" si="129"/>
        <v>72130000-Savetodavne usluge u vezi sa planiranjem smeštaja računara</v>
      </c>
    </row>
    <row r="8265" spans="1:17" x14ac:dyDescent="0.25">
      <c r="A8265">
        <v>8264</v>
      </c>
      <c r="B8265">
        <v>72130000</v>
      </c>
      <c r="C8265" t="s">
        <v>8218</v>
      </c>
      <c r="E8265" s="15">
        <v>8265</v>
      </c>
      <c r="F8265" s="16">
        <v>72140000</v>
      </c>
      <c r="G8265" s="17" t="s">
        <v>8219</v>
      </c>
      <c r="Q8265" t="str">
        <f t="shared" si="129"/>
        <v>72140000-Savetodavne usluge u vezi sa ispitivanjem kod preuzimanja računarskog hardvera</v>
      </c>
    </row>
    <row r="8266" spans="1:17" x14ac:dyDescent="0.25">
      <c r="A8266">
        <v>8265</v>
      </c>
      <c r="B8266">
        <v>72140000</v>
      </c>
      <c r="C8266" t="s">
        <v>8219</v>
      </c>
      <c r="E8266" s="12">
        <v>8266</v>
      </c>
      <c r="F8266" s="13">
        <v>72150000</v>
      </c>
      <c r="G8266" s="14" t="s">
        <v>8220</v>
      </c>
      <c r="Q8266" t="str">
        <f t="shared" si="129"/>
        <v>72150000-Savetodavne usluge u oblasti računarske revizije i hardverske savetodavne usluge</v>
      </c>
    </row>
    <row r="8267" spans="1:17" x14ac:dyDescent="0.25">
      <c r="A8267">
        <v>8266</v>
      </c>
      <c r="B8267">
        <v>72150000</v>
      </c>
      <c r="C8267" t="s">
        <v>8220</v>
      </c>
      <c r="E8267" s="15">
        <v>8267</v>
      </c>
      <c r="F8267" s="16">
        <v>72200000</v>
      </c>
      <c r="G8267" s="17" t="s">
        <v>8221</v>
      </c>
      <c r="Q8267" t="str">
        <f t="shared" si="129"/>
        <v>72200000-Usluge programiranja i savetodavne usluge</v>
      </c>
    </row>
    <row r="8268" spans="1:17" x14ac:dyDescent="0.25">
      <c r="A8268">
        <v>8267</v>
      </c>
      <c r="B8268">
        <v>72200000</v>
      </c>
      <c r="C8268" t="s">
        <v>8221</v>
      </c>
      <c r="E8268" s="12">
        <v>8268</v>
      </c>
      <c r="F8268" s="13">
        <v>72210000</v>
      </c>
      <c r="G8268" s="14" t="s">
        <v>8222</v>
      </c>
      <c r="Q8268" t="str">
        <f t="shared" si="129"/>
        <v>72210000-Usluge programiranja softverskih paket proizvoda</v>
      </c>
    </row>
    <row r="8269" spans="1:17" x14ac:dyDescent="0.25">
      <c r="A8269">
        <v>8268</v>
      </c>
      <c r="B8269">
        <v>72210000</v>
      </c>
      <c r="C8269" t="s">
        <v>8222</v>
      </c>
      <c r="E8269" s="15">
        <v>8269</v>
      </c>
      <c r="F8269" s="16">
        <v>72211000</v>
      </c>
      <c r="G8269" s="17" t="s">
        <v>8223</v>
      </c>
      <c r="Q8269" t="str">
        <f t="shared" si="129"/>
        <v>72211000-Usluge programiranja sistemskog i korisničkog softvera</v>
      </c>
    </row>
    <row r="8270" spans="1:17" x14ac:dyDescent="0.25">
      <c r="A8270">
        <v>8269</v>
      </c>
      <c r="B8270">
        <v>72211000</v>
      </c>
      <c r="C8270" t="s">
        <v>8223</v>
      </c>
      <c r="E8270" s="12">
        <v>8270</v>
      </c>
      <c r="F8270" s="13">
        <v>72212000</v>
      </c>
      <c r="G8270" s="14" t="s">
        <v>8224</v>
      </c>
      <c r="Q8270" t="str">
        <f t="shared" si="129"/>
        <v>72212000-Usluge programiranja aplikacijskog softvera</v>
      </c>
    </row>
    <row r="8271" spans="1:17" x14ac:dyDescent="0.25">
      <c r="A8271">
        <v>8270</v>
      </c>
      <c r="B8271">
        <v>72212000</v>
      </c>
      <c r="C8271" t="s">
        <v>8224</v>
      </c>
      <c r="E8271" s="15">
        <v>8271</v>
      </c>
      <c r="F8271" s="16">
        <v>72212100</v>
      </c>
      <c r="G8271" s="17" t="s">
        <v>8225</v>
      </c>
      <c r="Q8271" t="str">
        <f t="shared" si="129"/>
        <v>72212100-Usluge izrade industrijskog softvera</v>
      </c>
    </row>
    <row r="8272" spans="1:17" x14ac:dyDescent="0.25">
      <c r="A8272">
        <v>8271</v>
      </c>
      <c r="B8272">
        <v>72212100</v>
      </c>
      <c r="C8272" t="s">
        <v>8225</v>
      </c>
      <c r="E8272" s="12">
        <v>8272</v>
      </c>
      <c r="F8272" s="13">
        <v>72212110</v>
      </c>
      <c r="G8272" s="14" t="s">
        <v>8226</v>
      </c>
      <c r="Q8272" t="str">
        <f t="shared" si="129"/>
        <v>72212110-Usluge izrade softvera za prodajno mesto (POS)</v>
      </c>
    </row>
    <row r="8273" spans="1:17" x14ac:dyDescent="0.25">
      <c r="A8273">
        <v>8272</v>
      </c>
      <c r="B8273">
        <v>72212110</v>
      </c>
      <c r="C8273" t="s">
        <v>8226</v>
      </c>
      <c r="E8273" s="15">
        <v>8273</v>
      </c>
      <c r="F8273" s="16">
        <v>72212120</v>
      </c>
      <c r="G8273" s="17" t="s">
        <v>8227</v>
      </c>
      <c r="Q8273" t="str">
        <f t="shared" si="129"/>
        <v>72212120-Usluge izrade softvera za kontrolu leta</v>
      </c>
    </row>
    <row r="8274" spans="1:17" x14ac:dyDescent="0.25">
      <c r="A8274">
        <v>8273</v>
      </c>
      <c r="B8274">
        <v>72212120</v>
      </c>
      <c r="C8274" t="s">
        <v>8227</v>
      </c>
      <c r="E8274" s="12">
        <v>8274</v>
      </c>
      <c r="F8274" s="13">
        <v>72212121</v>
      </c>
      <c r="G8274" s="14" t="s">
        <v>8228</v>
      </c>
      <c r="Q8274" t="str">
        <f t="shared" si="129"/>
        <v>72212121-Usluge izrade softvera za kontrolu vazdušnog saobraćaja</v>
      </c>
    </row>
    <row r="8275" spans="1:17" x14ac:dyDescent="0.25">
      <c r="A8275">
        <v>8274</v>
      </c>
      <c r="B8275">
        <v>72212121</v>
      </c>
      <c r="C8275" t="s">
        <v>8228</v>
      </c>
      <c r="E8275" s="15">
        <v>8275</v>
      </c>
      <c r="F8275" s="16">
        <v>72212130</v>
      </c>
      <c r="G8275" s="17" t="s">
        <v>8229</v>
      </c>
      <c r="Q8275" t="str">
        <f t="shared" si="129"/>
        <v>72212130-Usluge izrade softvera za zemaljsku podršku i testiranje leta</v>
      </c>
    </row>
    <row r="8276" spans="1:17" x14ac:dyDescent="0.25">
      <c r="A8276">
        <v>8275</v>
      </c>
      <c r="B8276">
        <v>72212130</v>
      </c>
      <c r="C8276" t="s">
        <v>8229</v>
      </c>
      <c r="E8276" s="12">
        <v>8276</v>
      </c>
      <c r="F8276" s="13">
        <v>72212131</v>
      </c>
      <c r="G8276" s="14" t="s">
        <v>8230</v>
      </c>
      <c r="Q8276" t="str">
        <f t="shared" si="129"/>
        <v>72212131-Usluge izrade softvera za zemaljsku podršku</v>
      </c>
    </row>
    <row r="8277" spans="1:17" x14ac:dyDescent="0.25">
      <c r="A8277">
        <v>8276</v>
      </c>
      <c r="B8277">
        <v>72212131</v>
      </c>
      <c r="C8277" t="s">
        <v>8230</v>
      </c>
      <c r="E8277" s="15">
        <v>8277</v>
      </c>
      <c r="F8277" s="16">
        <v>72212132</v>
      </c>
      <c r="G8277" s="17" t="s">
        <v>8231</v>
      </c>
      <c r="Q8277" t="str">
        <f t="shared" si="129"/>
        <v>72212132-Usluge izrade softvera za testiranje letenja</v>
      </c>
    </row>
    <row r="8278" spans="1:17" x14ac:dyDescent="0.25">
      <c r="A8278">
        <v>8277</v>
      </c>
      <c r="B8278">
        <v>72212132</v>
      </c>
      <c r="C8278" t="s">
        <v>8231</v>
      </c>
      <c r="E8278" s="12">
        <v>8278</v>
      </c>
      <c r="F8278" s="13">
        <v>72212140</v>
      </c>
      <c r="G8278" s="14" t="s">
        <v>8232</v>
      </c>
      <c r="Q8278" t="str">
        <f t="shared" si="129"/>
        <v>72212140-Usluge izrade softvera za kontrolu železničkog saobraćaja</v>
      </c>
    </row>
    <row r="8279" spans="1:17" x14ac:dyDescent="0.25">
      <c r="A8279">
        <v>8278</v>
      </c>
      <c r="B8279">
        <v>72212140</v>
      </c>
      <c r="C8279" t="s">
        <v>8232</v>
      </c>
      <c r="E8279" s="15">
        <v>8279</v>
      </c>
      <c r="F8279" s="16">
        <v>72212150</v>
      </c>
      <c r="G8279" s="17" t="s">
        <v>8233</v>
      </c>
      <c r="Q8279" t="str">
        <f t="shared" si="129"/>
        <v>72212150-Usluge izrade softvera za nadzor u industriji</v>
      </c>
    </row>
    <row r="8280" spans="1:17" x14ac:dyDescent="0.25">
      <c r="A8280">
        <v>8279</v>
      </c>
      <c r="B8280">
        <v>72212150</v>
      </c>
      <c r="C8280" t="s">
        <v>8233</v>
      </c>
      <c r="E8280" s="12">
        <v>8280</v>
      </c>
      <c r="F8280" s="13">
        <v>72212160</v>
      </c>
      <c r="G8280" s="14" t="s">
        <v>8234</v>
      </c>
      <c r="Q8280" t="str">
        <f t="shared" si="129"/>
        <v>72212160-Usluge izrade softvera za biblioteke</v>
      </c>
    </row>
    <row r="8281" spans="1:17" x14ac:dyDescent="0.25">
      <c r="A8281">
        <v>8280</v>
      </c>
      <c r="B8281">
        <v>72212160</v>
      </c>
      <c r="C8281" t="s">
        <v>8234</v>
      </c>
      <c r="E8281" s="15">
        <v>8281</v>
      </c>
      <c r="F8281" s="16">
        <v>72212170</v>
      </c>
      <c r="G8281" s="17" t="s">
        <v>8235</v>
      </c>
      <c r="Q8281" t="str">
        <f t="shared" si="129"/>
        <v>72212170-Usluge izrade softvera za prilagođavanje</v>
      </c>
    </row>
    <row r="8282" spans="1:17" x14ac:dyDescent="0.25">
      <c r="A8282">
        <v>8281</v>
      </c>
      <c r="B8282">
        <v>72212170</v>
      </c>
      <c r="C8282" t="s">
        <v>8235</v>
      </c>
      <c r="E8282" s="12">
        <v>8282</v>
      </c>
      <c r="F8282" s="13">
        <v>72212180</v>
      </c>
      <c r="G8282" s="14" t="s">
        <v>8236</v>
      </c>
      <c r="Q8282" t="str">
        <f t="shared" si="129"/>
        <v>72212180-Usluge razvoja medicinskog softvera</v>
      </c>
    </row>
    <row r="8283" spans="1:17" x14ac:dyDescent="0.25">
      <c r="A8283">
        <v>8282</v>
      </c>
      <c r="B8283">
        <v>72212180</v>
      </c>
      <c r="C8283" t="s">
        <v>8236</v>
      </c>
      <c r="E8283" s="15">
        <v>8283</v>
      </c>
      <c r="F8283" s="16">
        <v>72212190</v>
      </c>
      <c r="G8283" s="17" t="s">
        <v>8237</v>
      </c>
      <c r="Q8283" t="str">
        <f t="shared" si="129"/>
        <v>72212190-Usluge izrade softvera za obrazovanje</v>
      </c>
    </row>
    <row r="8284" spans="1:17" x14ac:dyDescent="0.25">
      <c r="A8284">
        <v>8283</v>
      </c>
      <c r="B8284">
        <v>72212190</v>
      </c>
      <c r="C8284" t="s">
        <v>8237</v>
      </c>
      <c r="E8284" s="12">
        <v>8284</v>
      </c>
      <c r="F8284" s="13">
        <v>72212200</v>
      </c>
      <c r="G8284" s="14" t="s">
        <v>8238</v>
      </c>
      <c r="Q8284" t="str">
        <f t="shared" si="129"/>
        <v>72212200-Usluge izrade softvera za umrežavanje, internet i intranet</v>
      </c>
    </row>
    <row r="8285" spans="1:17" x14ac:dyDescent="0.25">
      <c r="A8285">
        <v>8284</v>
      </c>
      <c r="B8285">
        <v>72212200</v>
      </c>
      <c r="C8285" t="s">
        <v>8238</v>
      </c>
      <c r="E8285" s="15">
        <v>8285</v>
      </c>
      <c r="F8285" s="16">
        <v>72212210</v>
      </c>
      <c r="G8285" s="17" t="s">
        <v>8239</v>
      </c>
      <c r="Q8285" t="str">
        <f t="shared" si="129"/>
        <v>72212210-Usluge izrade softvera za umrežavanje</v>
      </c>
    </row>
    <row r="8286" spans="1:17" x14ac:dyDescent="0.25">
      <c r="A8286">
        <v>8285</v>
      </c>
      <c r="B8286">
        <v>72212210</v>
      </c>
      <c r="C8286" t="s">
        <v>8239</v>
      </c>
      <c r="E8286" s="12">
        <v>8286</v>
      </c>
      <c r="F8286" s="13">
        <v>72212211</v>
      </c>
      <c r="G8286" s="14" t="s">
        <v>8240</v>
      </c>
      <c r="Q8286" t="str">
        <f t="shared" si="129"/>
        <v>72212211-Usluge izrade softvera za međupovezivanje aplikacijskih platformi</v>
      </c>
    </row>
    <row r="8287" spans="1:17" x14ac:dyDescent="0.25">
      <c r="A8287">
        <v>8286</v>
      </c>
      <c r="B8287">
        <v>72212211</v>
      </c>
      <c r="C8287" t="s">
        <v>8240</v>
      </c>
      <c r="E8287" s="15">
        <v>8287</v>
      </c>
      <c r="F8287" s="16">
        <v>72212212</v>
      </c>
      <c r="G8287" s="17" t="s">
        <v>8241</v>
      </c>
      <c r="Q8287" t="str">
        <f t="shared" si="129"/>
        <v>72212212-Usluge izrade softvera za optičke disk (džuboks) servere</v>
      </c>
    </row>
    <row r="8288" spans="1:17" x14ac:dyDescent="0.25">
      <c r="A8288">
        <v>8287</v>
      </c>
      <c r="B8288">
        <v>72212212</v>
      </c>
      <c r="C8288" t="s">
        <v>8241</v>
      </c>
      <c r="E8288" s="12">
        <v>8288</v>
      </c>
      <c r="F8288" s="13">
        <v>72212213</v>
      </c>
      <c r="G8288" s="14" t="s">
        <v>8242</v>
      </c>
      <c r="Q8288" t="str">
        <f t="shared" si="129"/>
        <v>72212213-Usluge izrade softvera za proširenje operativnog sistema</v>
      </c>
    </row>
    <row r="8289" spans="1:17" x14ac:dyDescent="0.25">
      <c r="A8289">
        <v>8288</v>
      </c>
      <c r="B8289">
        <v>72212213</v>
      </c>
      <c r="C8289" t="s">
        <v>8242</v>
      </c>
      <c r="E8289" s="15">
        <v>8289</v>
      </c>
      <c r="F8289" s="16">
        <v>72212214</v>
      </c>
      <c r="G8289" s="17" t="s">
        <v>8243</v>
      </c>
      <c r="Q8289" t="str">
        <f t="shared" si="129"/>
        <v>72212214-Usluge izrade softvera za mrežni operativni sistem</v>
      </c>
    </row>
    <row r="8290" spans="1:17" x14ac:dyDescent="0.25">
      <c r="A8290">
        <v>8289</v>
      </c>
      <c r="B8290">
        <v>72212214</v>
      </c>
      <c r="C8290" t="s">
        <v>8243</v>
      </c>
      <c r="E8290" s="12">
        <v>8290</v>
      </c>
      <c r="F8290" s="13">
        <v>72212215</v>
      </c>
      <c r="G8290" s="14" t="s">
        <v>8244</v>
      </c>
      <c r="Q8290" t="str">
        <f t="shared" si="129"/>
        <v>72212215-Usluge izrade softvera za razvoj umrežavanja</v>
      </c>
    </row>
    <row r="8291" spans="1:17" x14ac:dyDescent="0.25">
      <c r="A8291">
        <v>8290</v>
      </c>
      <c r="B8291">
        <v>72212215</v>
      </c>
      <c r="C8291" t="s">
        <v>8244</v>
      </c>
      <c r="E8291" s="15">
        <v>8291</v>
      </c>
      <c r="F8291" s="16">
        <v>72212216</v>
      </c>
      <c r="G8291" s="17" t="s">
        <v>8245</v>
      </c>
      <c r="Q8291" t="str">
        <f t="shared" si="129"/>
        <v>72212216-Usluge izrade softvera za terminalsku emulaciju mrežne povezanosti</v>
      </c>
    </row>
    <row r="8292" spans="1:17" x14ac:dyDescent="0.25">
      <c r="A8292">
        <v>8291</v>
      </c>
      <c r="B8292">
        <v>72212216</v>
      </c>
      <c r="C8292" t="s">
        <v>8245</v>
      </c>
      <c r="E8292" s="12">
        <v>8292</v>
      </c>
      <c r="F8292" s="13">
        <v>72212217</v>
      </c>
      <c r="G8292" s="14" t="s">
        <v>8246</v>
      </c>
      <c r="Q8292" t="str">
        <f t="shared" si="129"/>
        <v>72212217-Usluge izrade softvera za obradu transakcija</v>
      </c>
    </row>
    <row r="8293" spans="1:17" x14ac:dyDescent="0.25">
      <c r="A8293">
        <v>8292</v>
      </c>
      <c r="B8293">
        <v>72212217</v>
      </c>
      <c r="C8293" t="s">
        <v>8246</v>
      </c>
      <c r="E8293" s="15">
        <v>8293</v>
      </c>
      <c r="F8293" s="16">
        <v>72212218</v>
      </c>
      <c r="G8293" s="17" t="s">
        <v>8247</v>
      </c>
      <c r="Q8293" t="str">
        <f t="shared" si="129"/>
        <v>72212218-Usluge izrade softvera za upravljanje dozvolama (licencama)</v>
      </c>
    </row>
    <row r="8294" spans="1:17" x14ac:dyDescent="0.25">
      <c r="A8294">
        <v>8293</v>
      </c>
      <c r="B8294">
        <v>72212218</v>
      </c>
      <c r="C8294" t="s">
        <v>8247</v>
      </c>
      <c r="E8294" s="12">
        <v>8294</v>
      </c>
      <c r="F8294" s="13">
        <v>72212219</v>
      </c>
      <c r="G8294" s="14" t="s">
        <v>8248</v>
      </c>
      <c r="Q8294" t="str">
        <f t="shared" si="129"/>
        <v>72212219-Usluge izrade softvera za razna umrežavanja</v>
      </c>
    </row>
    <row r="8295" spans="1:17" x14ac:dyDescent="0.25">
      <c r="A8295">
        <v>8294</v>
      </c>
      <c r="B8295">
        <v>72212219</v>
      </c>
      <c r="C8295" t="s">
        <v>8248</v>
      </c>
      <c r="E8295" s="15">
        <v>8295</v>
      </c>
      <c r="F8295" s="16">
        <v>72212220</v>
      </c>
      <c r="G8295" s="17" t="s">
        <v>8249</v>
      </c>
      <c r="Q8295" t="str">
        <f t="shared" si="129"/>
        <v>72212220-Usluge izrade softvera za internet i intranet</v>
      </c>
    </row>
    <row r="8296" spans="1:17" x14ac:dyDescent="0.25">
      <c r="A8296">
        <v>8295</v>
      </c>
      <c r="B8296">
        <v>72212220</v>
      </c>
      <c r="C8296" t="s">
        <v>8249</v>
      </c>
      <c r="E8296" s="12">
        <v>8296</v>
      </c>
      <c r="F8296" s="13">
        <v>72212221</v>
      </c>
      <c r="G8296" s="14" t="s">
        <v>8250</v>
      </c>
      <c r="Q8296" t="str">
        <f t="shared" si="129"/>
        <v>72212221-Usluge izrade softvera za pretraživanje interneta</v>
      </c>
    </row>
    <row r="8297" spans="1:17" x14ac:dyDescent="0.25">
      <c r="A8297">
        <v>8296</v>
      </c>
      <c r="B8297">
        <v>72212221</v>
      </c>
      <c r="C8297" t="s">
        <v>8250</v>
      </c>
      <c r="E8297" s="15">
        <v>8297</v>
      </c>
      <c r="F8297" s="16">
        <v>72212222</v>
      </c>
      <c r="G8297" s="17" t="s">
        <v>8251</v>
      </c>
      <c r="Q8297" t="str">
        <f t="shared" si="129"/>
        <v>72212222-Usluge izrade softvera za internet servere</v>
      </c>
    </row>
    <row r="8298" spans="1:17" x14ac:dyDescent="0.25">
      <c r="A8298">
        <v>8297</v>
      </c>
      <c r="B8298">
        <v>72212222</v>
      </c>
      <c r="C8298" t="s">
        <v>8251</v>
      </c>
      <c r="E8298" s="12">
        <v>8298</v>
      </c>
      <c r="F8298" s="13">
        <v>72212223</v>
      </c>
      <c r="G8298" s="14" t="s">
        <v>8252</v>
      </c>
      <c r="Q8298" t="str">
        <f t="shared" si="129"/>
        <v>72212223-Usluge izrade softvera za elektronsku poštu</v>
      </c>
    </row>
    <row r="8299" spans="1:17" x14ac:dyDescent="0.25">
      <c r="A8299">
        <v>8298</v>
      </c>
      <c r="B8299">
        <v>72212223</v>
      </c>
      <c r="C8299" t="s">
        <v>8252</v>
      </c>
      <c r="E8299" s="15">
        <v>8299</v>
      </c>
      <c r="F8299" s="16">
        <v>72212224</v>
      </c>
      <c r="G8299" s="17" t="s">
        <v>8253</v>
      </c>
      <c r="Q8299" t="str">
        <f t="shared" si="129"/>
        <v>72212224-Usluge izrade softvera za uređivanje internet stranica</v>
      </c>
    </row>
    <row r="8300" spans="1:17" x14ac:dyDescent="0.25">
      <c r="A8300">
        <v>8299</v>
      </c>
      <c r="B8300">
        <v>72212224</v>
      </c>
      <c r="C8300" t="s">
        <v>8253</v>
      </c>
      <c r="E8300" s="12">
        <v>8300</v>
      </c>
      <c r="F8300" s="13">
        <v>72212300</v>
      </c>
      <c r="G8300" s="14" t="s">
        <v>8254</v>
      </c>
      <c r="Q8300" t="str">
        <f t="shared" si="129"/>
        <v>72212300-Usluge izrade softvera za izradu dokumenta, crtanje, slikovni prikaz, vremensko planiranje i produktivnost</v>
      </c>
    </row>
    <row r="8301" spans="1:17" x14ac:dyDescent="0.25">
      <c r="A8301">
        <v>8300</v>
      </c>
      <c r="B8301">
        <v>72212300</v>
      </c>
      <c r="C8301" t="s">
        <v>8254</v>
      </c>
      <c r="E8301" s="15">
        <v>8301</v>
      </c>
      <c r="F8301" s="16">
        <v>72212310</v>
      </c>
      <c r="G8301" s="17" t="s">
        <v>8255</v>
      </c>
      <c r="Q8301" t="str">
        <f t="shared" si="129"/>
        <v>72212310-Usluge izrade softvera za izradu dokumenta</v>
      </c>
    </row>
    <row r="8302" spans="1:17" x14ac:dyDescent="0.25">
      <c r="A8302">
        <v>8301</v>
      </c>
      <c r="B8302">
        <v>72212310</v>
      </c>
      <c r="C8302" t="s">
        <v>8255</v>
      </c>
      <c r="E8302" s="12">
        <v>8302</v>
      </c>
      <c r="F8302" s="13">
        <v>72212311</v>
      </c>
      <c r="G8302" s="14" t="s">
        <v>8256</v>
      </c>
      <c r="Q8302" t="str">
        <f t="shared" si="129"/>
        <v>72212311-Usluge izrade softvera za upravljanje dokumentima</v>
      </c>
    </row>
    <row r="8303" spans="1:17" x14ac:dyDescent="0.25">
      <c r="A8303">
        <v>8302</v>
      </c>
      <c r="B8303">
        <v>72212311</v>
      </c>
      <c r="C8303" t="s">
        <v>8256</v>
      </c>
      <c r="E8303" s="15">
        <v>8303</v>
      </c>
      <c r="F8303" s="16">
        <v>72212312</v>
      </c>
      <c r="G8303" s="17" t="s">
        <v>8257</v>
      </c>
      <c r="Q8303" t="str">
        <f t="shared" si="129"/>
        <v>72212312-Usluge izrade softvera za elektronsko izdavaštvo</v>
      </c>
    </row>
    <row r="8304" spans="1:17" x14ac:dyDescent="0.25">
      <c r="A8304">
        <v>8303</v>
      </c>
      <c r="B8304">
        <v>72212312</v>
      </c>
      <c r="C8304" t="s">
        <v>8257</v>
      </c>
      <c r="E8304" s="12">
        <v>8304</v>
      </c>
      <c r="F8304" s="13">
        <v>72212313</v>
      </c>
      <c r="G8304" s="14" t="s">
        <v>8258</v>
      </c>
      <c r="Q8304" t="str">
        <f t="shared" si="129"/>
        <v>72212313-Usluge izrade softvera za optičko prepoznavanje znakova (OCR)</v>
      </c>
    </row>
    <row r="8305" spans="1:17" x14ac:dyDescent="0.25">
      <c r="A8305">
        <v>8304</v>
      </c>
      <c r="B8305">
        <v>72212313</v>
      </c>
      <c r="C8305" t="s">
        <v>8258</v>
      </c>
      <c r="E8305" s="15">
        <v>8305</v>
      </c>
      <c r="F8305" s="16">
        <v>72212314</v>
      </c>
      <c r="G8305" s="17" t="s">
        <v>8259</v>
      </c>
      <c r="Q8305" t="str">
        <f t="shared" si="129"/>
        <v>72212314-Usluge izrade softvera za prepoznavanje glasa</v>
      </c>
    </row>
    <row r="8306" spans="1:17" x14ac:dyDescent="0.25">
      <c r="A8306">
        <v>8305</v>
      </c>
      <c r="B8306">
        <v>72212314</v>
      </c>
      <c r="C8306" t="s">
        <v>8259</v>
      </c>
      <c r="E8306" s="12">
        <v>8306</v>
      </c>
      <c r="F8306" s="13">
        <v>72212315</v>
      </c>
      <c r="G8306" s="14" t="s">
        <v>8260</v>
      </c>
      <c r="Q8306" t="str">
        <f t="shared" si="129"/>
        <v>72212315-Usluge izrade softvera za stono izdavaštvo</v>
      </c>
    </row>
    <row r="8307" spans="1:17" x14ac:dyDescent="0.25">
      <c r="A8307">
        <v>8306</v>
      </c>
      <c r="B8307">
        <v>72212315</v>
      </c>
      <c r="C8307" t="s">
        <v>8260</v>
      </c>
      <c r="E8307" s="15">
        <v>8307</v>
      </c>
      <c r="F8307" s="16">
        <v>72212316</v>
      </c>
      <c r="G8307" s="17" t="s">
        <v>8261</v>
      </c>
      <c r="Q8307" t="str">
        <f t="shared" si="129"/>
        <v>72212316-Usluge izrade softvera za prezentacije</v>
      </c>
    </row>
    <row r="8308" spans="1:17" x14ac:dyDescent="0.25">
      <c r="A8308">
        <v>8307</v>
      </c>
      <c r="B8308">
        <v>72212316</v>
      </c>
      <c r="C8308" t="s">
        <v>8261</v>
      </c>
      <c r="E8308" s="12">
        <v>8308</v>
      </c>
      <c r="F8308" s="13">
        <v>72212317</v>
      </c>
      <c r="G8308" s="14" t="s">
        <v>8262</v>
      </c>
      <c r="Q8308" t="str">
        <f t="shared" si="129"/>
        <v>72212317-Usluge izrade softvera za obradu teksta</v>
      </c>
    </row>
    <row r="8309" spans="1:17" x14ac:dyDescent="0.25">
      <c r="A8309">
        <v>8308</v>
      </c>
      <c r="B8309">
        <v>72212317</v>
      </c>
      <c r="C8309" t="s">
        <v>8262</v>
      </c>
      <c r="E8309" s="15">
        <v>8309</v>
      </c>
      <c r="F8309" s="16">
        <v>72212318</v>
      </c>
      <c r="G8309" s="17" t="s">
        <v>8263</v>
      </c>
      <c r="Q8309" t="str">
        <f t="shared" si="129"/>
        <v>72212318-Usluge izrade softvera za skenere</v>
      </c>
    </row>
    <row r="8310" spans="1:17" x14ac:dyDescent="0.25">
      <c r="A8310">
        <v>8309</v>
      </c>
      <c r="B8310">
        <v>72212318</v>
      </c>
      <c r="C8310" t="s">
        <v>8263</v>
      </c>
      <c r="E8310" s="12">
        <v>8310</v>
      </c>
      <c r="F8310" s="13">
        <v>72212320</v>
      </c>
      <c r="G8310" s="14" t="s">
        <v>8264</v>
      </c>
      <c r="Q8310" t="str">
        <f t="shared" si="129"/>
        <v>72212320-Usluge izrade softvera za crtanje i slikovni prikaz</v>
      </c>
    </row>
    <row r="8311" spans="1:17" x14ac:dyDescent="0.25">
      <c r="A8311">
        <v>8310</v>
      </c>
      <c r="B8311">
        <v>72212320</v>
      </c>
      <c r="C8311" t="s">
        <v>8264</v>
      </c>
      <c r="E8311" s="15">
        <v>8311</v>
      </c>
      <c r="F8311" s="16">
        <v>72212321</v>
      </c>
      <c r="G8311" s="17" t="s">
        <v>8265</v>
      </c>
      <c r="Q8311" t="str">
        <f t="shared" si="129"/>
        <v>72212321-Usluge izrade softvera za projektovanje pomoću računara (CAD)</v>
      </c>
    </row>
    <row r="8312" spans="1:17" x14ac:dyDescent="0.25">
      <c r="A8312">
        <v>8311</v>
      </c>
      <c r="B8312">
        <v>72212321</v>
      </c>
      <c r="C8312" t="s">
        <v>8265</v>
      </c>
      <c r="E8312" s="12">
        <v>8312</v>
      </c>
      <c r="F8312" s="13">
        <v>72212322</v>
      </c>
      <c r="G8312" s="14" t="s">
        <v>8266</v>
      </c>
      <c r="Q8312" t="str">
        <f t="shared" si="129"/>
        <v>72212322-Usluge razvoja grafičkog softvera</v>
      </c>
    </row>
    <row r="8313" spans="1:17" x14ac:dyDescent="0.25">
      <c r="A8313">
        <v>8312</v>
      </c>
      <c r="B8313">
        <v>72212322</v>
      </c>
      <c r="C8313" t="s">
        <v>8266</v>
      </c>
      <c r="E8313" s="15">
        <v>8313</v>
      </c>
      <c r="F8313" s="16">
        <v>72212323</v>
      </c>
      <c r="G8313" s="17" t="s">
        <v>8267</v>
      </c>
      <c r="Q8313" t="str">
        <f t="shared" si="129"/>
        <v>72212323-Usluge izrade softvera za proizvodnju pomoću računara (CAM)</v>
      </c>
    </row>
    <row r="8314" spans="1:17" x14ac:dyDescent="0.25">
      <c r="A8314">
        <v>8313</v>
      </c>
      <c r="B8314">
        <v>72212323</v>
      </c>
      <c r="C8314" t="s">
        <v>8267</v>
      </c>
      <c r="E8314" s="12">
        <v>8314</v>
      </c>
      <c r="F8314" s="13">
        <v>72212324</v>
      </c>
      <c r="G8314" s="14" t="s">
        <v>8268</v>
      </c>
      <c r="Q8314" t="str">
        <f t="shared" si="129"/>
        <v>72212324-Usluge izrade softvera za grafikone</v>
      </c>
    </row>
    <row r="8315" spans="1:17" x14ac:dyDescent="0.25">
      <c r="A8315">
        <v>8314</v>
      </c>
      <c r="B8315">
        <v>72212324</v>
      </c>
      <c r="C8315" t="s">
        <v>8268</v>
      </c>
      <c r="E8315" s="15">
        <v>8315</v>
      </c>
      <c r="F8315" s="16">
        <v>72212325</v>
      </c>
      <c r="G8315" s="17" t="s">
        <v>8269</v>
      </c>
      <c r="Q8315" t="str">
        <f t="shared" si="129"/>
        <v>72212325-Usluge izrade softvera za pravljenje obrazaca</v>
      </c>
    </row>
    <row r="8316" spans="1:17" x14ac:dyDescent="0.25">
      <c r="A8316">
        <v>8315</v>
      </c>
      <c r="B8316">
        <v>72212325</v>
      </c>
      <c r="C8316" t="s">
        <v>8269</v>
      </c>
      <c r="E8316" s="12">
        <v>8316</v>
      </c>
      <c r="F8316" s="13">
        <v>72212326</v>
      </c>
      <c r="G8316" s="14" t="s">
        <v>8270</v>
      </c>
      <c r="Q8316" t="str">
        <f t="shared" si="129"/>
        <v>72212326-Usluge izrade softvera za izradu karata</v>
      </c>
    </row>
    <row r="8317" spans="1:17" x14ac:dyDescent="0.25">
      <c r="A8317">
        <v>8316</v>
      </c>
      <c r="B8317">
        <v>72212326</v>
      </c>
      <c r="C8317" t="s">
        <v>8270</v>
      </c>
      <c r="E8317" s="15">
        <v>8317</v>
      </c>
      <c r="F8317" s="16">
        <v>72212327</v>
      </c>
      <c r="G8317" s="17" t="s">
        <v>8271</v>
      </c>
      <c r="Q8317" t="str">
        <f t="shared" si="129"/>
        <v>72212327-Usluge izrade softvera za crtanje i slikanje</v>
      </c>
    </row>
    <row r="8318" spans="1:17" x14ac:dyDescent="0.25">
      <c r="A8318">
        <v>8317</v>
      </c>
      <c r="B8318">
        <v>72212327</v>
      </c>
      <c r="C8318" t="s">
        <v>8271</v>
      </c>
      <c r="E8318" s="12">
        <v>8318</v>
      </c>
      <c r="F8318" s="13">
        <v>72212328</v>
      </c>
      <c r="G8318" s="14" t="s">
        <v>8272</v>
      </c>
      <c r="Q8318" t="str">
        <f t="shared" si="129"/>
        <v>72212328-Usluge izrade softvera za obradu slike</v>
      </c>
    </row>
    <row r="8319" spans="1:17" x14ac:dyDescent="0.25">
      <c r="A8319">
        <v>8318</v>
      </c>
      <c r="B8319">
        <v>72212328</v>
      </c>
      <c r="C8319" t="s">
        <v>8272</v>
      </c>
      <c r="E8319" s="15">
        <v>8319</v>
      </c>
      <c r="F8319" s="16">
        <v>72212330</v>
      </c>
      <c r="G8319" s="17" t="s">
        <v>8273</v>
      </c>
      <c r="Q8319" t="str">
        <f t="shared" si="129"/>
        <v>72212330-Usluge izrade softvera za vremensko planiranje i produktivnost</v>
      </c>
    </row>
    <row r="8320" spans="1:17" x14ac:dyDescent="0.25">
      <c r="A8320">
        <v>8319</v>
      </c>
      <c r="B8320">
        <v>72212330</v>
      </c>
      <c r="C8320" t="s">
        <v>8273</v>
      </c>
      <c r="E8320" s="12">
        <v>8320</v>
      </c>
      <c r="F8320" s="13">
        <v>72212331</v>
      </c>
      <c r="G8320" s="14" t="s">
        <v>8274</v>
      </c>
      <c r="Q8320" t="str">
        <f t="shared" si="129"/>
        <v>72212331-Usluge izrade softvera za vođenje projekata</v>
      </c>
    </row>
    <row r="8321" spans="1:17" x14ac:dyDescent="0.25">
      <c r="A8321">
        <v>8320</v>
      </c>
      <c r="B8321">
        <v>72212331</v>
      </c>
      <c r="C8321" t="s">
        <v>8274</v>
      </c>
      <c r="E8321" s="15">
        <v>8321</v>
      </c>
      <c r="F8321" s="16">
        <v>72212332</v>
      </c>
      <c r="G8321" s="17" t="s">
        <v>8275</v>
      </c>
      <c r="Q8321" t="str">
        <f t="shared" si="129"/>
        <v>72212332-Usluge izrade softvera za vremensko planiranje</v>
      </c>
    </row>
    <row r="8322" spans="1:17" x14ac:dyDescent="0.25">
      <c r="A8322">
        <v>8321</v>
      </c>
      <c r="B8322">
        <v>72212332</v>
      </c>
      <c r="C8322" t="s">
        <v>8275</v>
      </c>
      <c r="E8322" s="12">
        <v>8322</v>
      </c>
      <c r="F8322" s="13">
        <v>72212333</v>
      </c>
      <c r="G8322" s="14" t="s">
        <v>8276</v>
      </c>
      <c r="Q8322" t="str">
        <f t="shared" ref="Q8322:Q8385" si="130">F8322&amp; "-" &amp;G8322</f>
        <v>72212333-Usluge izrade softvera za vođenje kontakata</v>
      </c>
    </row>
    <row r="8323" spans="1:17" x14ac:dyDescent="0.25">
      <c r="A8323">
        <v>8322</v>
      </c>
      <c r="B8323">
        <v>72212333</v>
      </c>
      <c r="C8323" t="s">
        <v>8276</v>
      </c>
      <c r="E8323" s="15">
        <v>8323</v>
      </c>
      <c r="F8323" s="16">
        <v>72212400</v>
      </c>
      <c r="G8323" s="17" t="s">
        <v>8277</v>
      </c>
      <c r="Q8323" t="str">
        <f t="shared" si="130"/>
        <v>72212400-Usluge izrade softvera za poslovne transakcije i lične poslove</v>
      </c>
    </row>
    <row r="8324" spans="1:17" x14ac:dyDescent="0.25">
      <c r="A8324">
        <v>8323</v>
      </c>
      <c r="B8324">
        <v>72212400</v>
      </c>
      <c r="C8324" t="s">
        <v>8277</v>
      </c>
      <c r="E8324" s="12">
        <v>8324</v>
      </c>
      <c r="F8324" s="13">
        <v>72212410</v>
      </c>
      <c r="G8324" s="14" t="s">
        <v>8278</v>
      </c>
      <c r="Q8324" t="str">
        <f t="shared" si="130"/>
        <v>72212410-Usluge izrade softvera za vođenje investicija i pripremu poreske prijave</v>
      </c>
    </row>
    <row r="8325" spans="1:17" x14ac:dyDescent="0.25">
      <c r="A8325">
        <v>8324</v>
      </c>
      <c r="B8325">
        <v>72212410</v>
      </c>
      <c r="C8325" t="s">
        <v>8278</v>
      </c>
      <c r="E8325" s="15">
        <v>8325</v>
      </c>
      <c r="F8325" s="16">
        <v>72212411</v>
      </c>
      <c r="G8325" s="17" t="s">
        <v>8279</v>
      </c>
      <c r="Q8325" t="str">
        <f t="shared" si="130"/>
        <v>72212411-Usluge izrade softvera za vođenje investicija</v>
      </c>
    </row>
    <row r="8326" spans="1:17" x14ac:dyDescent="0.25">
      <c r="A8326">
        <v>8325</v>
      </c>
      <c r="B8326">
        <v>72212411</v>
      </c>
      <c r="C8326" t="s">
        <v>8279</v>
      </c>
      <c r="E8326" s="12">
        <v>8326</v>
      </c>
      <c r="F8326" s="13">
        <v>72212412</v>
      </c>
      <c r="G8326" s="14" t="s">
        <v>8280</v>
      </c>
      <c r="Q8326" t="str">
        <f t="shared" si="130"/>
        <v>72212412-Usluge izrade softvera za pripremu poreske prijave</v>
      </c>
    </row>
    <row r="8327" spans="1:17" x14ac:dyDescent="0.25">
      <c r="A8327">
        <v>8326</v>
      </c>
      <c r="B8327">
        <v>72212412</v>
      </c>
      <c r="C8327" t="s">
        <v>8280</v>
      </c>
      <c r="E8327" s="15">
        <v>8327</v>
      </c>
      <c r="F8327" s="16">
        <v>72212420</v>
      </c>
      <c r="G8327" s="17" t="s">
        <v>8281</v>
      </c>
      <c r="Q8327" t="str">
        <f t="shared" si="130"/>
        <v>72212420-Usluge izrade softvera za upravljanje objektima i paketa usluga izrade softvera</v>
      </c>
    </row>
    <row r="8328" spans="1:17" x14ac:dyDescent="0.25">
      <c r="A8328">
        <v>8327</v>
      </c>
      <c r="B8328">
        <v>72212420</v>
      </c>
      <c r="C8328" t="s">
        <v>8281</v>
      </c>
      <c r="E8328" s="12">
        <v>8328</v>
      </c>
      <c r="F8328" s="13">
        <v>72212421</v>
      </c>
      <c r="G8328" s="14" t="s">
        <v>8282</v>
      </c>
      <c r="Q8328" t="str">
        <f t="shared" si="130"/>
        <v>72212421-Usluge izrade softvera za upravljanje objektima</v>
      </c>
    </row>
    <row r="8329" spans="1:17" x14ac:dyDescent="0.25">
      <c r="A8329">
        <v>8328</v>
      </c>
      <c r="B8329">
        <v>72212421</v>
      </c>
      <c r="C8329" t="s">
        <v>8282</v>
      </c>
      <c r="E8329" s="15">
        <v>8329</v>
      </c>
      <c r="F8329" s="16">
        <v>72212422</v>
      </c>
      <c r="G8329" s="17" t="s">
        <v>8283</v>
      </c>
      <c r="Q8329" t="str">
        <f t="shared" si="130"/>
        <v>72212422-Paket usluga izrade softvera</v>
      </c>
    </row>
    <row r="8330" spans="1:17" x14ac:dyDescent="0.25">
      <c r="A8330">
        <v>8329</v>
      </c>
      <c r="B8330">
        <v>72212422</v>
      </c>
      <c r="C8330" t="s">
        <v>8283</v>
      </c>
      <c r="E8330" s="12">
        <v>8330</v>
      </c>
      <c r="F8330" s="13">
        <v>72212430</v>
      </c>
      <c r="G8330" s="14" t="s">
        <v>8284</v>
      </c>
      <c r="Q8330" t="str">
        <f t="shared" si="130"/>
        <v>72212430-Usluge izrade softvera za vođenje inventara</v>
      </c>
    </row>
    <row r="8331" spans="1:17" x14ac:dyDescent="0.25">
      <c r="A8331">
        <v>8330</v>
      </c>
      <c r="B8331">
        <v>72212430</v>
      </c>
      <c r="C8331" t="s">
        <v>8284</v>
      </c>
      <c r="E8331" s="15">
        <v>8331</v>
      </c>
      <c r="F8331" s="16">
        <v>72212440</v>
      </c>
      <c r="G8331" s="17" t="s">
        <v>8285</v>
      </c>
      <c r="Q8331" t="str">
        <f t="shared" si="130"/>
        <v>72212440-Usluge izrade softvera za finansijsku analizu i računovodstvo</v>
      </c>
    </row>
    <row r="8332" spans="1:17" x14ac:dyDescent="0.25">
      <c r="A8332">
        <v>8331</v>
      </c>
      <c r="B8332">
        <v>72212440</v>
      </c>
      <c r="C8332" t="s">
        <v>8285</v>
      </c>
      <c r="E8332" s="12">
        <v>8332</v>
      </c>
      <c r="F8332" s="13">
        <v>72212441</v>
      </c>
      <c r="G8332" s="14" t="s">
        <v>8286</v>
      </c>
      <c r="Q8332" t="str">
        <f t="shared" si="130"/>
        <v>72212441-Usluge izrade softvera za finansijsku analizu</v>
      </c>
    </row>
    <row r="8333" spans="1:17" x14ac:dyDescent="0.25">
      <c r="A8333">
        <v>8332</v>
      </c>
      <c r="B8333">
        <v>72212441</v>
      </c>
      <c r="C8333" t="s">
        <v>8286</v>
      </c>
      <c r="E8333" s="15">
        <v>8333</v>
      </c>
      <c r="F8333" s="16">
        <v>72212442</v>
      </c>
      <c r="G8333" s="17" t="s">
        <v>8287</v>
      </c>
      <c r="Q8333" t="str">
        <f t="shared" si="130"/>
        <v>72212442-Usluge izrade softvera za finansijske sisteme</v>
      </c>
    </row>
    <row r="8334" spans="1:17" x14ac:dyDescent="0.25">
      <c r="A8334">
        <v>8333</v>
      </c>
      <c r="B8334">
        <v>72212442</v>
      </c>
      <c r="C8334" t="s">
        <v>8287</v>
      </c>
      <c r="E8334" s="12">
        <v>8334</v>
      </c>
      <c r="F8334" s="13">
        <v>72212443</v>
      </c>
      <c r="G8334" s="14" t="s">
        <v>8288</v>
      </c>
      <c r="Q8334" t="str">
        <f t="shared" si="130"/>
        <v>72212443-Usluge izrade softvera za računovodstvo</v>
      </c>
    </row>
    <row r="8335" spans="1:17" x14ac:dyDescent="0.25">
      <c r="A8335">
        <v>8334</v>
      </c>
      <c r="B8335">
        <v>72212443</v>
      </c>
      <c r="C8335" t="s">
        <v>8288</v>
      </c>
      <c r="E8335" s="15">
        <v>8335</v>
      </c>
      <c r="F8335" s="16">
        <v>72212445</v>
      </c>
      <c r="G8335" s="17" t="s">
        <v>8289</v>
      </c>
      <c r="Q8335" t="str">
        <f t="shared" si="130"/>
        <v>72212445-Usluge izrade softvera za odnose sa klijentima</v>
      </c>
    </row>
    <row r="8336" spans="1:17" x14ac:dyDescent="0.25">
      <c r="A8336">
        <v>8335</v>
      </c>
      <c r="B8336">
        <v>72212445</v>
      </c>
      <c r="C8336" t="s">
        <v>8289</v>
      </c>
      <c r="E8336" s="12">
        <v>8336</v>
      </c>
      <c r="F8336" s="13">
        <v>72212450</v>
      </c>
      <c r="G8336" s="14" t="s">
        <v>8290</v>
      </c>
      <c r="Q8336" t="str">
        <f t="shared" si="130"/>
        <v>72212450-Usluge izrade softvera za obračun vremena ili za ljudske resurse</v>
      </c>
    </row>
    <row r="8337" spans="1:17" x14ac:dyDescent="0.25">
      <c r="A8337">
        <v>8336</v>
      </c>
      <c r="B8337">
        <v>72212450</v>
      </c>
      <c r="C8337" t="s">
        <v>8290</v>
      </c>
      <c r="E8337" s="15">
        <v>8337</v>
      </c>
      <c r="F8337" s="16">
        <v>72212451</v>
      </c>
      <c r="G8337" s="17" t="s">
        <v>8291</v>
      </c>
      <c r="Q8337" t="str">
        <f t="shared" si="130"/>
        <v>72212451-Usluge izrade softvera za planiranje resursa preduzeća</v>
      </c>
    </row>
    <row r="8338" spans="1:17" x14ac:dyDescent="0.25">
      <c r="A8338">
        <v>8337</v>
      </c>
      <c r="B8338">
        <v>72212451</v>
      </c>
      <c r="C8338" t="s">
        <v>8291</v>
      </c>
      <c r="E8338" s="12">
        <v>8338</v>
      </c>
      <c r="F8338" s="13">
        <v>72212460</v>
      </c>
      <c r="G8338" s="14" t="s">
        <v>8292</v>
      </c>
      <c r="Q8338" t="str">
        <f t="shared" si="130"/>
        <v>72212460-Usluge izrade analitičkog, naučnog, matematičkog ili prognostičkog softvera</v>
      </c>
    </row>
    <row r="8339" spans="1:17" x14ac:dyDescent="0.25">
      <c r="A8339">
        <v>8338</v>
      </c>
      <c r="B8339">
        <v>72212460</v>
      </c>
      <c r="C8339" t="s">
        <v>8292</v>
      </c>
      <c r="E8339" s="15">
        <v>8339</v>
      </c>
      <c r="F8339" s="16">
        <v>72212461</v>
      </c>
      <c r="G8339" s="17" t="s">
        <v>8293</v>
      </c>
      <c r="Q8339" t="str">
        <f t="shared" si="130"/>
        <v>72212461-Usluge izrade analitičkog ili naučnog softvera</v>
      </c>
    </row>
    <row r="8340" spans="1:17" x14ac:dyDescent="0.25">
      <c r="A8340">
        <v>8339</v>
      </c>
      <c r="B8340">
        <v>72212461</v>
      </c>
      <c r="C8340" t="s">
        <v>8293</v>
      </c>
      <c r="E8340" s="12">
        <v>8340</v>
      </c>
      <c r="F8340" s="13">
        <v>72212462</v>
      </c>
      <c r="G8340" s="14" t="s">
        <v>8294</v>
      </c>
      <c r="Q8340" t="str">
        <f t="shared" si="130"/>
        <v>72212462-Usluge izrade matematičkog ili prognostičkog softvera</v>
      </c>
    </row>
    <row r="8341" spans="1:17" x14ac:dyDescent="0.25">
      <c r="A8341">
        <v>8340</v>
      </c>
      <c r="B8341">
        <v>72212462</v>
      </c>
      <c r="C8341" t="s">
        <v>8294</v>
      </c>
      <c r="E8341" s="15">
        <v>8341</v>
      </c>
      <c r="F8341" s="16">
        <v>72212463</v>
      </c>
      <c r="G8341" s="17" t="s">
        <v>8295</v>
      </c>
      <c r="Q8341" t="str">
        <f t="shared" si="130"/>
        <v>72212463-Usluge izrade statističkog softvera</v>
      </c>
    </row>
    <row r="8342" spans="1:17" x14ac:dyDescent="0.25">
      <c r="A8342">
        <v>8341</v>
      </c>
      <c r="B8342">
        <v>72212463</v>
      </c>
      <c r="C8342" t="s">
        <v>8295</v>
      </c>
      <c r="E8342" s="12">
        <v>8342</v>
      </c>
      <c r="F8342" s="13">
        <v>72212470</v>
      </c>
      <c r="G8342" s="14" t="s">
        <v>8296</v>
      </c>
      <c r="Q8342" t="str">
        <f t="shared" si="130"/>
        <v>72212470-Usluge izrade softvera za aukcije</v>
      </c>
    </row>
    <row r="8343" spans="1:17" x14ac:dyDescent="0.25">
      <c r="A8343">
        <v>8342</v>
      </c>
      <c r="B8343">
        <v>72212470</v>
      </c>
      <c r="C8343" t="s">
        <v>8296</v>
      </c>
      <c r="E8343" s="15">
        <v>8343</v>
      </c>
      <c r="F8343" s="16">
        <v>72212480</v>
      </c>
      <c r="G8343" s="17" t="s">
        <v>8297</v>
      </c>
      <c r="Q8343" t="str">
        <f t="shared" si="130"/>
        <v>72212480-Usluge izrade softvera za prodaju, plasman i poslovne informacije</v>
      </c>
    </row>
    <row r="8344" spans="1:17" x14ac:dyDescent="0.25">
      <c r="A8344">
        <v>8343</v>
      </c>
      <c r="B8344">
        <v>72212480</v>
      </c>
      <c r="C8344" t="s">
        <v>8297</v>
      </c>
      <c r="E8344" s="12">
        <v>8344</v>
      </c>
      <c r="F8344" s="13">
        <v>72212481</v>
      </c>
      <c r="G8344" s="14" t="s">
        <v>8298</v>
      </c>
      <c r="Q8344" t="str">
        <f t="shared" si="130"/>
        <v>72212481-Usluge izrade softvera za prodaju ili plasman</v>
      </c>
    </row>
    <row r="8345" spans="1:17" x14ac:dyDescent="0.25">
      <c r="A8345">
        <v>8344</v>
      </c>
      <c r="B8345">
        <v>72212481</v>
      </c>
      <c r="C8345" t="s">
        <v>8298</v>
      </c>
      <c r="E8345" s="15">
        <v>8345</v>
      </c>
      <c r="F8345" s="16">
        <v>72212482</v>
      </c>
      <c r="G8345" s="17" t="s">
        <v>8299</v>
      </c>
      <c r="Q8345" t="str">
        <f t="shared" si="130"/>
        <v>72212482-Usluge izrade softvera za poslovne informacije</v>
      </c>
    </row>
    <row r="8346" spans="1:17" x14ac:dyDescent="0.25">
      <c r="A8346">
        <v>8345</v>
      </c>
      <c r="B8346">
        <v>72212482</v>
      </c>
      <c r="C8346" t="s">
        <v>8299</v>
      </c>
      <c r="E8346" s="12">
        <v>8346</v>
      </c>
      <c r="F8346" s="13">
        <v>72212490</v>
      </c>
      <c r="G8346" s="14" t="s">
        <v>8300</v>
      </c>
      <c r="Q8346" t="str">
        <f t="shared" si="130"/>
        <v>72212490-Usluge izrade softvera za javne nabavke</v>
      </c>
    </row>
    <row r="8347" spans="1:17" x14ac:dyDescent="0.25">
      <c r="A8347">
        <v>8346</v>
      </c>
      <c r="B8347">
        <v>72212490</v>
      </c>
      <c r="C8347" t="s">
        <v>8300</v>
      </c>
      <c r="E8347" s="15">
        <v>8347</v>
      </c>
      <c r="F8347" s="16">
        <v>72212500</v>
      </c>
      <c r="G8347" s="17" t="s">
        <v>8301</v>
      </c>
      <c r="Q8347" t="str">
        <f t="shared" si="130"/>
        <v>72212500-Usluge izrade komunikacionog i multimedijalnog softvera</v>
      </c>
    </row>
    <row r="8348" spans="1:17" x14ac:dyDescent="0.25">
      <c r="A8348">
        <v>8347</v>
      </c>
      <c r="B8348">
        <v>72212500</v>
      </c>
      <c r="C8348" t="s">
        <v>8301</v>
      </c>
      <c r="E8348" s="12">
        <v>8348</v>
      </c>
      <c r="F8348" s="13">
        <v>72212510</v>
      </c>
      <c r="G8348" s="14" t="s">
        <v>8302</v>
      </c>
      <c r="Q8348" t="str">
        <f t="shared" si="130"/>
        <v>72212510-Usluge razvoja komunikacionog softvera</v>
      </c>
    </row>
    <row r="8349" spans="1:17" x14ac:dyDescent="0.25">
      <c r="A8349">
        <v>8348</v>
      </c>
      <c r="B8349">
        <v>72212510</v>
      </c>
      <c r="C8349" t="s">
        <v>8302</v>
      </c>
      <c r="E8349" s="15">
        <v>8349</v>
      </c>
      <c r="F8349" s="16">
        <v>72212511</v>
      </c>
      <c r="G8349" s="17" t="s">
        <v>8303</v>
      </c>
      <c r="Q8349" t="str">
        <f t="shared" si="130"/>
        <v>72212511-Usluge izrade softvera za stone računarske komunikacije</v>
      </c>
    </row>
    <row r="8350" spans="1:17" x14ac:dyDescent="0.25">
      <c r="A8350">
        <v>8349</v>
      </c>
      <c r="B8350">
        <v>72212511</v>
      </c>
      <c r="C8350" t="s">
        <v>8303</v>
      </c>
      <c r="E8350" s="12">
        <v>8350</v>
      </c>
      <c r="F8350" s="13">
        <v>72212512</v>
      </c>
      <c r="G8350" s="14" t="s">
        <v>8304</v>
      </c>
      <c r="Q8350" t="str">
        <f t="shared" si="130"/>
        <v>72212512-Usluge izrade softvera za interaktivni govorni odgovor</v>
      </c>
    </row>
    <row r="8351" spans="1:17" x14ac:dyDescent="0.25">
      <c r="A8351">
        <v>8350</v>
      </c>
      <c r="B8351">
        <v>72212512</v>
      </c>
      <c r="C8351" t="s">
        <v>8304</v>
      </c>
      <c r="E8351" s="15">
        <v>8351</v>
      </c>
      <c r="F8351" s="16">
        <v>72212513</v>
      </c>
      <c r="G8351" s="17" t="s">
        <v>8305</v>
      </c>
      <c r="Q8351" t="str">
        <f t="shared" si="130"/>
        <v>72212513-Usluge izrade softvera za modeme</v>
      </c>
    </row>
    <row r="8352" spans="1:17" x14ac:dyDescent="0.25">
      <c r="A8352">
        <v>8351</v>
      </c>
      <c r="B8352">
        <v>72212513</v>
      </c>
      <c r="C8352" t="s">
        <v>8305</v>
      </c>
      <c r="E8352" s="12">
        <v>8352</v>
      </c>
      <c r="F8352" s="13">
        <v>72212514</v>
      </c>
      <c r="G8352" s="14" t="s">
        <v>8306</v>
      </c>
      <c r="Q8352" t="str">
        <f t="shared" si="130"/>
        <v>72212514-Usluge izrade softvera za daljinski pristup</v>
      </c>
    </row>
    <row r="8353" spans="1:17" x14ac:dyDescent="0.25">
      <c r="A8353">
        <v>8352</v>
      </c>
      <c r="B8353">
        <v>72212514</v>
      </c>
      <c r="C8353" t="s">
        <v>8306</v>
      </c>
      <c r="E8353" s="15">
        <v>8353</v>
      </c>
      <c r="F8353" s="16">
        <v>72212515</v>
      </c>
      <c r="G8353" s="17" t="s">
        <v>8307</v>
      </c>
      <c r="Q8353" t="str">
        <f t="shared" si="130"/>
        <v>72212515-Usluge izrade softvera za video konferencije</v>
      </c>
    </row>
    <row r="8354" spans="1:17" x14ac:dyDescent="0.25">
      <c r="A8354">
        <v>8353</v>
      </c>
      <c r="B8354">
        <v>72212515</v>
      </c>
      <c r="C8354" t="s">
        <v>8307</v>
      </c>
      <c r="E8354" s="12">
        <v>8354</v>
      </c>
      <c r="F8354" s="13">
        <v>72212516</v>
      </c>
      <c r="G8354" s="14" t="s">
        <v>8308</v>
      </c>
      <c r="Q8354" t="str">
        <f t="shared" si="130"/>
        <v>72212516-Usluge izrade softvera za elektronsku razmenu</v>
      </c>
    </row>
    <row r="8355" spans="1:17" x14ac:dyDescent="0.25">
      <c r="A8355">
        <v>8354</v>
      </c>
      <c r="B8355">
        <v>72212516</v>
      </c>
      <c r="C8355" t="s">
        <v>8308</v>
      </c>
      <c r="E8355" s="15">
        <v>8355</v>
      </c>
      <c r="F8355" s="16">
        <v>72212517</v>
      </c>
      <c r="G8355" s="17" t="s">
        <v>8309</v>
      </c>
      <c r="Q8355" t="str">
        <f t="shared" si="130"/>
        <v>72212517-Usluge izrade softvera za informacione tehnologije</v>
      </c>
    </row>
    <row r="8356" spans="1:17" x14ac:dyDescent="0.25">
      <c r="A8356">
        <v>8355</v>
      </c>
      <c r="B8356">
        <v>72212517</v>
      </c>
      <c r="C8356" t="s">
        <v>8309</v>
      </c>
      <c r="E8356" s="12">
        <v>8356</v>
      </c>
      <c r="F8356" s="13">
        <v>72212518</v>
      </c>
      <c r="G8356" s="14" t="s">
        <v>8310</v>
      </c>
      <c r="Q8356" t="str">
        <f t="shared" si="130"/>
        <v>72212518-Usluge razvoja emulacionog softvera</v>
      </c>
    </row>
    <row r="8357" spans="1:17" x14ac:dyDescent="0.25">
      <c r="A8357">
        <v>8356</v>
      </c>
      <c r="B8357">
        <v>72212518</v>
      </c>
      <c r="C8357" t="s">
        <v>8310</v>
      </c>
      <c r="E8357" s="15">
        <v>8357</v>
      </c>
      <c r="F8357" s="16">
        <v>72212519</v>
      </c>
      <c r="G8357" s="17" t="s">
        <v>8311</v>
      </c>
      <c r="Q8357" t="str">
        <f t="shared" si="130"/>
        <v>72212519-Usluge izrade softvera za upravljanje memorijom</v>
      </c>
    </row>
    <row r="8358" spans="1:17" x14ac:dyDescent="0.25">
      <c r="A8358">
        <v>8357</v>
      </c>
      <c r="B8358">
        <v>72212519</v>
      </c>
      <c r="C8358" t="s">
        <v>8311</v>
      </c>
      <c r="E8358" s="12">
        <v>8358</v>
      </c>
      <c r="F8358" s="13">
        <v>72212520</v>
      </c>
      <c r="G8358" s="14" t="s">
        <v>8312</v>
      </c>
      <c r="Q8358" t="str">
        <f t="shared" si="130"/>
        <v>72212520-Usluge izrade softvera za multimedijske programske pakete</v>
      </c>
    </row>
    <row r="8359" spans="1:17" x14ac:dyDescent="0.25">
      <c r="A8359">
        <v>8358</v>
      </c>
      <c r="B8359">
        <v>72212520</v>
      </c>
      <c r="C8359" t="s">
        <v>8312</v>
      </c>
      <c r="E8359" s="15">
        <v>8359</v>
      </c>
      <c r="F8359" s="16">
        <v>72212521</v>
      </c>
      <c r="G8359" s="17" t="s">
        <v>8313</v>
      </c>
      <c r="Q8359" t="str">
        <f t="shared" si="130"/>
        <v>72212521-Usluge izrade softvera za uređivanje muzike ili zvuka</v>
      </c>
    </row>
    <row r="8360" spans="1:17" x14ac:dyDescent="0.25">
      <c r="A8360">
        <v>8359</v>
      </c>
      <c r="B8360">
        <v>72212521</v>
      </c>
      <c r="C8360" t="s">
        <v>8313</v>
      </c>
      <c r="E8360" s="12">
        <v>8360</v>
      </c>
      <c r="F8360" s="13">
        <v>72212522</v>
      </c>
      <c r="G8360" s="14" t="s">
        <v>8314</v>
      </c>
      <c r="Q8360" t="str">
        <f t="shared" si="130"/>
        <v>72212522-Usluge izrade softvera za virtuelne tastature</v>
      </c>
    </row>
    <row r="8361" spans="1:17" x14ac:dyDescent="0.25">
      <c r="A8361">
        <v>8360</v>
      </c>
      <c r="B8361">
        <v>72212522</v>
      </c>
      <c r="C8361" t="s">
        <v>8314</v>
      </c>
      <c r="E8361" s="15">
        <v>8361</v>
      </c>
      <c r="F8361" s="16">
        <v>72212600</v>
      </c>
      <c r="G8361" s="17" t="s">
        <v>8315</v>
      </c>
      <c r="Q8361" t="str">
        <f t="shared" si="130"/>
        <v>72212600-Usluge izrade softvera za baze podataka i operativnog softvera</v>
      </c>
    </row>
    <row r="8362" spans="1:17" x14ac:dyDescent="0.25">
      <c r="A8362">
        <v>8361</v>
      </c>
      <c r="B8362">
        <v>72212600</v>
      </c>
      <c r="C8362" t="s">
        <v>8315</v>
      </c>
      <c r="E8362" s="12">
        <v>8362</v>
      </c>
      <c r="F8362" s="13">
        <v>72212610</v>
      </c>
      <c r="G8362" s="14" t="s">
        <v>8316</v>
      </c>
      <c r="Q8362" t="str">
        <f t="shared" si="130"/>
        <v>72212610-Usluge izrade softvera za baze podataka</v>
      </c>
    </row>
    <row r="8363" spans="1:17" x14ac:dyDescent="0.25">
      <c r="A8363">
        <v>8362</v>
      </c>
      <c r="B8363">
        <v>72212610</v>
      </c>
      <c r="C8363" t="s">
        <v>8316</v>
      </c>
      <c r="E8363" s="15">
        <v>8363</v>
      </c>
      <c r="F8363" s="16">
        <v>72212620</v>
      </c>
      <c r="G8363" s="17" t="s">
        <v>8317</v>
      </c>
      <c r="Q8363" t="str">
        <f t="shared" si="130"/>
        <v>72212620-Usluge izrade softvera za operativni sistem centralnog računara</v>
      </c>
    </row>
    <row r="8364" spans="1:17" x14ac:dyDescent="0.25">
      <c r="A8364">
        <v>8363</v>
      </c>
      <c r="B8364">
        <v>72212620</v>
      </c>
      <c r="C8364" t="s">
        <v>8317</v>
      </c>
      <c r="E8364" s="12">
        <v>8364</v>
      </c>
      <c r="F8364" s="13">
        <v>72212630</v>
      </c>
      <c r="G8364" s="14" t="s">
        <v>8318</v>
      </c>
      <c r="Q8364" t="str">
        <f t="shared" si="130"/>
        <v>72212630-Usluge izrade softvera za operativni sistem miniračunara</v>
      </c>
    </row>
    <row r="8365" spans="1:17" x14ac:dyDescent="0.25">
      <c r="A8365">
        <v>8364</v>
      </c>
      <c r="B8365">
        <v>72212630</v>
      </c>
      <c r="C8365" t="s">
        <v>8318</v>
      </c>
      <c r="E8365" s="15">
        <v>8365</v>
      </c>
      <c r="F8365" s="16">
        <v>72212640</v>
      </c>
      <c r="G8365" s="17" t="s">
        <v>8319</v>
      </c>
      <c r="Q8365" t="str">
        <f t="shared" si="130"/>
        <v>72212640-Usluge izrade softvera za operativni sistem mikroračunara</v>
      </c>
    </row>
    <row r="8366" spans="1:17" x14ac:dyDescent="0.25">
      <c r="A8366">
        <v>8365</v>
      </c>
      <c r="B8366">
        <v>72212640</v>
      </c>
      <c r="C8366" t="s">
        <v>8319</v>
      </c>
      <c r="E8366" s="12">
        <v>8366</v>
      </c>
      <c r="F8366" s="13">
        <v>72212650</v>
      </c>
      <c r="G8366" s="14" t="s">
        <v>8320</v>
      </c>
      <c r="Q8366" t="str">
        <f t="shared" si="130"/>
        <v>72212650-Usluge izrade softvera za operativni sistem personalnog računara (PC)</v>
      </c>
    </row>
    <row r="8367" spans="1:17" x14ac:dyDescent="0.25">
      <c r="A8367">
        <v>8366</v>
      </c>
      <c r="B8367">
        <v>72212650</v>
      </c>
      <c r="C8367" t="s">
        <v>8320</v>
      </c>
      <c r="E8367" s="15">
        <v>8367</v>
      </c>
      <c r="F8367" s="16">
        <v>72212660</v>
      </c>
      <c r="G8367" s="17" t="s">
        <v>8321</v>
      </c>
      <c r="Q8367" t="str">
        <f t="shared" si="130"/>
        <v>72212660-Usluge izrade softvera za klasterovanje</v>
      </c>
    </row>
    <row r="8368" spans="1:17" x14ac:dyDescent="0.25">
      <c r="A8368">
        <v>8367</v>
      </c>
      <c r="B8368">
        <v>72212660</v>
      </c>
      <c r="C8368" t="s">
        <v>8321</v>
      </c>
      <c r="E8368" s="12">
        <v>8368</v>
      </c>
      <c r="F8368" s="13">
        <v>72212670</v>
      </c>
      <c r="G8368" s="14" t="s">
        <v>8322</v>
      </c>
      <c r="Q8368" t="str">
        <f t="shared" si="130"/>
        <v>72212670-Usluge izrade softvera za operativne sisteme u realnom vremenu</v>
      </c>
    </row>
    <row r="8369" spans="1:17" x14ac:dyDescent="0.25">
      <c r="A8369">
        <v>8368</v>
      </c>
      <c r="B8369">
        <v>72212670</v>
      </c>
      <c r="C8369" t="s">
        <v>8322</v>
      </c>
      <c r="E8369" s="15">
        <v>8369</v>
      </c>
      <c r="F8369" s="16">
        <v>72212700</v>
      </c>
      <c r="G8369" s="17" t="s">
        <v>8323</v>
      </c>
      <c r="Q8369" t="str">
        <f t="shared" si="130"/>
        <v>72212700-Podrška uslugama izrade softvera</v>
      </c>
    </row>
    <row r="8370" spans="1:17" x14ac:dyDescent="0.25">
      <c r="A8370">
        <v>8369</v>
      </c>
      <c r="B8370">
        <v>72212700</v>
      </c>
      <c r="C8370" t="s">
        <v>8323</v>
      </c>
      <c r="E8370" s="12">
        <v>8370</v>
      </c>
      <c r="F8370" s="13">
        <v>72212710</v>
      </c>
      <c r="G8370" s="14" t="s">
        <v>8324</v>
      </c>
      <c r="Q8370" t="str">
        <f t="shared" si="130"/>
        <v>72212710-Usluge izrade softvera za sigurnosno kopiranje (bekap) ili povraćaj oštećenih podataka</v>
      </c>
    </row>
    <row r="8371" spans="1:17" x14ac:dyDescent="0.25">
      <c r="A8371">
        <v>8370</v>
      </c>
      <c r="B8371">
        <v>72212710</v>
      </c>
      <c r="C8371" t="s">
        <v>8324</v>
      </c>
      <c r="E8371" s="15">
        <v>8371</v>
      </c>
      <c r="F8371" s="16">
        <v>72212720</v>
      </c>
      <c r="G8371" s="17" t="s">
        <v>8325</v>
      </c>
      <c r="Q8371" t="str">
        <f t="shared" si="130"/>
        <v>72212720-Usluge izrade softvera za bar-kodove</v>
      </c>
    </row>
    <row r="8372" spans="1:17" x14ac:dyDescent="0.25">
      <c r="A8372">
        <v>8371</v>
      </c>
      <c r="B8372">
        <v>72212720</v>
      </c>
      <c r="C8372" t="s">
        <v>8325</v>
      </c>
      <c r="E8372" s="12">
        <v>8372</v>
      </c>
      <c r="F8372" s="13">
        <v>72212730</v>
      </c>
      <c r="G8372" s="14" t="s">
        <v>8326</v>
      </c>
      <c r="Q8372" t="str">
        <f t="shared" si="130"/>
        <v>72212730-Usluge razvoja sigurnosnog softvera</v>
      </c>
    </row>
    <row r="8373" spans="1:17" x14ac:dyDescent="0.25">
      <c r="A8373">
        <v>8372</v>
      </c>
      <c r="B8373">
        <v>72212730</v>
      </c>
      <c r="C8373" t="s">
        <v>8326</v>
      </c>
      <c r="E8373" s="15">
        <v>8373</v>
      </c>
      <c r="F8373" s="16">
        <v>72212731</v>
      </c>
      <c r="G8373" s="17" t="s">
        <v>8327</v>
      </c>
      <c r="Q8373" t="str">
        <f t="shared" si="130"/>
        <v>72212731-Usluge izrade softvera za zaštitu datoteka</v>
      </c>
    </row>
    <row r="8374" spans="1:17" x14ac:dyDescent="0.25">
      <c r="A8374">
        <v>8373</v>
      </c>
      <c r="B8374">
        <v>72212731</v>
      </c>
      <c r="C8374" t="s">
        <v>8327</v>
      </c>
      <c r="E8374" s="12">
        <v>8374</v>
      </c>
      <c r="F8374" s="13">
        <v>72212732</v>
      </c>
      <c r="G8374" s="14" t="s">
        <v>8328</v>
      </c>
      <c r="Q8374" t="str">
        <f t="shared" si="130"/>
        <v>72212732-Usluge izrade softvera za zaštitu podataka</v>
      </c>
    </row>
    <row r="8375" spans="1:17" x14ac:dyDescent="0.25">
      <c r="A8375">
        <v>8374</v>
      </c>
      <c r="B8375">
        <v>72212732</v>
      </c>
      <c r="C8375" t="s">
        <v>8328</v>
      </c>
      <c r="E8375" s="15">
        <v>8375</v>
      </c>
      <c r="F8375" s="16">
        <v>72212740</v>
      </c>
      <c r="G8375" s="17" t="s">
        <v>8329</v>
      </c>
      <c r="Q8375" t="str">
        <f t="shared" si="130"/>
        <v>72212740-Usluge izrade softvera za prevođenje stranih jezika</v>
      </c>
    </row>
    <row r="8376" spans="1:17" x14ac:dyDescent="0.25">
      <c r="A8376">
        <v>8375</v>
      </c>
      <c r="B8376">
        <v>72212740</v>
      </c>
      <c r="C8376" t="s">
        <v>8329</v>
      </c>
      <c r="E8376" s="12">
        <v>8376</v>
      </c>
      <c r="F8376" s="13">
        <v>72212750</v>
      </c>
      <c r="G8376" s="14" t="s">
        <v>8330</v>
      </c>
      <c r="Q8376" t="str">
        <f t="shared" si="130"/>
        <v>72212750-Usluge izrade softvera za punjenje memorije</v>
      </c>
    </row>
    <row r="8377" spans="1:17" x14ac:dyDescent="0.25">
      <c r="A8377">
        <v>8376</v>
      </c>
      <c r="B8377">
        <v>72212750</v>
      </c>
      <c r="C8377" t="s">
        <v>8330</v>
      </c>
      <c r="E8377" s="15">
        <v>8377</v>
      </c>
      <c r="F8377" s="16">
        <v>72212760</v>
      </c>
      <c r="G8377" s="17" t="s">
        <v>8331</v>
      </c>
      <c r="Q8377" t="str">
        <f t="shared" si="130"/>
        <v>72212760-Usluge izrade softvera za zaštitu od virusa</v>
      </c>
    </row>
    <row r="8378" spans="1:17" x14ac:dyDescent="0.25">
      <c r="A8378">
        <v>8377</v>
      </c>
      <c r="B8378">
        <v>72212760</v>
      </c>
      <c r="C8378" t="s">
        <v>8331</v>
      </c>
      <c r="E8378" s="12">
        <v>8378</v>
      </c>
      <c r="F8378" s="13">
        <v>72212761</v>
      </c>
      <c r="G8378" s="14" t="s">
        <v>8332</v>
      </c>
      <c r="Q8378" t="str">
        <f t="shared" si="130"/>
        <v>72212761-Usluge razvoja antivirusnog softvera</v>
      </c>
    </row>
    <row r="8379" spans="1:17" x14ac:dyDescent="0.25">
      <c r="A8379">
        <v>8378</v>
      </c>
      <c r="B8379">
        <v>72212761</v>
      </c>
      <c r="C8379" t="s">
        <v>8332</v>
      </c>
      <c r="E8379" s="15">
        <v>8379</v>
      </c>
      <c r="F8379" s="16">
        <v>72212770</v>
      </c>
      <c r="G8379" s="17" t="s">
        <v>8333</v>
      </c>
      <c r="Q8379" t="str">
        <f t="shared" si="130"/>
        <v>72212770-Usluge izrade programa za opštu podršku, kompresovanje i štampu</v>
      </c>
    </row>
    <row r="8380" spans="1:17" x14ac:dyDescent="0.25">
      <c r="A8380">
        <v>8379</v>
      </c>
      <c r="B8380">
        <v>72212770</v>
      </c>
      <c r="C8380" t="s">
        <v>8333</v>
      </c>
      <c r="E8380" s="12">
        <v>8380</v>
      </c>
      <c r="F8380" s="13">
        <v>72212771</v>
      </c>
      <c r="G8380" s="14" t="s">
        <v>8334</v>
      </c>
      <c r="Q8380" t="str">
        <f t="shared" si="130"/>
        <v>72212771-Usluge izrade programa za opštu podršku</v>
      </c>
    </row>
    <row r="8381" spans="1:17" x14ac:dyDescent="0.25">
      <c r="A8381">
        <v>8380</v>
      </c>
      <c r="B8381">
        <v>72212771</v>
      </c>
      <c r="C8381" t="s">
        <v>8334</v>
      </c>
      <c r="E8381" s="15">
        <v>8381</v>
      </c>
      <c r="F8381" s="16">
        <v>72212772</v>
      </c>
      <c r="G8381" s="17" t="s">
        <v>8335</v>
      </c>
      <c r="Q8381" t="str">
        <f t="shared" si="130"/>
        <v>72212772-Usluge izrade programa za podršku štampanja</v>
      </c>
    </row>
    <row r="8382" spans="1:17" x14ac:dyDescent="0.25">
      <c r="A8382">
        <v>8381</v>
      </c>
      <c r="B8382">
        <v>72212772</v>
      </c>
      <c r="C8382" t="s">
        <v>8335</v>
      </c>
      <c r="E8382" s="12">
        <v>8382</v>
      </c>
      <c r="F8382" s="13">
        <v>72212780</v>
      </c>
      <c r="G8382" s="14" t="s">
        <v>8336</v>
      </c>
      <c r="Q8382" t="str">
        <f t="shared" si="130"/>
        <v>72212780-Usluge izrade softvera za upravljanje sistemom, snimanjem i sadržajem</v>
      </c>
    </row>
    <row r="8383" spans="1:17" x14ac:dyDescent="0.25">
      <c r="A8383">
        <v>8382</v>
      </c>
      <c r="B8383">
        <v>72212780</v>
      </c>
      <c r="C8383" t="s">
        <v>8336</v>
      </c>
      <c r="E8383" s="15">
        <v>8383</v>
      </c>
      <c r="F8383" s="16">
        <v>72212781</v>
      </c>
      <c r="G8383" s="17" t="s">
        <v>8337</v>
      </c>
      <c r="Q8383" t="str">
        <f t="shared" si="130"/>
        <v>72212781-Usluge izrade softvera za upravljanje sistemom</v>
      </c>
    </row>
    <row r="8384" spans="1:17" x14ac:dyDescent="0.25">
      <c r="A8384">
        <v>8383</v>
      </c>
      <c r="B8384">
        <v>72212781</v>
      </c>
      <c r="C8384" t="s">
        <v>8337</v>
      </c>
      <c r="E8384" s="12">
        <v>8384</v>
      </c>
      <c r="F8384" s="13">
        <v>72212782</v>
      </c>
      <c r="G8384" s="14" t="s">
        <v>8311</v>
      </c>
      <c r="Q8384" t="str">
        <f t="shared" si="130"/>
        <v>72212782-Usluge izrade softvera za upravljanje memorijom</v>
      </c>
    </row>
    <row r="8385" spans="1:17" x14ac:dyDescent="0.25">
      <c r="A8385">
        <v>8384</v>
      </c>
      <c r="B8385">
        <v>72212782</v>
      </c>
      <c r="C8385" t="s">
        <v>8311</v>
      </c>
      <c r="E8385" s="15">
        <v>8385</v>
      </c>
      <c r="F8385" s="16">
        <v>72212783</v>
      </c>
      <c r="G8385" s="17" t="s">
        <v>8338</v>
      </c>
      <c r="Q8385" t="str">
        <f t="shared" si="130"/>
        <v>72212783-Usluge izrade softvera za upravljanje sadržajem</v>
      </c>
    </row>
    <row r="8386" spans="1:17" x14ac:dyDescent="0.25">
      <c r="A8386">
        <v>8385</v>
      </c>
      <c r="B8386">
        <v>72212783</v>
      </c>
      <c r="C8386" t="s">
        <v>8338</v>
      </c>
      <c r="E8386" s="12">
        <v>8386</v>
      </c>
      <c r="F8386" s="13">
        <v>72212790</v>
      </c>
      <c r="G8386" s="14" t="s">
        <v>8339</v>
      </c>
      <c r="Q8386" t="str">
        <f t="shared" ref="Q8386:Q8449" si="131">F8386&amp; "-" &amp;G8386</f>
        <v>72212790-Usluge izrade softvera za proveru verzija</v>
      </c>
    </row>
    <row r="8387" spans="1:17" x14ac:dyDescent="0.25">
      <c r="A8387">
        <v>8386</v>
      </c>
      <c r="B8387">
        <v>72212790</v>
      </c>
      <c r="C8387" t="s">
        <v>8339</v>
      </c>
      <c r="E8387" s="15">
        <v>8387</v>
      </c>
      <c r="F8387" s="16">
        <v>72212900</v>
      </c>
      <c r="G8387" s="17" t="s">
        <v>8340</v>
      </c>
      <c r="Q8387" t="str">
        <f t="shared" si="131"/>
        <v>72212900-Usluge izrade raznih softvera i računarskih sistema</v>
      </c>
    </row>
    <row r="8388" spans="1:17" x14ac:dyDescent="0.25">
      <c r="A8388">
        <v>8387</v>
      </c>
      <c r="B8388">
        <v>72212900</v>
      </c>
      <c r="C8388" t="s">
        <v>8340</v>
      </c>
      <c r="E8388" s="12">
        <v>8388</v>
      </c>
      <c r="F8388" s="13">
        <v>72212910</v>
      </c>
      <c r="G8388" s="14" t="s">
        <v>8341</v>
      </c>
      <c r="Q8388" t="str">
        <f t="shared" si="131"/>
        <v>72212910-Usluge izrade softvera za računarske igrice, rodbinske veze i skrin sejvere</v>
      </c>
    </row>
    <row r="8389" spans="1:17" x14ac:dyDescent="0.25">
      <c r="A8389">
        <v>8388</v>
      </c>
      <c r="B8389">
        <v>72212910</v>
      </c>
      <c r="C8389" t="s">
        <v>8341</v>
      </c>
      <c r="E8389" s="15">
        <v>8389</v>
      </c>
      <c r="F8389" s="16">
        <v>72212911</v>
      </c>
      <c r="G8389" s="17" t="s">
        <v>8342</v>
      </c>
      <c r="Q8389" t="str">
        <f t="shared" si="131"/>
        <v>72212911-Usluge izrade softvera za računarske igrice</v>
      </c>
    </row>
    <row r="8390" spans="1:17" x14ac:dyDescent="0.25">
      <c r="A8390">
        <v>8389</v>
      </c>
      <c r="B8390">
        <v>72212911</v>
      </c>
      <c r="C8390" t="s">
        <v>8342</v>
      </c>
      <c r="E8390" s="12">
        <v>8390</v>
      </c>
      <c r="F8390" s="13">
        <v>72212920</v>
      </c>
      <c r="G8390" s="14" t="s">
        <v>8343</v>
      </c>
      <c r="Q8390" t="str">
        <f t="shared" si="131"/>
        <v>72212920-Usluge izrade softvera za automatizaciju kancelarijskog poslovanja</v>
      </c>
    </row>
    <row r="8391" spans="1:17" x14ac:dyDescent="0.25">
      <c r="A8391">
        <v>8390</v>
      </c>
      <c r="B8391">
        <v>72212920</v>
      </c>
      <c r="C8391" t="s">
        <v>8343</v>
      </c>
      <c r="E8391" s="15">
        <v>8391</v>
      </c>
      <c r="F8391" s="16">
        <v>72212930</v>
      </c>
      <c r="G8391" s="17" t="s">
        <v>8344</v>
      </c>
      <c r="Q8391" t="str">
        <f t="shared" si="131"/>
        <v>72212930-Usluge izrade softvera za obuku i zabavu</v>
      </c>
    </row>
    <row r="8392" spans="1:17" x14ac:dyDescent="0.25">
      <c r="A8392">
        <v>8391</v>
      </c>
      <c r="B8392">
        <v>72212930</v>
      </c>
      <c r="C8392" t="s">
        <v>8344</v>
      </c>
      <c r="E8392" s="12">
        <v>8392</v>
      </c>
      <c r="F8392" s="13">
        <v>72212931</v>
      </c>
      <c r="G8392" s="14" t="s">
        <v>8345</v>
      </c>
      <c r="Q8392" t="str">
        <f t="shared" si="131"/>
        <v>72212931-Usluge izrade softvera za obuku</v>
      </c>
    </row>
    <row r="8393" spans="1:17" x14ac:dyDescent="0.25">
      <c r="A8393">
        <v>8392</v>
      </c>
      <c r="B8393">
        <v>72212931</v>
      </c>
      <c r="C8393" t="s">
        <v>8345</v>
      </c>
      <c r="E8393" s="15">
        <v>8393</v>
      </c>
      <c r="F8393" s="16">
        <v>72212932</v>
      </c>
      <c r="G8393" s="17" t="s">
        <v>8346</v>
      </c>
      <c r="Q8393" t="str">
        <f t="shared" si="131"/>
        <v>72212932-Usluge izrade softvera za zabavu</v>
      </c>
    </row>
    <row r="8394" spans="1:17" x14ac:dyDescent="0.25">
      <c r="A8394">
        <v>8393</v>
      </c>
      <c r="B8394">
        <v>72212932</v>
      </c>
      <c r="C8394" t="s">
        <v>8346</v>
      </c>
      <c r="E8394" s="12">
        <v>8394</v>
      </c>
      <c r="F8394" s="13">
        <v>72212940</v>
      </c>
      <c r="G8394" s="14" t="s">
        <v>8347</v>
      </c>
      <c r="Q8394" t="str">
        <f t="shared" si="131"/>
        <v>72212940-Usluge izrade softvera za dizajniranje uzoraka i kalendare</v>
      </c>
    </row>
    <row r="8395" spans="1:17" x14ac:dyDescent="0.25">
      <c r="A8395">
        <v>8394</v>
      </c>
      <c r="B8395">
        <v>72212940</v>
      </c>
      <c r="C8395" t="s">
        <v>8347</v>
      </c>
      <c r="E8395" s="15">
        <v>8395</v>
      </c>
      <c r="F8395" s="16">
        <v>72212941</v>
      </c>
      <c r="G8395" s="17" t="s">
        <v>8348</v>
      </c>
      <c r="Q8395" t="str">
        <f t="shared" si="131"/>
        <v>72212941-Usluge izrade softvera za dizajniranje uzoraka</v>
      </c>
    </row>
    <row r="8396" spans="1:17" x14ac:dyDescent="0.25">
      <c r="A8396">
        <v>8395</v>
      </c>
      <c r="B8396">
        <v>72212941</v>
      </c>
      <c r="C8396" t="s">
        <v>8348</v>
      </c>
      <c r="E8396" s="12">
        <v>8396</v>
      </c>
      <c r="F8396" s="13">
        <v>72212942</v>
      </c>
      <c r="G8396" s="14" t="s">
        <v>8349</v>
      </c>
      <c r="Q8396" t="str">
        <f t="shared" si="131"/>
        <v>72212942-Usluge izrade softvera za kalendare</v>
      </c>
    </row>
    <row r="8397" spans="1:17" x14ac:dyDescent="0.25">
      <c r="A8397">
        <v>8396</v>
      </c>
      <c r="B8397">
        <v>72212942</v>
      </c>
      <c r="C8397" t="s">
        <v>8349</v>
      </c>
      <c r="E8397" s="15">
        <v>8397</v>
      </c>
      <c r="F8397" s="16">
        <v>72212960</v>
      </c>
      <c r="G8397" s="17" t="s">
        <v>8350</v>
      </c>
      <c r="Q8397" t="str">
        <f t="shared" si="131"/>
        <v>72212960-Usluge izrade sistemskog softvera i drajvera</v>
      </c>
    </row>
    <row r="8398" spans="1:17" x14ac:dyDescent="0.25">
      <c r="A8398">
        <v>8397</v>
      </c>
      <c r="B8398">
        <v>72212960</v>
      </c>
      <c r="C8398" t="s">
        <v>8350</v>
      </c>
      <c r="E8398" s="12">
        <v>8398</v>
      </c>
      <c r="F8398" s="13">
        <v>72212970</v>
      </c>
      <c r="G8398" s="14" t="s">
        <v>8351</v>
      </c>
      <c r="Q8398" t="str">
        <f t="shared" si="131"/>
        <v>72212970-Usluge izrade softvera za štampu</v>
      </c>
    </row>
    <row r="8399" spans="1:17" x14ac:dyDescent="0.25">
      <c r="A8399">
        <v>8398</v>
      </c>
      <c r="B8399">
        <v>72212970</v>
      </c>
      <c r="C8399" t="s">
        <v>8351</v>
      </c>
      <c r="E8399" s="15">
        <v>8399</v>
      </c>
      <c r="F8399" s="16">
        <v>72212971</v>
      </c>
      <c r="G8399" s="17" t="s">
        <v>8352</v>
      </c>
      <c r="Q8399" t="str">
        <f t="shared" si="131"/>
        <v>72212971-Usluge izrade softvera za izradu adresara</v>
      </c>
    </row>
    <row r="8400" spans="1:17" x14ac:dyDescent="0.25">
      <c r="A8400">
        <v>8399</v>
      </c>
      <c r="B8400">
        <v>72212971</v>
      </c>
      <c r="C8400" t="s">
        <v>8352</v>
      </c>
      <c r="E8400" s="12">
        <v>8400</v>
      </c>
      <c r="F8400" s="13">
        <v>72212972</v>
      </c>
      <c r="G8400" s="14" t="s">
        <v>8353</v>
      </c>
      <c r="Q8400" t="str">
        <f t="shared" si="131"/>
        <v>72212972-Usluge izrade softvera za izradu natpisa</v>
      </c>
    </row>
    <row r="8401" spans="1:17" x14ac:dyDescent="0.25">
      <c r="A8401">
        <v>8400</v>
      </c>
      <c r="B8401">
        <v>72212972</v>
      </c>
      <c r="C8401" t="s">
        <v>8353</v>
      </c>
      <c r="E8401" s="15">
        <v>8401</v>
      </c>
      <c r="F8401" s="16">
        <v>72212980</v>
      </c>
      <c r="G8401" s="17" t="s">
        <v>8354</v>
      </c>
      <c r="Q8401" t="str">
        <f t="shared" si="131"/>
        <v>72212980-Usluge izrade programskih jezika i alata</v>
      </c>
    </row>
    <row r="8402" spans="1:17" x14ac:dyDescent="0.25">
      <c r="A8402">
        <v>8401</v>
      </c>
      <c r="B8402">
        <v>72212980</v>
      </c>
      <c r="C8402" t="s">
        <v>8354</v>
      </c>
      <c r="E8402" s="12">
        <v>8402</v>
      </c>
      <c r="F8402" s="13">
        <v>72212981</v>
      </c>
      <c r="G8402" s="14" t="s">
        <v>8355</v>
      </c>
      <c r="Q8402" t="str">
        <f t="shared" si="131"/>
        <v>72212981-Usluge izrade kompilacijskog softvera</v>
      </c>
    </row>
    <row r="8403" spans="1:17" x14ac:dyDescent="0.25">
      <c r="A8403">
        <v>8402</v>
      </c>
      <c r="B8403">
        <v>72212981</v>
      </c>
      <c r="C8403" t="s">
        <v>8355</v>
      </c>
      <c r="E8403" s="15">
        <v>8403</v>
      </c>
      <c r="F8403" s="16">
        <v>72212982</v>
      </c>
      <c r="G8403" s="17" t="s">
        <v>8356</v>
      </c>
      <c r="Q8403" t="str">
        <f t="shared" si="131"/>
        <v>72212982-Usluge izrade softvera za upravljanje konfiguracijom</v>
      </c>
    </row>
    <row r="8404" spans="1:17" x14ac:dyDescent="0.25">
      <c r="A8404">
        <v>8403</v>
      </c>
      <c r="B8404">
        <v>72212982</v>
      </c>
      <c r="C8404" t="s">
        <v>8356</v>
      </c>
      <c r="E8404" s="12">
        <v>8404</v>
      </c>
      <c r="F8404" s="13">
        <v>72212983</v>
      </c>
      <c r="G8404" s="14" t="s">
        <v>8357</v>
      </c>
      <c r="Q8404" t="str">
        <f t="shared" si="131"/>
        <v>72212983-Usluge izrade razvojnog softvera</v>
      </c>
    </row>
    <row r="8405" spans="1:17" x14ac:dyDescent="0.25">
      <c r="A8405">
        <v>8404</v>
      </c>
      <c r="B8405">
        <v>72212983</v>
      </c>
      <c r="C8405" t="s">
        <v>8357</v>
      </c>
      <c r="E8405" s="15">
        <v>8405</v>
      </c>
      <c r="F8405" s="16">
        <v>72212984</v>
      </c>
      <c r="G8405" s="17" t="s">
        <v>8358</v>
      </c>
      <c r="Q8405" t="str">
        <f t="shared" si="131"/>
        <v>72212984-Usluge izrade softvera za ispitivanje programa</v>
      </c>
    </row>
    <row r="8406" spans="1:17" x14ac:dyDescent="0.25">
      <c r="A8406">
        <v>8405</v>
      </c>
      <c r="B8406">
        <v>72212984</v>
      </c>
      <c r="C8406" t="s">
        <v>8358</v>
      </c>
      <c r="E8406" s="12">
        <v>8406</v>
      </c>
      <c r="F8406" s="13">
        <v>72212985</v>
      </c>
      <c r="G8406" s="14" t="s">
        <v>8359</v>
      </c>
      <c r="Q8406" t="str">
        <f t="shared" si="131"/>
        <v>72212985-Usluge izrade softvera za uklanjanje grešaka</v>
      </c>
    </row>
    <row r="8407" spans="1:17" x14ac:dyDescent="0.25">
      <c r="A8407">
        <v>8406</v>
      </c>
      <c r="B8407">
        <v>72212985</v>
      </c>
      <c r="C8407" t="s">
        <v>8359</v>
      </c>
      <c r="E8407" s="15">
        <v>8407</v>
      </c>
      <c r="F8407" s="16">
        <v>72212990</v>
      </c>
      <c r="G8407" s="17" t="s">
        <v>8360</v>
      </c>
      <c r="Q8407" t="str">
        <f t="shared" si="131"/>
        <v>72212990-Usluge izrade softvera za tabele i za proširenja</v>
      </c>
    </row>
    <row r="8408" spans="1:17" x14ac:dyDescent="0.25">
      <c r="A8408">
        <v>8407</v>
      </c>
      <c r="B8408">
        <v>72212990</v>
      </c>
      <c r="C8408" t="s">
        <v>8360</v>
      </c>
      <c r="E8408" s="12">
        <v>8408</v>
      </c>
      <c r="F8408" s="13">
        <v>72212991</v>
      </c>
      <c r="G8408" s="14" t="s">
        <v>8361</v>
      </c>
      <c r="Q8408" t="str">
        <f t="shared" si="131"/>
        <v>72212991-Usluge izrade softvera za tabele</v>
      </c>
    </row>
    <row r="8409" spans="1:17" x14ac:dyDescent="0.25">
      <c r="A8409">
        <v>8408</v>
      </c>
      <c r="B8409">
        <v>72212991</v>
      </c>
      <c r="C8409" t="s">
        <v>8361</v>
      </c>
      <c r="E8409" s="15">
        <v>8409</v>
      </c>
      <c r="F8409" s="16">
        <v>72220000</v>
      </c>
      <c r="G8409" s="17" t="s">
        <v>8362</v>
      </c>
      <c r="Q8409" t="str">
        <f t="shared" si="131"/>
        <v>72220000-Usluge sistemskog i tehničkog savetovanja</v>
      </c>
    </row>
    <row r="8410" spans="1:17" x14ac:dyDescent="0.25">
      <c r="A8410">
        <v>8409</v>
      </c>
      <c r="B8410">
        <v>72220000</v>
      </c>
      <c r="C8410" t="s">
        <v>8362</v>
      </c>
      <c r="E8410" s="12">
        <v>8410</v>
      </c>
      <c r="F8410" s="13">
        <v>72221000</v>
      </c>
      <c r="G8410" s="14" t="s">
        <v>8363</v>
      </c>
      <c r="Q8410" t="str">
        <f t="shared" si="131"/>
        <v>72221000-Usluge savetovanja u oblasti poslovnih analiza</v>
      </c>
    </row>
    <row r="8411" spans="1:17" x14ac:dyDescent="0.25">
      <c r="A8411">
        <v>8410</v>
      </c>
      <c r="B8411">
        <v>72221000</v>
      </c>
      <c r="C8411" t="s">
        <v>8363</v>
      </c>
      <c r="E8411" s="15">
        <v>8411</v>
      </c>
      <c r="F8411" s="16">
        <v>72222000</v>
      </c>
      <c r="G8411" s="17" t="s">
        <v>8364</v>
      </c>
      <c r="Q8411" t="str">
        <f t="shared" si="131"/>
        <v>72222000-Usluge strateške revizije i planiranja informacionih sistema ili tehnologija</v>
      </c>
    </row>
    <row r="8412" spans="1:17" x14ac:dyDescent="0.25">
      <c r="A8412">
        <v>8411</v>
      </c>
      <c r="B8412">
        <v>72222000</v>
      </c>
      <c r="C8412" t="s">
        <v>8364</v>
      </c>
      <c r="E8412" s="12">
        <v>8412</v>
      </c>
      <c r="F8412" s="13">
        <v>72222100</v>
      </c>
      <c r="G8412" s="14" t="s">
        <v>8365</v>
      </c>
      <c r="Q8412" t="str">
        <f t="shared" si="131"/>
        <v>72222100-Usluge strateške revizije informacionih sistema ili tehnologija</v>
      </c>
    </row>
    <row r="8413" spans="1:17" x14ac:dyDescent="0.25">
      <c r="A8413">
        <v>8412</v>
      </c>
      <c r="B8413">
        <v>72222100</v>
      </c>
      <c r="C8413" t="s">
        <v>8365</v>
      </c>
      <c r="E8413" s="15">
        <v>8413</v>
      </c>
      <c r="F8413" s="16">
        <v>72222200</v>
      </c>
      <c r="G8413" s="17" t="s">
        <v>8366</v>
      </c>
      <c r="Q8413" t="str">
        <f t="shared" si="131"/>
        <v>72222200-Usluge planiranja informacionih sistema ili tehnologija</v>
      </c>
    </row>
    <row r="8414" spans="1:17" x14ac:dyDescent="0.25">
      <c r="A8414">
        <v>8413</v>
      </c>
      <c r="B8414">
        <v>72222200</v>
      </c>
      <c r="C8414" t="s">
        <v>8366</v>
      </c>
      <c r="E8414" s="12">
        <v>8414</v>
      </c>
      <c r="F8414" s="13">
        <v>72222300</v>
      </c>
      <c r="G8414" s="14" t="s">
        <v>8367</v>
      </c>
      <c r="Q8414" t="str">
        <f t="shared" si="131"/>
        <v>72222300-Usluge informacionih tehnologija</v>
      </c>
    </row>
    <row r="8415" spans="1:17" x14ac:dyDescent="0.25">
      <c r="A8415">
        <v>8414</v>
      </c>
      <c r="B8415">
        <v>72222300</v>
      </c>
      <c r="C8415" t="s">
        <v>8367</v>
      </c>
      <c r="E8415" s="15">
        <v>8415</v>
      </c>
      <c r="F8415" s="16">
        <v>72223000</v>
      </c>
      <c r="G8415" s="17" t="s">
        <v>8368</v>
      </c>
      <c r="Q8415" t="str">
        <f t="shared" si="131"/>
        <v>72223000-Usluge revizije zahteva informacionih tehnologija</v>
      </c>
    </row>
    <row r="8416" spans="1:17" x14ac:dyDescent="0.25">
      <c r="A8416">
        <v>8415</v>
      </c>
      <c r="B8416">
        <v>72223000</v>
      </c>
      <c r="C8416" t="s">
        <v>8368</v>
      </c>
      <c r="E8416" s="12">
        <v>8416</v>
      </c>
      <c r="F8416" s="13">
        <v>72224000</v>
      </c>
      <c r="G8416" s="14" t="s">
        <v>8369</v>
      </c>
      <c r="Q8416" t="str">
        <f t="shared" si="131"/>
        <v>72224000-Usluge savetovanja u oblasti vođenja projekata</v>
      </c>
    </row>
    <row r="8417" spans="1:17" x14ac:dyDescent="0.25">
      <c r="A8417">
        <v>8416</v>
      </c>
      <c r="B8417">
        <v>72224000</v>
      </c>
      <c r="C8417" t="s">
        <v>8369</v>
      </c>
      <c r="E8417" s="15">
        <v>8417</v>
      </c>
      <c r="F8417" s="16">
        <v>72224100</v>
      </c>
      <c r="G8417" s="17" t="s">
        <v>8370</v>
      </c>
      <c r="Q8417" t="str">
        <f t="shared" si="131"/>
        <v>72224100-Usluge planiranja implementacije sistema</v>
      </c>
    </row>
    <row r="8418" spans="1:17" x14ac:dyDescent="0.25">
      <c r="A8418">
        <v>8417</v>
      </c>
      <c r="B8418">
        <v>72224100</v>
      </c>
      <c r="C8418" t="s">
        <v>8370</v>
      </c>
      <c r="E8418" s="12">
        <v>8418</v>
      </c>
      <c r="F8418" s="13">
        <v>72224200</v>
      </c>
      <c r="G8418" s="14" t="s">
        <v>8371</v>
      </c>
      <c r="Q8418" t="str">
        <f t="shared" si="131"/>
        <v>72224200-Usluge planiranja garancije kvaliteta sistema</v>
      </c>
    </row>
    <row r="8419" spans="1:17" x14ac:dyDescent="0.25">
      <c r="A8419">
        <v>8418</v>
      </c>
      <c r="B8419">
        <v>72224200</v>
      </c>
      <c r="C8419" t="s">
        <v>8371</v>
      </c>
      <c r="E8419" s="15">
        <v>8419</v>
      </c>
      <c r="F8419" s="16">
        <v>72225000</v>
      </c>
      <c r="G8419" s="17" t="s">
        <v>8372</v>
      </c>
      <c r="Q8419" t="str">
        <f t="shared" si="131"/>
        <v>72225000-Usluge ocene i ispitivanja garancije kvaliteta sistema</v>
      </c>
    </row>
    <row r="8420" spans="1:17" x14ac:dyDescent="0.25">
      <c r="A8420">
        <v>8419</v>
      </c>
      <c r="B8420">
        <v>72225000</v>
      </c>
      <c r="C8420" t="s">
        <v>8372</v>
      </c>
      <c r="E8420" s="12">
        <v>8420</v>
      </c>
      <c r="F8420" s="13">
        <v>72226000</v>
      </c>
      <c r="G8420" s="14" t="s">
        <v>8373</v>
      </c>
      <c r="Q8420" t="str">
        <f t="shared" si="131"/>
        <v>72226000-Savetodavne usluge ispitivanja prihvatljivosti kod preuzimanja sistemskog softvera</v>
      </c>
    </row>
    <row r="8421" spans="1:17" x14ac:dyDescent="0.25">
      <c r="A8421">
        <v>8420</v>
      </c>
      <c r="B8421">
        <v>72226000</v>
      </c>
      <c r="C8421" t="s">
        <v>8373</v>
      </c>
      <c r="E8421" s="15">
        <v>8421</v>
      </c>
      <c r="F8421" s="16">
        <v>72227000</v>
      </c>
      <c r="G8421" s="17" t="s">
        <v>8374</v>
      </c>
      <c r="Q8421" t="str">
        <f t="shared" si="131"/>
        <v>72227000-Savetodavne usluge u vezi sa integracijom softvera</v>
      </c>
    </row>
    <row r="8422" spans="1:17" x14ac:dyDescent="0.25">
      <c r="A8422">
        <v>8421</v>
      </c>
      <c r="B8422">
        <v>72227000</v>
      </c>
      <c r="C8422" t="s">
        <v>8374</v>
      </c>
      <c r="E8422" s="12">
        <v>8422</v>
      </c>
      <c r="F8422" s="13">
        <v>72228000</v>
      </c>
      <c r="G8422" s="14" t="s">
        <v>8375</v>
      </c>
      <c r="Q8422" t="str">
        <f t="shared" si="131"/>
        <v>72228000-Savetodavne usluge u vezi sa integracijom hardvera</v>
      </c>
    </row>
    <row r="8423" spans="1:17" x14ac:dyDescent="0.25">
      <c r="A8423">
        <v>8422</v>
      </c>
      <c r="B8423">
        <v>72228000</v>
      </c>
      <c r="C8423" t="s">
        <v>8375</v>
      </c>
      <c r="E8423" s="15">
        <v>8423</v>
      </c>
      <c r="F8423" s="16">
        <v>72230000</v>
      </c>
      <c r="G8423" s="17" t="s">
        <v>8376</v>
      </c>
      <c r="Q8423" t="str">
        <f t="shared" si="131"/>
        <v>72230000-Usluge izrade softvera po narudžbi korisnika</v>
      </c>
    </row>
    <row r="8424" spans="1:17" x14ac:dyDescent="0.25">
      <c r="A8424">
        <v>8423</v>
      </c>
      <c r="B8424">
        <v>72230000</v>
      </c>
      <c r="C8424" t="s">
        <v>8376</v>
      </c>
      <c r="E8424" s="12">
        <v>8424</v>
      </c>
      <c r="F8424" s="13">
        <v>72231000</v>
      </c>
      <c r="G8424" s="14" t="s">
        <v>8377</v>
      </c>
      <c r="Q8424" t="str">
        <f t="shared" si="131"/>
        <v>72231000-Izrada softvera u vojne svrhe</v>
      </c>
    </row>
    <row r="8425" spans="1:17" x14ac:dyDescent="0.25">
      <c r="A8425">
        <v>8424</v>
      </c>
      <c r="B8425">
        <v>72231000</v>
      </c>
      <c r="C8425" t="s">
        <v>8377</v>
      </c>
      <c r="E8425" s="15">
        <v>8425</v>
      </c>
      <c r="F8425" s="16">
        <v>72232000</v>
      </c>
      <c r="G8425" s="17" t="s">
        <v>8378</v>
      </c>
      <c r="Q8425" t="str">
        <f t="shared" si="131"/>
        <v>72232000-Izrada softvera za obradu transakcija i softvera po narudžbi</v>
      </c>
    </row>
    <row r="8426" spans="1:17" x14ac:dyDescent="0.25">
      <c r="A8426">
        <v>8425</v>
      </c>
      <c r="B8426">
        <v>72232000</v>
      </c>
      <c r="C8426" t="s">
        <v>8378</v>
      </c>
      <c r="E8426" s="12">
        <v>8426</v>
      </c>
      <c r="F8426" s="13">
        <v>72240000</v>
      </c>
      <c r="G8426" s="14" t="s">
        <v>8379</v>
      </c>
      <c r="Q8426" t="str">
        <f t="shared" si="131"/>
        <v>72240000-Usluge sistemske analize i programiranja</v>
      </c>
    </row>
    <row r="8427" spans="1:17" x14ac:dyDescent="0.25">
      <c r="A8427">
        <v>8426</v>
      </c>
      <c r="B8427">
        <v>72240000</v>
      </c>
      <c r="C8427" t="s">
        <v>8379</v>
      </c>
      <c r="E8427" s="15">
        <v>8427</v>
      </c>
      <c r="F8427" s="16">
        <v>72241000</v>
      </c>
      <c r="G8427" s="17" t="s">
        <v>8380</v>
      </c>
      <c r="Q8427" t="str">
        <f t="shared" si="131"/>
        <v>72241000-Usluge određivanja glavnih planskih ciljeva</v>
      </c>
    </row>
    <row r="8428" spans="1:17" x14ac:dyDescent="0.25">
      <c r="A8428">
        <v>8427</v>
      </c>
      <c r="B8428">
        <v>72241000</v>
      </c>
      <c r="C8428" t="s">
        <v>8380</v>
      </c>
      <c r="E8428" s="12">
        <v>8428</v>
      </c>
      <c r="F8428" s="13">
        <v>72242000</v>
      </c>
      <c r="G8428" s="14" t="s">
        <v>8381</v>
      </c>
      <c r="Q8428" t="str">
        <f t="shared" si="131"/>
        <v>72242000-Usluge modeliranja dizajna</v>
      </c>
    </row>
    <row r="8429" spans="1:17" x14ac:dyDescent="0.25">
      <c r="A8429">
        <v>8428</v>
      </c>
      <c r="B8429">
        <v>72242000</v>
      </c>
      <c r="C8429" t="s">
        <v>8381</v>
      </c>
      <c r="E8429" s="15">
        <v>8429</v>
      </c>
      <c r="F8429" s="16">
        <v>72243000</v>
      </c>
      <c r="G8429" s="17" t="s">
        <v>8382</v>
      </c>
      <c r="Q8429" t="str">
        <f t="shared" si="131"/>
        <v>72243000-Usluge programiranja</v>
      </c>
    </row>
    <row r="8430" spans="1:17" x14ac:dyDescent="0.25">
      <c r="A8430">
        <v>8429</v>
      </c>
      <c r="B8430">
        <v>72243000</v>
      </c>
      <c r="C8430" t="s">
        <v>8382</v>
      </c>
      <c r="E8430" s="12">
        <v>8430</v>
      </c>
      <c r="F8430" s="13">
        <v>72244000</v>
      </c>
      <c r="G8430" s="14" t="s">
        <v>8383</v>
      </c>
      <c r="Q8430" t="str">
        <f t="shared" si="131"/>
        <v>72244000-Usluge izrade prototipa</v>
      </c>
    </row>
    <row r="8431" spans="1:17" x14ac:dyDescent="0.25">
      <c r="A8431">
        <v>8430</v>
      </c>
      <c r="B8431">
        <v>72244000</v>
      </c>
      <c r="C8431" t="s">
        <v>8383</v>
      </c>
      <c r="E8431" s="15">
        <v>8431</v>
      </c>
      <c r="F8431" s="16">
        <v>72245000</v>
      </c>
      <c r="G8431" s="17" t="s">
        <v>8384</v>
      </c>
      <c r="Q8431" t="str">
        <f t="shared" si="131"/>
        <v>72245000-Usluge analize ugovornih sistema i programiranja</v>
      </c>
    </row>
    <row r="8432" spans="1:17" x14ac:dyDescent="0.25">
      <c r="A8432">
        <v>8431</v>
      </c>
      <c r="B8432">
        <v>72245000</v>
      </c>
      <c r="C8432" t="s">
        <v>8384</v>
      </c>
      <c r="E8432" s="12">
        <v>8432</v>
      </c>
      <c r="F8432" s="13">
        <v>72246000</v>
      </c>
      <c r="G8432" s="14" t="s">
        <v>8385</v>
      </c>
      <c r="Q8432" t="str">
        <f t="shared" si="131"/>
        <v>72246000-Savetodavne usluge o sistemima</v>
      </c>
    </row>
    <row r="8433" spans="1:17" x14ac:dyDescent="0.25">
      <c r="A8433">
        <v>8432</v>
      </c>
      <c r="B8433">
        <v>72246000</v>
      </c>
      <c r="C8433" t="s">
        <v>8385</v>
      </c>
      <c r="E8433" s="15">
        <v>8433</v>
      </c>
      <c r="F8433" s="16">
        <v>72250000</v>
      </c>
      <c r="G8433" s="17" t="s">
        <v>8386</v>
      </c>
      <c r="Q8433" t="str">
        <f t="shared" si="131"/>
        <v>72250000-Sistemske usluge i usluge podrške</v>
      </c>
    </row>
    <row r="8434" spans="1:17" x14ac:dyDescent="0.25">
      <c r="A8434">
        <v>8433</v>
      </c>
      <c r="B8434">
        <v>72250000</v>
      </c>
      <c r="C8434" t="s">
        <v>8386</v>
      </c>
      <c r="E8434" s="12">
        <v>8434</v>
      </c>
      <c r="F8434" s="13">
        <v>72251000</v>
      </c>
      <c r="G8434" s="14" t="s">
        <v>8387</v>
      </c>
      <c r="Q8434" t="str">
        <f t="shared" si="131"/>
        <v>72251000-Usluge oporavka posle kvara</v>
      </c>
    </row>
    <row r="8435" spans="1:17" x14ac:dyDescent="0.25">
      <c r="A8435">
        <v>8434</v>
      </c>
      <c r="B8435">
        <v>72251000</v>
      </c>
      <c r="C8435" t="s">
        <v>8387</v>
      </c>
      <c r="E8435" s="15">
        <v>8435</v>
      </c>
      <c r="F8435" s="16">
        <v>72252000</v>
      </c>
      <c r="G8435" s="17" t="s">
        <v>8388</v>
      </c>
      <c r="Q8435" t="str">
        <f t="shared" si="131"/>
        <v>72252000-Usluge računarskog arhiviranja</v>
      </c>
    </row>
    <row r="8436" spans="1:17" x14ac:dyDescent="0.25">
      <c r="A8436">
        <v>8435</v>
      </c>
      <c r="B8436">
        <v>72252000</v>
      </c>
      <c r="C8436" t="s">
        <v>8388</v>
      </c>
      <c r="E8436" s="12">
        <v>8436</v>
      </c>
      <c r="F8436" s="13">
        <v>72253000</v>
      </c>
      <c r="G8436" s="14" t="s">
        <v>8389</v>
      </c>
      <c r="Q8436" t="str">
        <f t="shared" si="131"/>
        <v>72253000-Usluge službe za pomoć korisnicima i podršku</v>
      </c>
    </row>
    <row r="8437" spans="1:17" x14ac:dyDescent="0.25">
      <c r="A8437">
        <v>8436</v>
      </c>
      <c r="B8437">
        <v>72253000</v>
      </c>
      <c r="C8437" t="s">
        <v>8389</v>
      </c>
      <c r="E8437" s="15">
        <v>8437</v>
      </c>
      <c r="F8437" s="16">
        <v>72253100</v>
      </c>
      <c r="G8437" s="17" t="s">
        <v>8390</v>
      </c>
      <c r="Q8437" t="str">
        <f t="shared" si="131"/>
        <v>72253100-Usluge službe za pomoć korisnicima</v>
      </c>
    </row>
    <row r="8438" spans="1:17" x14ac:dyDescent="0.25">
      <c r="A8438">
        <v>8437</v>
      </c>
      <c r="B8438">
        <v>72253100</v>
      </c>
      <c r="C8438" t="s">
        <v>8390</v>
      </c>
      <c r="E8438" s="12">
        <v>8438</v>
      </c>
      <c r="F8438" s="13">
        <v>72253200</v>
      </c>
      <c r="G8438" s="14" t="s">
        <v>8391</v>
      </c>
      <c r="Q8438" t="str">
        <f t="shared" si="131"/>
        <v>72253200-Usluge sistemske podrške</v>
      </c>
    </row>
    <row r="8439" spans="1:17" x14ac:dyDescent="0.25">
      <c r="A8439">
        <v>8438</v>
      </c>
      <c r="B8439">
        <v>72253200</v>
      </c>
      <c r="C8439" t="s">
        <v>8391</v>
      </c>
      <c r="E8439" s="15">
        <v>8439</v>
      </c>
      <c r="F8439" s="16">
        <v>72254000</v>
      </c>
      <c r="G8439" s="17" t="s">
        <v>8392</v>
      </c>
      <c r="Q8439" t="str">
        <f t="shared" si="131"/>
        <v>72254000-Ispitivanje softvera</v>
      </c>
    </row>
    <row r="8440" spans="1:17" x14ac:dyDescent="0.25">
      <c r="A8440">
        <v>8439</v>
      </c>
      <c r="B8440">
        <v>72254000</v>
      </c>
      <c r="C8440" t="s">
        <v>8392</v>
      </c>
      <c r="E8440" s="12">
        <v>8440</v>
      </c>
      <c r="F8440" s="13">
        <v>72254100</v>
      </c>
      <c r="G8440" s="14" t="s">
        <v>8393</v>
      </c>
      <c r="Q8440" t="str">
        <f t="shared" si="131"/>
        <v>72254100-Usluge ispitivanja sistema</v>
      </c>
    </row>
    <row r="8441" spans="1:17" x14ac:dyDescent="0.25">
      <c r="A8441">
        <v>8440</v>
      </c>
      <c r="B8441">
        <v>72254100</v>
      </c>
      <c r="C8441" t="s">
        <v>8393</v>
      </c>
      <c r="E8441" s="15">
        <v>8441</v>
      </c>
      <c r="F8441" s="16">
        <v>72260000</v>
      </c>
      <c r="G8441" s="17" t="s">
        <v>8394</v>
      </c>
      <c r="Q8441" t="str">
        <f t="shared" si="131"/>
        <v>72260000-Usluge povezane sa softverom</v>
      </c>
    </row>
    <row r="8442" spans="1:17" x14ac:dyDescent="0.25">
      <c r="A8442">
        <v>8441</v>
      </c>
      <c r="B8442">
        <v>72260000</v>
      </c>
      <c r="C8442" t="s">
        <v>8394</v>
      </c>
      <c r="E8442" s="12">
        <v>8442</v>
      </c>
      <c r="F8442" s="13">
        <v>72261000</v>
      </c>
      <c r="G8442" s="14" t="s">
        <v>8395</v>
      </c>
      <c r="Q8442" t="str">
        <f t="shared" si="131"/>
        <v>72261000-Usluge softverske podrške</v>
      </c>
    </row>
    <row r="8443" spans="1:17" x14ac:dyDescent="0.25">
      <c r="A8443">
        <v>8442</v>
      </c>
      <c r="B8443">
        <v>72261000</v>
      </c>
      <c r="C8443" t="s">
        <v>8395</v>
      </c>
      <c r="E8443" s="15">
        <v>8443</v>
      </c>
      <c r="F8443" s="16">
        <v>72262000</v>
      </c>
      <c r="G8443" s="17" t="s">
        <v>8396</v>
      </c>
      <c r="Q8443" t="str">
        <f t="shared" si="131"/>
        <v>72262000-Usluge izrade softvera</v>
      </c>
    </row>
    <row r="8444" spans="1:17" x14ac:dyDescent="0.25">
      <c r="A8444">
        <v>8443</v>
      </c>
      <c r="B8444">
        <v>72262000</v>
      </c>
      <c r="C8444" t="s">
        <v>8396</v>
      </c>
      <c r="E8444" s="12">
        <v>8444</v>
      </c>
      <c r="F8444" s="13">
        <v>72263000</v>
      </c>
      <c r="G8444" s="14" t="s">
        <v>8397</v>
      </c>
      <c r="Q8444" t="str">
        <f t="shared" si="131"/>
        <v>72263000-Usluge izvođenja softvera</v>
      </c>
    </row>
    <row r="8445" spans="1:17" x14ac:dyDescent="0.25">
      <c r="A8445">
        <v>8444</v>
      </c>
      <c r="B8445">
        <v>72263000</v>
      </c>
      <c r="C8445" t="s">
        <v>8397</v>
      </c>
      <c r="E8445" s="15">
        <v>8445</v>
      </c>
      <c r="F8445" s="16">
        <v>72264000</v>
      </c>
      <c r="G8445" s="17" t="s">
        <v>8398</v>
      </c>
      <c r="Q8445" t="str">
        <f t="shared" si="131"/>
        <v>72264000-Usluge umnožavanja softvera</v>
      </c>
    </row>
    <row r="8446" spans="1:17" x14ac:dyDescent="0.25">
      <c r="A8446">
        <v>8445</v>
      </c>
      <c r="B8446">
        <v>72264000</v>
      </c>
      <c r="C8446" t="s">
        <v>8398</v>
      </c>
      <c r="E8446" s="12">
        <v>8446</v>
      </c>
      <c r="F8446" s="13">
        <v>72265000</v>
      </c>
      <c r="G8446" s="14" t="s">
        <v>8399</v>
      </c>
      <c r="Q8446" t="str">
        <f t="shared" si="131"/>
        <v>72265000-Usluge konfiguracije softvera</v>
      </c>
    </row>
    <row r="8447" spans="1:17" x14ac:dyDescent="0.25">
      <c r="A8447">
        <v>8446</v>
      </c>
      <c r="B8447">
        <v>72265000</v>
      </c>
      <c r="C8447" t="s">
        <v>8399</v>
      </c>
      <c r="E8447" s="15">
        <v>8447</v>
      </c>
      <c r="F8447" s="16">
        <v>72266000</v>
      </c>
      <c r="G8447" s="17" t="s">
        <v>8400</v>
      </c>
      <c r="Q8447" t="str">
        <f t="shared" si="131"/>
        <v>72266000-Usluge konsultovanja u vezi sa softverom</v>
      </c>
    </row>
    <row r="8448" spans="1:17" x14ac:dyDescent="0.25">
      <c r="A8448">
        <v>8447</v>
      </c>
      <c r="B8448">
        <v>72266000</v>
      </c>
      <c r="C8448" t="s">
        <v>8400</v>
      </c>
      <c r="E8448" s="12">
        <v>8448</v>
      </c>
      <c r="F8448" s="13">
        <v>72267000</v>
      </c>
      <c r="G8448" s="14" t="s">
        <v>8401</v>
      </c>
      <c r="Q8448" t="str">
        <f t="shared" si="131"/>
        <v>72267000-Usluge održavanja i popravke softvera</v>
      </c>
    </row>
    <row r="8449" spans="1:17" x14ac:dyDescent="0.25">
      <c r="A8449">
        <v>8448</v>
      </c>
      <c r="B8449">
        <v>72267000</v>
      </c>
      <c r="C8449" t="s">
        <v>8401</v>
      </c>
      <c r="E8449" s="15">
        <v>8449</v>
      </c>
      <c r="F8449" s="16">
        <v>72267100</v>
      </c>
      <c r="G8449" s="17" t="s">
        <v>8402</v>
      </c>
      <c r="Q8449" t="str">
        <f t="shared" si="131"/>
        <v>72267100-Održavanje softvera za informacione tehnologije</v>
      </c>
    </row>
    <row r="8450" spans="1:17" x14ac:dyDescent="0.25">
      <c r="A8450">
        <v>8449</v>
      </c>
      <c r="B8450">
        <v>72267100</v>
      </c>
      <c r="C8450" t="s">
        <v>8402</v>
      </c>
      <c r="E8450" s="12">
        <v>8450</v>
      </c>
      <c r="F8450" s="13">
        <v>72267200</v>
      </c>
      <c r="G8450" s="14" t="s">
        <v>8403</v>
      </c>
      <c r="Q8450" t="str">
        <f t="shared" ref="Q8450:Q8513" si="132">F8450&amp; "-" &amp;G8450</f>
        <v>72267200-Popravka softvera za informacione tehnologije</v>
      </c>
    </row>
    <row r="8451" spans="1:17" x14ac:dyDescent="0.25">
      <c r="A8451">
        <v>8450</v>
      </c>
      <c r="B8451">
        <v>72267200</v>
      </c>
      <c r="C8451" t="s">
        <v>8403</v>
      </c>
      <c r="E8451" s="15">
        <v>8451</v>
      </c>
      <c r="F8451" s="16">
        <v>72268000</v>
      </c>
      <c r="G8451" s="17" t="s">
        <v>8404</v>
      </c>
      <c r="Q8451" t="str">
        <f t="shared" si="132"/>
        <v>72268000-Usluge nabavke softvera</v>
      </c>
    </row>
    <row r="8452" spans="1:17" x14ac:dyDescent="0.25">
      <c r="A8452">
        <v>8451</v>
      </c>
      <c r="B8452">
        <v>72268000</v>
      </c>
      <c r="C8452" t="s">
        <v>8404</v>
      </c>
      <c r="E8452" s="12">
        <v>8452</v>
      </c>
      <c r="F8452" s="13">
        <v>72300000</v>
      </c>
      <c r="G8452" s="14" t="s">
        <v>8405</v>
      </c>
      <c r="Q8452" t="str">
        <f t="shared" si="132"/>
        <v>72300000-Usluge u vezi sa podacima</v>
      </c>
    </row>
    <row r="8453" spans="1:17" x14ac:dyDescent="0.25">
      <c r="A8453">
        <v>8452</v>
      </c>
      <c r="B8453">
        <v>72300000</v>
      </c>
      <c r="C8453" t="s">
        <v>8405</v>
      </c>
      <c r="E8453" s="15">
        <v>8453</v>
      </c>
      <c r="F8453" s="16">
        <v>72310000</v>
      </c>
      <c r="G8453" s="17" t="s">
        <v>8406</v>
      </c>
      <c r="Q8453" t="str">
        <f t="shared" si="132"/>
        <v>72310000-Usluge obrade podataka</v>
      </c>
    </row>
    <row r="8454" spans="1:17" x14ac:dyDescent="0.25">
      <c r="A8454">
        <v>8453</v>
      </c>
      <c r="B8454">
        <v>72310000</v>
      </c>
      <c r="C8454" t="s">
        <v>8406</v>
      </c>
      <c r="E8454" s="12">
        <v>8454</v>
      </c>
      <c r="F8454" s="13">
        <v>72311000</v>
      </c>
      <c r="G8454" s="14" t="s">
        <v>8407</v>
      </c>
      <c r="Q8454" t="str">
        <f t="shared" si="132"/>
        <v>72311000-Usluge izrade računarskih tabličnih prikaza</v>
      </c>
    </row>
    <row r="8455" spans="1:17" x14ac:dyDescent="0.25">
      <c r="A8455">
        <v>8454</v>
      </c>
      <c r="B8455">
        <v>72311000</v>
      </c>
      <c r="C8455" t="s">
        <v>8407</v>
      </c>
      <c r="E8455" s="15">
        <v>8455</v>
      </c>
      <c r="F8455" s="16">
        <v>72311100</v>
      </c>
      <c r="G8455" s="17" t="s">
        <v>8408</v>
      </c>
      <c r="Q8455" t="str">
        <f t="shared" si="132"/>
        <v>72311100-Usluge konverzije podataka</v>
      </c>
    </row>
    <row r="8456" spans="1:17" x14ac:dyDescent="0.25">
      <c r="A8456">
        <v>8455</v>
      </c>
      <c r="B8456">
        <v>72311100</v>
      </c>
      <c r="C8456" t="s">
        <v>8408</v>
      </c>
      <c r="E8456" s="12">
        <v>8456</v>
      </c>
      <c r="F8456" s="13">
        <v>72311200</v>
      </c>
      <c r="G8456" s="14" t="s">
        <v>8409</v>
      </c>
      <c r="Q8456" t="str">
        <f t="shared" si="132"/>
        <v>72311200-Usluge obrade grupa podataka</v>
      </c>
    </row>
    <row r="8457" spans="1:17" x14ac:dyDescent="0.25">
      <c r="A8457">
        <v>8456</v>
      </c>
      <c r="B8457">
        <v>72311200</v>
      </c>
      <c r="C8457" t="s">
        <v>8409</v>
      </c>
      <c r="E8457" s="15">
        <v>8457</v>
      </c>
      <c r="F8457" s="16">
        <v>72311300</v>
      </c>
      <c r="G8457" s="17" t="s">
        <v>8410</v>
      </c>
      <c r="Q8457" t="str">
        <f t="shared" si="132"/>
        <v>72311300-Usluge vremenskog zakupa računara</v>
      </c>
    </row>
    <row r="8458" spans="1:17" x14ac:dyDescent="0.25">
      <c r="A8458">
        <v>8457</v>
      </c>
      <c r="B8458">
        <v>72311300</v>
      </c>
      <c r="C8458" t="s">
        <v>8410</v>
      </c>
      <c r="E8458" s="12">
        <v>8458</v>
      </c>
      <c r="F8458" s="13">
        <v>72312000</v>
      </c>
      <c r="G8458" s="14" t="s">
        <v>8411</v>
      </c>
      <c r="Q8458" t="str">
        <f t="shared" si="132"/>
        <v>72312000-Usluge unosa podataka</v>
      </c>
    </row>
    <row r="8459" spans="1:17" x14ac:dyDescent="0.25">
      <c r="A8459">
        <v>8458</v>
      </c>
      <c r="B8459">
        <v>72312000</v>
      </c>
      <c r="C8459" t="s">
        <v>8411</v>
      </c>
      <c r="E8459" s="15">
        <v>8459</v>
      </c>
      <c r="F8459" s="16">
        <v>72312100</v>
      </c>
      <c r="G8459" s="17" t="s">
        <v>8412</v>
      </c>
      <c r="Q8459" t="str">
        <f t="shared" si="132"/>
        <v>72312100-Usluge pripreme podataka</v>
      </c>
    </row>
    <row r="8460" spans="1:17" x14ac:dyDescent="0.25">
      <c r="A8460">
        <v>8459</v>
      </c>
      <c r="B8460">
        <v>72312100</v>
      </c>
      <c r="C8460" t="s">
        <v>8412</v>
      </c>
      <c r="E8460" s="12">
        <v>8460</v>
      </c>
      <c r="F8460" s="13">
        <v>72312200</v>
      </c>
      <c r="G8460" s="14" t="s">
        <v>8413</v>
      </c>
      <c r="Q8460" t="str">
        <f t="shared" si="132"/>
        <v>72312200-Usluge optičkog prepoznavanja karaktera</v>
      </c>
    </row>
    <row r="8461" spans="1:17" x14ac:dyDescent="0.25">
      <c r="A8461">
        <v>8460</v>
      </c>
      <c r="B8461">
        <v>72312200</v>
      </c>
      <c r="C8461" t="s">
        <v>8413</v>
      </c>
      <c r="E8461" s="15">
        <v>8461</v>
      </c>
      <c r="F8461" s="16">
        <v>72313000</v>
      </c>
      <c r="G8461" s="17" t="s">
        <v>8414</v>
      </c>
      <c r="Q8461" t="str">
        <f t="shared" si="132"/>
        <v>72313000-Usluge preuzimanja podataka</v>
      </c>
    </row>
    <row r="8462" spans="1:17" x14ac:dyDescent="0.25">
      <c r="A8462">
        <v>8461</v>
      </c>
      <c r="B8462">
        <v>72313000</v>
      </c>
      <c r="C8462" t="s">
        <v>8414</v>
      </c>
      <c r="E8462" s="12">
        <v>8462</v>
      </c>
      <c r="F8462" s="13">
        <v>72314000</v>
      </c>
      <c r="G8462" s="14" t="s">
        <v>8415</v>
      </c>
      <c r="Q8462" t="str">
        <f t="shared" si="132"/>
        <v>72314000-Usluge prikupljanja i uparivanja podataka</v>
      </c>
    </row>
    <row r="8463" spans="1:17" x14ac:dyDescent="0.25">
      <c r="A8463">
        <v>8462</v>
      </c>
      <c r="B8463">
        <v>72314000</v>
      </c>
      <c r="C8463" t="s">
        <v>8415</v>
      </c>
      <c r="E8463" s="15">
        <v>8463</v>
      </c>
      <c r="F8463" s="16">
        <v>72315000</v>
      </c>
      <c r="G8463" s="17" t="s">
        <v>8416</v>
      </c>
      <c r="Q8463" t="str">
        <f t="shared" si="132"/>
        <v>72315000-Usluge upravljanja i podrške mrežama podataka</v>
      </c>
    </row>
    <row r="8464" spans="1:17" x14ac:dyDescent="0.25">
      <c r="A8464">
        <v>8463</v>
      </c>
      <c r="B8464">
        <v>72315000</v>
      </c>
      <c r="C8464" t="s">
        <v>8416</v>
      </c>
      <c r="E8464" s="12">
        <v>8464</v>
      </c>
      <c r="F8464" s="13">
        <v>72315100</v>
      </c>
      <c r="G8464" s="14" t="s">
        <v>8417</v>
      </c>
      <c r="Q8464" t="str">
        <f t="shared" si="132"/>
        <v>72315100-Usluge podrške mrežama podataka</v>
      </c>
    </row>
    <row r="8465" spans="1:17" x14ac:dyDescent="0.25">
      <c r="A8465">
        <v>8464</v>
      </c>
      <c r="B8465">
        <v>72315100</v>
      </c>
      <c r="C8465" t="s">
        <v>8417</v>
      </c>
      <c r="E8465" s="15">
        <v>8465</v>
      </c>
      <c r="F8465" s="16">
        <v>72315200</v>
      </c>
      <c r="G8465" s="17" t="s">
        <v>8418</v>
      </c>
      <c r="Q8465" t="str">
        <f t="shared" si="132"/>
        <v>72315200-Usluge upravljanja mrežama podataka</v>
      </c>
    </row>
    <row r="8466" spans="1:17" x14ac:dyDescent="0.25">
      <c r="A8466">
        <v>8465</v>
      </c>
      <c r="B8466">
        <v>72315200</v>
      </c>
      <c r="C8466" t="s">
        <v>8418</v>
      </c>
      <c r="E8466" s="12">
        <v>8466</v>
      </c>
      <c r="F8466" s="13">
        <v>72316000</v>
      </c>
      <c r="G8466" s="14" t="s">
        <v>8419</v>
      </c>
      <c r="Q8466" t="str">
        <f t="shared" si="132"/>
        <v>72316000-Usluge analize podataka</v>
      </c>
    </row>
    <row r="8467" spans="1:17" x14ac:dyDescent="0.25">
      <c r="A8467">
        <v>8466</v>
      </c>
      <c r="B8467">
        <v>72316000</v>
      </c>
      <c r="C8467" t="s">
        <v>8419</v>
      </c>
      <c r="E8467" s="15">
        <v>8467</v>
      </c>
      <c r="F8467" s="16">
        <v>72317000</v>
      </c>
      <c r="G8467" s="17" t="s">
        <v>8420</v>
      </c>
      <c r="Q8467" t="str">
        <f t="shared" si="132"/>
        <v>72317000-Usluge skladištenja podataka</v>
      </c>
    </row>
    <row r="8468" spans="1:17" x14ac:dyDescent="0.25">
      <c r="A8468">
        <v>8467</v>
      </c>
      <c r="B8468">
        <v>72317000</v>
      </c>
      <c r="C8468" t="s">
        <v>8420</v>
      </c>
      <c r="E8468" s="12">
        <v>8468</v>
      </c>
      <c r="F8468" s="13">
        <v>72318000</v>
      </c>
      <c r="G8468" s="14" t="s">
        <v>8421</v>
      </c>
      <c r="Q8468" t="str">
        <f t="shared" si="132"/>
        <v>72318000-Usluge prenosa podataka</v>
      </c>
    </row>
    <row r="8469" spans="1:17" x14ac:dyDescent="0.25">
      <c r="A8469">
        <v>8468</v>
      </c>
      <c r="B8469">
        <v>72318000</v>
      </c>
      <c r="C8469" t="s">
        <v>8421</v>
      </c>
      <c r="E8469" s="15">
        <v>8469</v>
      </c>
      <c r="F8469" s="16">
        <v>72319000</v>
      </c>
      <c r="G8469" s="17" t="s">
        <v>8422</v>
      </c>
      <c r="Q8469" t="str">
        <f t="shared" si="132"/>
        <v>72319000-Usluge dostavljanja podataka</v>
      </c>
    </row>
    <row r="8470" spans="1:17" x14ac:dyDescent="0.25">
      <c r="A8470">
        <v>8469</v>
      </c>
      <c r="B8470">
        <v>72319000</v>
      </c>
      <c r="C8470" t="s">
        <v>8422</v>
      </c>
      <c r="E8470" s="12">
        <v>8470</v>
      </c>
      <c r="F8470" s="13">
        <v>72320000</v>
      </c>
      <c r="G8470" s="14" t="s">
        <v>8423</v>
      </c>
      <c r="Q8470" t="str">
        <f t="shared" si="132"/>
        <v>72320000-Usluge baze podataka</v>
      </c>
    </row>
    <row r="8471" spans="1:17" x14ac:dyDescent="0.25">
      <c r="A8471">
        <v>8470</v>
      </c>
      <c r="B8471">
        <v>72320000</v>
      </c>
      <c r="C8471" t="s">
        <v>8423</v>
      </c>
      <c r="E8471" s="15">
        <v>8471</v>
      </c>
      <c r="F8471" s="16">
        <v>72321000</v>
      </c>
      <c r="G8471" s="17" t="s">
        <v>8424</v>
      </c>
      <c r="Q8471" t="str">
        <f t="shared" si="132"/>
        <v>72321000-Usluge baze podataka sa dodatnom vrednošću</v>
      </c>
    </row>
    <row r="8472" spans="1:17" x14ac:dyDescent="0.25">
      <c r="A8472">
        <v>8471</v>
      </c>
      <c r="B8472">
        <v>72321000</v>
      </c>
      <c r="C8472" t="s">
        <v>8424</v>
      </c>
      <c r="E8472" s="12">
        <v>8472</v>
      </c>
      <c r="F8472" s="13">
        <v>72322000</v>
      </c>
      <c r="G8472" s="14" t="s">
        <v>8425</v>
      </c>
      <c r="Q8472" t="str">
        <f t="shared" si="132"/>
        <v>72322000-Usluge upravljanja podacima</v>
      </c>
    </row>
    <row r="8473" spans="1:17" x14ac:dyDescent="0.25">
      <c r="A8473">
        <v>8472</v>
      </c>
      <c r="B8473">
        <v>72322000</v>
      </c>
      <c r="C8473" t="s">
        <v>8425</v>
      </c>
      <c r="E8473" s="15">
        <v>8473</v>
      </c>
      <c r="F8473" s="16">
        <v>72330000</v>
      </c>
      <c r="G8473" s="17" t="s">
        <v>8426</v>
      </c>
      <c r="Q8473" t="str">
        <f t="shared" si="132"/>
        <v>72330000-Usluge standardizacije i klasifikacije sadržaja ili podataka</v>
      </c>
    </row>
    <row r="8474" spans="1:17" x14ac:dyDescent="0.25">
      <c r="A8474">
        <v>8473</v>
      </c>
      <c r="B8474">
        <v>72330000</v>
      </c>
      <c r="C8474" t="s">
        <v>8426</v>
      </c>
      <c r="E8474" s="12">
        <v>8474</v>
      </c>
      <c r="F8474" s="13">
        <v>72400000</v>
      </c>
      <c r="G8474" s="14" t="s">
        <v>8427</v>
      </c>
      <c r="Q8474" t="str">
        <f t="shared" si="132"/>
        <v>72400000-Internet usluge</v>
      </c>
    </row>
    <row r="8475" spans="1:17" x14ac:dyDescent="0.25">
      <c r="A8475">
        <v>8474</v>
      </c>
      <c r="B8475">
        <v>72400000</v>
      </c>
      <c r="C8475" t="s">
        <v>8427</v>
      </c>
      <c r="E8475" s="15">
        <v>8475</v>
      </c>
      <c r="F8475" s="16">
        <v>72410000</v>
      </c>
      <c r="G8475" s="17" t="s">
        <v>8428</v>
      </c>
      <c r="Q8475" t="str">
        <f t="shared" si="132"/>
        <v>72410000-Usluge provajdera</v>
      </c>
    </row>
    <row r="8476" spans="1:17" x14ac:dyDescent="0.25">
      <c r="A8476">
        <v>8475</v>
      </c>
      <c r="B8476">
        <v>72410000</v>
      </c>
      <c r="C8476" t="s">
        <v>8428</v>
      </c>
      <c r="E8476" s="12">
        <v>8476</v>
      </c>
      <c r="F8476" s="13">
        <v>72411000</v>
      </c>
      <c r="G8476" s="14" t="s">
        <v>8429</v>
      </c>
      <c r="Q8476" t="str">
        <f t="shared" si="132"/>
        <v>72411000-Usluge internet provajdera (ISP)</v>
      </c>
    </row>
    <row r="8477" spans="1:17" x14ac:dyDescent="0.25">
      <c r="A8477">
        <v>8476</v>
      </c>
      <c r="B8477">
        <v>72411000</v>
      </c>
      <c r="C8477" t="s">
        <v>8429</v>
      </c>
      <c r="E8477" s="15">
        <v>8477</v>
      </c>
      <c r="F8477" s="16">
        <v>72412000</v>
      </c>
      <c r="G8477" s="17" t="s">
        <v>8430</v>
      </c>
      <c r="Q8477" t="str">
        <f t="shared" si="132"/>
        <v>72412000-Usluge provajdera elektronske pošte</v>
      </c>
    </row>
    <row r="8478" spans="1:17" x14ac:dyDescent="0.25">
      <c r="A8478">
        <v>8477</v>
      </c>
      <c r="B8478">
        <v>72412000</v>
      </c>
      <c r="C8478" t="s">
        <v>8430</v>
      </c>
      <c r="E8478" s="12">
        <v>8478</v>
      </c>
      <c r="F8478" s="13">
        <v>72413000</v>
      </c>
      <c r="G8478" s="14" t="s">
        <v>8431</v>
      </c>
      <c r="Q8478" t="str">
        <f t="shared" si="132"/>
        <v>72413000-Usluge dizajna internet stranica</v>
      </c>
    </row>
    <row r="8479" spans="1:17" x14ac:dyDescent="0.25">
      <c r="A8479">
        <v>8478</v>
      </c>
      <c r="B8479">
        <v>72413000</v>
      </c>
      <c r="C8479" t="s">
        <v>8431</v>
      </c>
      <c r="E8479" s="15">
        <v>8479</v>
      </c>
      <c r="F8479" s="16">
        <v>72414000</v>
      </c>
      <c r="G8479" s="17" t="s">
        <v>8432</v>
      </c>
      <c r="Q8479" t="str">
        <f t="shared" si="132"/>
        <v>72414000-Provajderi usluga pretraživanja interneta</v>
      </c>
    </row>
    <row r="8480" spans="1:17" x14ac:dyDescent="0.25">
      <c r="A8480">
        <v>8479</v>
      </c>
      <c r="B8480">
        <v>72414000</v>
      </c>
      <c r="C8480" t="s">
        <v>8432</v>
      </c>
      <c r="E8480" s="12">
        <v>8480</v>
      </c>
      <c r="F8480" s="13">
        <v>72415000</v>
      </c>
      <c r="G8480" s="14" t="s">
        <v>8433</v>
      </c>
      <c r="Q8480" t="str">
        <f t="shared" si="132"/>
        <v>72415000-Usluge hostinga internet stranica</v>
      </c>
    </row>
    <row r="8481" spans="1:17" x14ac:dyDescent="0.25">
      <c r="A8481">
        <v>8480</v>
      </c>
      <c r="B8481">
        <v>72415000</v>
      </c>
      <c r="C8481" t="s">
        <v>8433</v>
      </c>
      <c r="E8481" s="15">
        <v>8481</v>
      </c>
      <c r="F8481" s="16">
        <v>72416000</v>
      </c>
      <c r="G8481" s="17" t="s">
        <v>8434</v>
      </c>
      <c r="Q8481" t="str">
        <f t="shared" si="132"/>
        <v>72416000-Provajderi aplikacionih usluga</v>
      </c>
    </row>
    <row r="8482" spans="1:17" x14ac:dyDescent="0.25">
      <c r="A8482">
        <v>8481</v>
      </c>
      <c r="B8482">
        <v>72416000</v>
      </c>
      <c r="C8482" t="s">
        <v>8434</v>
      </c>
      <c r="E8482" s="12">
        <v>8482</v>
      </c>
      <c r="F8482" s="13">
        <v>72417000</v>
      </c>
      <c r="G8482" s="14" t="s">
        <v>8435</v>
      </c>
      <c r="Q8482" t="str">
        <f t="shared" si="132"/>
        <v>72417000-Nazivi internet domena</v>
      </c>
    </row>
    <row r="8483" spans="1:17" x14ac:dyDescent="0.25">
      <c r="A8483">
        <v>8482</v>
      </c>
      <c r="B8483">
        <v>72417000</v>
      </c>
      <c r="C8483" t="s">
        <v>8435</v>
      </c>
      <c r="E8483" s="15">
        <v>8483</v>
      </c>
      <c r="F8483" s="16">
        <v>72420000</v>
      </c>
      <c r="G8483" s="17" t="s">
        <v>8436</v>
      </c>
      <c r="Q8483" t="str">
        <f t="shared" si="132"/>
        <v>72420000-Usluge razvoja interneta</v>
      </c>
    </row>
    <row r="8484" spans="1:17" x14ac:dyDescent="0.25">
      <c r="A8484">
        <v>8483</v>
      </c>
      <c r="B8484">
        <v>72420000</v>
      </c>
      <c r="C8484" t="s">
        <v>8436</v>
      </c>
      <c r="E8484" s="12">
        <v>8484</v>
      </c>
      <c r="F8484" s="13">
        <v>72421000</v>
      </c>
      <c r="G8484" s="14" t="s">
        <v>8437</v>
      </c>
      <c r="Q8484" t="str">
        <f t="shared" si="132"/>
        <v>72421000-Usluge razvoja korisničkih aplikacija za internet ili intranet</v>
      </c>
    </row>
    <row r="8485" spans="1:17" x14ac:dyDescent="0.25">
      <c r="A8485">
        <v>8484</v>
      </c>
      <c r="B8485">
        <v>72421000</v>
      </c>
      <c r="C8485" t="s">
        <v>8437</v>
      </c>
      <c r="E8485" s="15">
        <v>8485</v>
      </c>
      <c r="F8485" s="16">
        <v>72422000</v>
      </c>
      <c r="G8485" s="17" t="s">
        <v>8438</v>
      </c>
      <c r="Q8485" t="str">
        <f t="shared" si="132"/>
        <v>72422000-Usluge razvoja serverskih aplikacija za internet ili intranet</v>
      </c>
    </row>
    <row r="8486" spans="1:17" x14ac:dyDescent="0.25">
      <c r="A8486">
        <v>8485</v>
      </c>
      <c r="B8486">
        <v>72422000</v>
      </c>
      <c r="C8486" t="s">
        <v>8438</v>
      </c>
      <c r="E8486" s="12">
        <v>8486</v>
      </c>
      <c r="F8486" s="13">
        <v>72500000</v>
      </c>
      <c r="G8486" s="14" t="s">
        <v>8439</v>
      </c>
      <c r="Q8486" t="str">
        <f t="shared" si="132"/>
        <v>72500000-Usluge u vezi sa računarima</v>
      </c>
    </row>
    <row r="8487" spans="1:17" x14ac:dyDescent="0.25">
      <c r="A8487">
        <v>8486</v>
      </c>
      <c r="B8487">
        <v>72500000</v>
      </c>
      <c r="C8487" t="s">
        <v>8439</v>
      </c>
      <c r="E8487" s="15">
        <v>8487</v>
      </c>
      <c r="F8487" s="16">
        <v>72510000</v>
      </c>
      <c r="G8487" s="17" t="s">
        <v>8440</v>
      </c>
      <c r="Q8487" t="str">
        <f t="shared" si="132"/>
        <v>72510000-Usluge upravljanja vezi sa računarima</v>
      </c>
    </row>
    <row r="8488" spans="1:17" x14ac:dyDescent="0.25">
      <c r="A8488">
        <v>8487</v>
      </c>
      <c r="B8488">
        <v>72510000</v>
      </c>
      <c r="C8488" t="s">
        <v>8440</v>
      </c>
      <c r="E8488" s="12">
        <v>8488</v>
      </c>
      <c r="F8488" s="13">
        <v>72511000</v>
      </c>
      <c r="G8488" s="14" t="s">
        <v>8441</v>
      </c>
      <c r="Q8488" t="str">
        <f t="shared" si="132"/>
        <v>72511000-Softverske usluge za mrežno upravljanje</v>
      </c>
    </row>
    <row r="8489" spans="1:17" x14ac:dyDescent="0.25">
      <c r="A8489">
        <v>8488</v>
      </c>
      <c r="B8489">
        <v>72511000</v>
      </c>
      <c r="C8489" t="s">
        <v>8441</v>
      </c>
      <c r="E8489" s="15">
        <v>8489</v>
      </c>
      <c r="F8489" s="16">
        <v>72512000</v>
      </c>
      <c r="G8489" s="17" t="s">
        <v>8442</v>
      </c>
      <c r="Q8489" t="str">
        <f t="shared" si="132"/>
        <v>72512000-Usluge vođenja dokumentacije</v>
      </c>
    </row>
    <row r="8490" spans="1:17" x14ac:dyDescent="0.25">
      <c r="A8490">
        <v>8489</v>
      </c>
      <c r="B8490">
        <v>72512000</v>
      </c>
      <c r="C8490" t="s">
        <v>8442</v>
      </c>
      <c r="E8490" s="12">
        <v>8490</v>
      </c>
      <c r="F8490" s="13">
        <v>72513000</v>
      </c>
      <c r="G8490" s="14" t="s">
        <v>8443</v>
      </c>
      <c r="Q8490" t="str">
        <f t="shared" si="132"/>
        <v>72513000-Usluge automatizacije kancelarijskog poslovanja</v>
      </c>
    </row>
    <row r="8491" spans="1:17" x14ac:dyDescent="0.25">
      <c r="A8491">
        <v>8490</v>
      </c>
      <c r="B8491">
        <v>72513000</v>
      </c>
      <c r="C8491" t="s">
        <v>8443</v>
      </c>
      <c r="E8491" s="15">
        <v>8491</v>
      </c>
      <c r="F8491" s="16">
        <v>72514000</v>
      </c>
      <c r="G8491" s="17" t="s">
        <v>8444</v>
      </c>
      <c r="Q8491" t="str">
        <f t="shared" si="132"/>
        <v>72514000-Usluge upravljanja računarskim uređajima</v>
      </c>
    </row>
    <row r="8492" spans="1:17" x14ac:dyDescent="0.25">
      <c r="A8492">
        <v>8491</v>
      </c>
      <c r="B8492">
        <v>72514000</v>
      </c>
      <c r="C8492" t="s">
        <v>8444</v>
      </c>
      <c r="E8492" s="12">
        <v>8492</v>
      </c>
      <c r="F8492" s="13">
        <v>72514100</v>
      </c>
      <c r="G8492" s="14" t="s">
        <v>8445</v>
      </c>
      <c r="Q8492" t="str">
        <f t="shared" si="132"/>
        <v>72514100-Usluge upravljanja sredstvima koje obuhvataju rad računara</v>
      </c>
    </row>
    <row r="8493" spans="1:17" x14ac:dyDescent="0.25">
      <c r="A8493">
        <v>8492</v>
      </c>
      <c r="B8493">
        <v>72514100</v>
      </c>
      <c r="C8493" t="s">
        <v>8445</v>
      </c>
      <c r="E8493" s="15">
        <v>8493</v>
      </c>
      <c r="F8493" s="16">
        <v>72514200</v>
      </c>
      <c r="G8493" s="17" t="s">
        <v>8446</v>
      </c>
      <c r="Q8493" t="str">
        <f t="shared" si="132"/>
        <v>72514200-Usluge upravljanja sredstvima za razvoj računarskih sistema</v>
      </c>
    </row>
    <row r="8494" spans="1:17" x14ac:dyDescent="0.25">
      <c r="A8494">
        <v>8493</v>
      </c>
      <c r="B8494">
        <v>72514200</v>
      </c>
      <c r="C8494" t="s">
        <v>8446</v>
      </c>
      <c r="E8494" s="12">
        <v>8494</v>
      </c>
      <c r="F8494" s="13">
        <v>72514300</v>
      </c>
      <c r="G8494" s="14" t="s">
        <v>8447</v>
      </c>
      <c r="Q8494" t="str">
        <f t="shared" si="132"/>
        <v>72514300-Usluge upravljanja sredstvima za održavanje računarskih sistema</v>
      </c>
    </row>
    <row r="8495" spans="1:17" x14ac:dyDescent="0.25">
      <c r="A8495">
        <v>8494</v>
      </c>
      <c r="B8495">
        <v>72514300</v>
      </c>
      <c r="C8495" t="s">
        <v>8447</v>
      </c>
      <c r="E8495" s="15">
        <v>8495</v>
      </c>
      <c r="F8495" s="16">
        <v>72540000</v>
      </c>
      <c r="G8495" s="17" t="s">
        <v>8448</v>
      </c>
      <c r="Q8495" t="str">
        <f t="shared" si="132"/>
        <v>72540000-Usluge nadogradnje računara</v>
      </c>
    </row>
    <row r="8496" spans="1:17" x14ac:dyDescent="0.25">
      <c r="A8496">
        <v>8495</v>
      </c>
      <c r="B8496">
        <v>72540000</v>
      </c>
      <c r="C8496" t="s">
        <v>8448</v>
      </c>
      <c r="E8496" s="12">
        <v>8496</v>
      </c>
      <c r="F8496" s="13">
        <v>72541000</v>
      </c>
      <c r="G8496" s="14" t="s">
        <v>8449</v>
      </c>
      <c r="Q8496" t="str">
        <f t="shared" si="132"/>
        <v>72541000-Usluge proširenja računara</v>
      </c>
    </row>
    <row r="8497" spans="1:17" x14ac:dyDescent="0.25">
      <c r="A8497">
        <v>8496</v>
      </c>
      <c r="B8497">
        <v>72541000</v>
      </c>
      <c r="C8497" t="s">
        <v>8449</v>
      </c>
      <c r="E8497" s="15">
        <v>8497</v>
      </c>
      <c r="F8497" s="16">
        <v>72541100</v>
      </c>
      <c r="G8497" s="17" t="s">
        <v>8450</v>
      </c>
      <c r="Q8497" t="str">
        <f t="shared" si="132"/>
        <v>72541100-Usluge proširenja memorije</v>
      </c>
    </row>
    <row r="8498" spans="1:17" x14ac:dyDescent="0.25">
      <c r="A8498">
        <v>8497</v>
      </c>
      <c r="B8498">
        <v>72541100</v>
      </c>
      <c r="C8498" t="s">
        <v>8450</v>
      </c>
      <c r="E8498" s="12">
        <v>8498</v>
      </c>
      <c r="F8498" s="13">
        <v>72590000</v>
      </c>
      <c r="G8498" s="14" t="s">
        <v>8451</v>
      </c>
      <c r="Q8498" t="str">
        <f t="shared" si="132"/>
        <v>72590000-Profesionalne usluge u vezi sa računarima</v>
      </c>
    </row>
    <row r="8499" spans="1:17" x14ac:dyDescent="0.25">
      <c r="A8499">
        <v>8498</v>
      </c>
      <c r="B8499">
        <v>72590000</v>
      </c>
      <c r="C8499" t="s">
        <v>8451</v>
      </c>
      <c r="E8499" s="15">
        <v>8499</v>
      </c>
      <c r="F8499" s="16">
        <v>72591000</v>
      </c>
      <c r="G8499" s="17" t="s">
        <v>8452</v>
      </c>
      <c r="Q8499" t="str">
        <f t="shared" si="132"/>
        <v>72591000-Izrada sporazuma o nivou usluga</v>
      </c>
    </row>
    <row r="8500" spans="1:17" x14ac:dyDescent="0.25">
      <c r="A8500">
        <v>8499</v>
      </c>
      <c r="B8500">
        <v>72591000</v>
      </c>
      <c r="C8500" t="s">
        <v>8452</v>
      </c>
      <c r="E8500" s="12">
        <v>8500</v>
      </c>
      <c r="F8500" s="13">
        <v>72600000</v>
      </c>
      <c r="G8500" s="14" t="s">
        <v>8453</v>
      </c>
      <c r="Q8500" t="str">
        <f t="shared" si="132"/>
        <v>72600000-Usluge računarske podrške i savetovanja</v>
      </c>
    </row>
    <row r="8501" spans="1:17" x14ac:dyDescent="0.25">
      <c r="A8501">
        <v>8500</v>
      </c>
      <c r="B8501">
        <v>72600000</v>
      </c>
      <c r="C8501" t="s">
        <v>8453</v>
      </c>
      <c r="E8501" s="15">
        <v>8501</v>
      </c>
      <c r="F8501" s="16">
        <v>72610000</v>
      </c>
      <c r="G8501" s="17" t="s">
        <v>8454</v>
      </c>
      <c r="Q8501" t="str">
        <f t="shared" si="132"/>
        <v>72610000-Usluge računarske podrške</v>
      </c>
    </row>
    <row r="8502" spans="1:17" x14ac:dyDescent="0.25">
      <c r="A8502">
        <v>8501</v>
      </c>
      <c r="B8502">
        <v>72610000</v>
      </c>
      <c r="C8502" t="s">
        <v>8454</v>
      </c>
      <c r="E8502" s="12">
        <v>8502</v>
      </c>
      <c r="F8502" s="13">
        <v>72611000</v>
      </c>
      <c r="G8502" s="14" t="s">
        <v>8455</v>
      </c>
      <c r="Q8502" t="str">
        <f t="shared" si="132"/>
        <v>72611000-Usluge tehničke računarske podrške</v>
      </c>
    </row>
    <row r="8503" spans="1:17" x14ac:dyDescent="0.25">
      <c r="A8503">
        <v>8502</v>
      </c>
      <c r="B8503">
        <v>72611000</v>
      </c>
      <c r="C8503" t="s">
        <v>8455</v>
      </c>
      <c r="E8503" s="15">
        <v>8503</v>
      </c>
      <c r="F8503" s="16">
        <v>72700000</v>
      </c>
      <c r="G8503" s="17" t="s">
        <v>8456</v>
      </c>
      <c r="Q8503" t="str">
        <f t="shared" si="132"/>
        <v>72700000-Usluge računarske mreže</v>
      </c>
    </row>
    <row r="8504" spans="1:17" x14ac:dyDescent="0.25">
      <c r="A8504">
        <v>8503</v>
      </c>
      <c r="B8504">
        <v>72700000</v>
      </c>
      <c r="C8504" t="s">
        <v>8456</v>
      </c>
      <c r="E8504" s="12">
        <v>8504</v>
      </c>
      <c r="F8504" s="13">
        <v>72710000</v>
      </c>
      <c r="G8504" s="14" t="s">
        <v>8457</v>
      </c>
      <c r="Q8504" t="str">
        <f t="shared" si="132"/>
        <v>72710000-Usluge lokalne mreže</v>
      </c>
    </row>
    <row r="8505" spans="1:17" x14ac:dyDescent="0.25">
      <c r="A8505">
        <v>8504</v>
      </c>
      <c r="B8505">
        <v>72710000</v>
      </c>
      <c r="C8505" t="s">
        <v>8457</v>
      </c>
      <c r="E8505" s="15">
        <v>8505</v>
      </c>
      <c r="F8505" s="16">
        <v>72720000</v>
      </c>
      <c r="G8505" s="17" t="s">
        <v>8458</v>
      </c>
      <c r="Q8505" t="str">
        <f t="shared" si="132"/>
        <v>72720000-Usluge mreža za široko područje (WAN)</v>
      </c>
    </row>
    <row r="8506" spans="1:17" x14ac:dyDescent="0.25">
      <c r="A8506">
        <v>8505</v>
      </c>
      <c r="B8506">
        <v>72720000</v>
      </c>
      <c r="C8506" t="s">
        <v>8458</v>
      </c>
      <c r="E8506" s="12">
        <v>8506</v>
      </c>
      <c r="F8506" s="13">
        <v>72800000</v>
      </c>
      <c r="G8506" s="14" t="s">
        <v>8459</v>
      </c>
      <c r="Q8506" t="str">
        <f t="shared" si="132"/>
        <v>72800000-Usluge računarske revizije i ispitivanja</v>
      </c>
    </row>
    <row r="8507" spans="1:17" x14ac:dyDescent="0.25">
      <c r="A8507">
        <v>8506</v>
      </c>
      <c r="B8507">
        <v>72800000</v>
      </c>
      <c r="C8507" t="s">
        <v>8459</v>
      </c>
      <c r="E8507" s="15">
        <v>8507</v>
      </c>
      <c r="F8507" s="16">
        <v>72810000</v>
      </c>
      <c r="G8507" s="17" t="s">
        <v>8460</v>
      </c>
      <c r="Q8507" t="str">
        <f t="shared" si="132"/>
        <v>72810000-Usluge računarske revizije</v>
      </c>
    </row>
    <row r="8508" spans="1:17" x14ac:dyDescent="0.25">
      <c r="A8508">
        <v>8507</v>
      </c>
      <c r="B8508">
        <v>72810000</v>
      </c>
      <c r="C8508" t="s">
        <v>8460</v>
      </c>
      <c r="E8508" s="12">
        <v>8508</v>
      </c>
      <c r="F8508" s="13">
        <v>72820000</v>
      </c>
      <c r="G8508" s="14" t="s">
        <v>8461</v>
      </c>
      <c r="Q8508" t="str">
        <f t="shared" si="132"/>
        <v>72820000-Usluge računarskog ispitivanja</v>
      </c>
    </row>
    <row r="8509" spans="1:17" x14ac:dyDescent="0.25">
      <c r="A8509">
        <v>8508</v>
      </c>
      <c r="B8509">
        <v>72820000</v>
      </c>
      <c r="C8509" t="s">
        <v>8461</v>
      </c>
      <c r="E8509" s="15">
        <v>8509</v>
      </c>
      <c r="F8509" s="16">
        <v>72900000</v>
      </c>
      <c r="G8509" s="17" t="s">
        <v>8462</v>
      </c>
      <c r="Q8509" t="str">
        <f t="shared" si="132"/>
        <v>72900000-Usluge računarskog sigurnosnog kopiranja (bekap) i kataloške konverzije</v>
      </c>
    </row>
    <row r="8510" spans="1:17" x14ac:dyDescent="0.25">
      <c r="A8510">
        <v>8509</v>
      </c>
      <c r="B8510">
        <v>72900000</v>
      </c>
      <c r="C8510" t="s">
        <v>8462</v>
      </c>
      <c r="E8510" s="12">
        <v>8510</v>
      </c>
      <c r="F8510" s="13">
        <v>72910000</v>
      </c>
      <c r="G8510" s="14" t="s">
        <v>8463</v>
      </c>
      <c r="Q8510" t="str">
        <f t="shared" si="132"/>
        <v>72910000-Usluge računarskog sigurnosnog kopiranja (bekap)</v>
      </c>
    </row>
    <row r="8511" spans="1:17" x14ac:dyDescent="0.25">
      <c r="A8511">
        <v>8510</v>
      </c>
      <c r="B8511">
        <v>72910000</v>
      </c>
      <c r="C8511" t="s">
        <v>8463</v>
      </c>
      <c r="E8511" s="15">
        <v>8511</v>
      </c>
      <c r="F8511" s="16">
        <v>72920000</v>
      </c>
      <c r="G8511" s="17" t="s">
        <v>8464</v>
      </c>
      <c r="Q8511" t="str">
        <f t="shared" si="132"/>
        <v>72920000-Usluge računarske kataloške konverzije</v>
      </c>
    </row>
    <row r="8512" spans="1:17" x14ac:dyDescent="0.25">
      <c r="A8512">
        <v>8511</v>
      </c>
      <c r="B8512">
        <v>72920000</v>
      </c>
      <c r="C8512" t="s">
        <v>8464</v>
      </c>
      <c r="E8512" s="12">
        <v>8512</v>
      </c>
      <c r="F8512" s="13">
        <v>73000000</v>
      </c>
      <c r="G8512" s="14" t="s">
        <v>8465</v>
      </c>
      <c r="Q8512" t="str">
        <f t="shared" si="132"/>
        <v>73000000-Usluge istraživanja i razvoja i prateće savetodavne usluge</v>
      </c>
    </row>
    <row r="8513" spans="1:17" x14ac:dyDescent="0.25">
      <c r="A8513">
        <v>8512</v>
      </c>
      <c r="B8513">
        <v>73000000</v>
      </c>
      <c r="C8513" t="s">
        <v>8465</v>
      </c>
      <c r="E8513" s="15">
        <v>8513</v>
      </c>
      <c r="F8513" s="16">
        <v>73100000</v>
      </c>
      <c r="G8513" s="17" t="s">
        <v>8466</v>
      </c>
      <c r="Q8513" t="str">
        <f t="shared" si="132"/>
        <v>73100000-Usluge u oblasti istraživanja i eksperimentalnog razvoja</v>
      </c>
    </row>
    <row r="8514" spans="1:17" x14ac:dyDescent="0.25">
      <c r="A8514">
        <v>8513</v>
      </c>
      <c r="B8514">
        <v>73100000</v>
      </c>
      <c r="C8514" t="s">
        <v>8466</v>
      </c>
      <c r="E8514" s="12">
        <v>8514</v>
      </c>
      <c r="F8514" s="13">
        <v>73110000</v>
      </c>
      <c r="G8514" s="14" t="s">
        <v>8467</v>
      </c>
      <c r="Q8514" t="str">
        <f t="shared" ref="Q8514:Q8577" si="133">F8514&amp; "-" &amp;G8514</f>
        <v>73110000-Usluge istraživanja</v>
      </c>
    </row>
    <row r="8515" spans="1:17" x14ac:dyDescent="0.25">
      <c r="A8515">
        <v>8514</v>
      </c>
      <c r="B8515">
        <v>73110000</v>
      </c>
      <c r="C8515" t="s">
        <v>8467</v>
      </c>
      <c r="E8515" s="15">
        <v>8515</v>
      </c>
      <c r="F8515" s="16">
        <v>73111000</v>
      </c>
      <c r="G8515" s="17" t="s">
        <v>8468</v>
      </c>
      <c r="Q8515" t="str">
        <f t="shared" si="133"/>
        <v>73111000-Usluge istraživačkih laboratorija</v>
      </c>
    </row>
    <row r="8516" spans="1:17" x14ac:dyDescent="0.25">
      <c r="A8516">
        <v>8515</v>
      </c>
      <c r="B8516">
        <v>73111000</v>
      </c>
      <c r="C8516" t="s">
        <v>8468</v>
      </c>
      <c r="E8516" s="12">
        <v>8516</v>
      </c>
      <c r="F8516" s="13">
        <v>73112000</v>
      </c>
      <c r="G8516" s="14" t="s">
        <v>8469</v>
      </c>
      <c r="Q8516" t="str">
        <f t="shared" si="133"/>
        <v>73112000-Usluge istraživanja mora</v>
      </c>
    </row>
    <row r="8517" spans="1:17" x14ac:dyDescent="0.25">
      <c r="A8517">
        <v>8516</v>
      </c>
      <c r="B8517">
        <v>73112000</v>
      </c>
      <c r="C8517" t="s">
        <v>8469</v>
      </c>
      <c r="E8517" s="15">
        <v>8517</v>
      </c>
      <c r="F8517" s="16">
        <v>73120000</v>
      </c>
      <c r="G8517" s="17" t="s">
        <v>8470</v>
      </c>
      <c r="Q8517" t="str">
        <f t="shared" si="133"/>
        <v>73120000-Usluge eksperimentalnog razvoja</v>
      </c>
    </row>
    <row r="8518" spans="1:17" x14ac:dyDescent="0.25">
      <c r="A8518">
        <v>8517</v>
      </c>
      <c r="B8518">
        <v>73120000</v>
      </c>
      <c r="C8518" t="s">
        <v>8470</v>
      </c>
      <c r="E8518" s="12">
        <v>8518</v>
      </c>
      <c r="F8518" s="13">
        <v>73200000</v>
      </c>
      <c r="G8518" s="14" t="s">
        <v>8471</v>
      </c>
      <c r="Q8518" t="str">
        <f t="shared" si="133"/>
        <v>73200000-Savetodavne usluge u oblasti istraživanja i razvoja</v>
      </c>
    </row>
    <row r="8519" spans="1:17" x14ac:dyDescent="0.25">
      <c r="A8519">
        <v>8518</v>
      </c>
      <c r="B8519">
        <v>73200000</v>
      </c>
      <c r="C8519" t="s">
        <v>8471</v>
      </c>
      <c r="E8519" s="15">
        <v>8519</v>
      </c>
      <c r="F8519" s="16">
        <v>73210000</v>
      </c>
      <c r="G8519" s="17" t="s">
        <v>8472</v>
      </c>
      <c r="Q8519" t="str">
        <f t="shared" si="133"/>
        <v>73210000-Savetodavne usluge u oblasti istraživanja</v>
      </c>
    </row>
    <row r="8520" spans="1:17" x14ac:dyDescent="0.25">
      <c r="A8520">
        <v>8519</v>
      </c>
      <c r="B8520">
        <v>73210000</v>
      </c>
      <c r="C8520" t="s">
        <v>8472</v>
      </c>
      <c r="E8520" s="12">
        <v>8520</v>
      </c>
      <c r="F8520" s="13">
        <v>73220000</v>
      </c>
      <c r="G8520" s="14" t="s">
        <v>8473</v>
      </c>
      <c r="Q8520" t="str">
        <f t="shared" si="133"/>
        <v>73220000-Savetodavne usluge u oblasti razvoja</v>
      </c>
    </row>
    <row r="8521" spans="1:17" x14ac:dyDescent="0.25">
      <c r="A8521">
        <v>8520</v>
      </c>
      <c r="B8521">
        <v>73220000</v>
      </c>
      <c r="C8521" t="s">
        <v>8473</v>
      </c>
      <c r="E8521" s="15">
        <v>8521</v>
      </c>
      <c r="F8521" s="16">
        <v>73300000</v>
      </c>
      <c r="G8521" s="17" t="s">
        <v>8474</v>
      </c>
      <c r="Q8521" t="str">
        <f t="shared" si="133"/>
        <v>73300000-Planiranje i sprovođenje istraživanja i razvoja</v>
      </c>
    </row>
    <row r="8522" spans="1:17" x14ac:dyDescent="0.25">
      <c r="A8522">
        <v>8521</v>
      </c>
      <c r="B8522">
        <v>73300000</v>
      </c>
      <c r="C8522" t="s">
        <v>8474</v>
      </c>
      <c r="E8522" s="12">
        <v>8522</v>
      </c>
      <c r="F8522" s="13">
        <v>73400000</v>
      </c>
      <c r="G8522" s="14" t="s">
        <v>8475</v>
      </c>
      <c r="Q8522" t="str">
        <f t="shared" si="133"/>
        <v>73400000-Usluge istraživanja i razvoja kod bezbednosnih i odbrambenih materijala</v>
      </c>
    </row>
    <row r="8523" spans="1:17" x14ac:dyDescent="0.25">
      <c r="A8523">
        <v>8522</v>
      </c>
      <c r="B8523">
        <v>73400000</v>
      </c>
      <c r="C8523" t="s">
        <v>8475</v>
      </c>
      <c r="E8523" s="15">
        <v>8523</v>
      </c>
      <c r="F8523" s="16">
        <v>73410000</v>
      </c>
      <c r="G8523" s="17" t="s">
        <v>8476</v>
      </c>
      <c r="Q8523" t="str">
        <f t="shared" si="133"/>
        <v>73410000-Vojna istraživanja i tehnologija</v>
      </c>
    </row>
    <row r="8524" spans="1:17" x14ac:dyDescent="0.25">
      <c r="A8524">
        <v>8523</v>
      </c>
      <c r="B8524">
        <v>73410000</v>
      </c>
      <c r="C8524" t="s">
        <v>8476</v>
      </c>
      <c r="E8524" s="12">
        <v>8524</v>
      </c>
      <c r="F8524" s="13">
        <v>73420000</v>
      </c>
      <c r="G8524" s="14" t="s">
        <v>8477</v>
      </c>
      <c r="Q8524" t="str">
        <f t="shared" si="133"/>
        <v>73420000-Preliminarna studija izvodljivosti i tehnološka prezentacija</v>
      </c>
    </row>
    <row r="8525" spans="1:17" x14ac:dyDescent="0.25">
      <c r="A8525">
        <v>8524</v>
      </c>
      <c r="B8525">
        <v>73420000</v>
      </c>
      <c r="C8525" t="s">
        <v>8477</v>
      </c>
      <c r="E8525" s="15">
        <v>8525</v>
      </c>
      <c r="F8525" s="16">
        <v>73421000</v>
      </c>
      <c r="G8525" s="17" t="s">
        <v>8478</v>
      </c>
      <c r="Q8525" t="str">
        <f t="shared" si="133"/>
        <v>73421000-Razvoj bezbednosne opreme</v>
      </c>
    </row>
    <row r="8526" spans="1:17" x14ac:dyDescent="0.25">
      <c r="A8526">
        <v>8525</v>
      </c>
      <c r="B8526">
        <v>73421000</v>
      </c>
      <c r="C8526" t="s">
        <v>8478</v>
      </c>
      <c r="E8526" s="12">
        <v>8526</v>
      </c>
      <c r="F8526" s="13">
        <v>73422000</v>
      </c>
      <c r="G8526" s="14" t="s">
        <v>8479</v>
      </c>
      <c r="Q8526" t="str">
        <f t="shared" si="133"/>
        <v>73422000-Razvoj vatrenog oružja i municije</v>
      </c>
    </row>
    <row r="8527" spans="1:17" x14ac:dyDescent="0.25">
      <c r="A8527">
        <v>8526</v>
      </c>
      <c r="B8527">
        <v>73422000</v>
      </c>
      <c r="C8527" t="s">
        <v>8479</v>
      </c>
      <c r="E8527" s="15">
        <v>8527</v>
      </c>
      <c r="F8527" s="16">
        <v>73423000</v>
      </c>
      <c r="G8527" s="17" t="s">
        <v>8480</v>
      </c>
      <c r="Q8527" t="str">
        <f t="shared" si="133"/>
        <v>73423000-Razvoj vojnih vozila</v>
      </c>
    </row>
    <row r="8528" spans="1:17" x14ac:dyDescent="0.25">
      <c r="A8528">
        <v>8527</v>
      </c>
      <c r="B8528">
        <v>73423000</v>
      </c>
      <c r="C8528" t="s">
        <v>8480</v>
      </c>
      <c r="E8528" s="12">
        <v>8528</v>
      </c>
      <c r="F8528" s="13">
        <v>73424000</v>
      </c>
      <c r="G8528" s="14" t="s">
        <v>8481</v>
      </c>
      <c r="Q8528" t="str">
        <f t="shared" si="133"/>
        <v>73424000-Razvoj ratnih brodova</v>
      </c>
    </row>
    <row r="8529" spans="1:17" x14ac:dyDescent="0.25">
      <c r="A8529">
        <v>8528</v>
      </c>
      <c r="B8529">
        <v>73424000</v>
      </c>
      <c r="C8529" t="s">
        <v>8481</v>
      </c>
      <c r="E8529" s="15">
        <v>8529</v>
      </c>
      <c r="F8529" s="16">
        <v>73425000</v>
      </c>
      <c r="G8529" s="17" t="s">
        <v>8482</v>
      </c>
      <c r="Q8529" t="str">
        <f t="shared" si="133"/>
        <v>73425000-Razvoj vojnih letelica, raketa i svemirskih letelica</v>
      </c>
    </row>
    <row r="8530" spans="1:17" x14ac:dyDescent="0.25">
      <c r="A8530">
        <v>8529</v>
      </c>
      <c r="B8530">
        <v>73425000</v>
      </c>
      <c r="C8530" t="s">
        <v>8482</v>
      </c>
      <c r="E8530" s="12">
        <v>8530</v>
      </c>
      <c r="F8530" s="13">
        <v>73426000</v>
      </c>
      <c r="G8530" s="14" t="s">
        <v>8483</v>
      </c>
      <c r="Q8530" t="str">
        <f t="shared" si="133"/>
        <v>73426000-Razvoj vojnih elektronskih sistema</v>
      </c>
    </row>
    <row r="8531" spans="1:17" x14ac:dyDescent="0.25">
      <c r="A8531">
        <v>8530</v>
      </c>
      <c r="B8531">
        <v>73426000</v>
      </c>
      <c r="C8531" t="s">
        <v>8483</v>
      </c>
      <c r="E8531" s="15">
        <v>8531</v>
      </c>
      <c r="F8531" s="16">
        <v>73430000</v>
      </c>
      <c r="G8531" s="17" t="s">
        <v>8484</v>
      </c>
      <c r="Q8531" t="str">
        <f t="shared" si="133"/>
        <v>73430000-Ispitivanje i ocenjivanje</v>
      </c>
    </row>
    <row r="8532" spans="1:17" x14ac:dyDescent="0.25">
      <c r="A8532">
        <v>8531</v>
      </c>
      <c r="B8532">
        <v>73430000</v>
      </c>
      <c r="C8532" t="s">
        <v>8484</v>
      </c>
      <c r="E8532" s="12">
        <v>8532</v>
      </c>
      <c r="F8532" s="13">
        <v>73431000</v>
      </c>
      <c r="G8532" s="14" t="s">
        <v>8485</v>
      </c>
      <c r="Q8532" t="str">
        <f t="shared" si="133"/>
        <v>73431000-Ispitivanje i ocenjivanje bezbednosne opreme</v>
      </c>
    </row>
    <row r="8533" spans="1:17" x14ac:dyDescent="0.25">
      <c r="A8533">
        <v>8532</v>
      </c>
      <c r="B8533">
        <v>73431000</v>
      </c>
      <c r="C8533" t="s">
        <v>8485</v>
      </c>
      <c r="E8533" s="15">
        <v>8533</v>
      </c>
      <c r="F8533" s="16">
        <v>73432000</v>
      </c>
      <c r="G8533" s="17" t="s">
        <v>8486</v>
      </c>
      <c r="Q8533" t="str">
        <f t="shared" si="133"/>
        <v>73432000-Ispitivanje i ocenjivanje vatrenog oružja i municije</v>
      </c>
    </row>
    <row r="8534" spans="1:17" x14ac:dyDescent="0.25">
      <c r="A8534">
        <v>8533</v>
      </c>
      <c r="B8534">
        <v>73432000</v>
      </c>
      <c r="C8534" t="s">
        <v>8486</v>
      </c>
      <c r="E8534" s="12">
        <v>8534</v>
      </c>
      <c r="F8534" s="13">
        <v>73433000</v>
      </c>
      <c r="G8534" s="14" t="s">
        <v>8487</v>
      </c>
      <c r="Q8534" t="str">
        <f t="shared" si="133"/>
        <v>73433000-Ispitivanje i ocenjivanje vojnih vozila</v>
      </c>
    </row>
    <row r="8535" spans="1:17" x14ac:dyDescent="0.25">
      <c r="A8535">
        <v>8534</v>
      </c>
      <c r="B8535">
        <v>73433000</v>
      </c>
      <c r="C8535" t="s">
        <v>8487</v>
      </c>
      <c r="E8535" s="15">
        <v>8535</v>
      </c>
      <c r="F8535" s="16">
        <v>73434000</v>
      </c>
      <c r="G8535" s="17" t="s">
        <v>8488</v>
      </c>
      <c r="Q8535" t="str">
        <f t="shared" si="133"/>
        <v>73434000-Ispitivanje i ocenjivanje ratnih brodova</v>
      </c>
    </row>
    <row r="8536" spans="1:17" x14ac:dyDescent="0.25">
      <c r="A8536">
        <v>8535</v>
      </c>
      <c r="B8536">
        <v>73434000</v>
      </c>
      <c r="C8536" t="s">
        <v>8488</v>
      </c>
      <c r="E8536" s="12">
        <v>8536</v>
      </c>
      <c r="F8536" s="13">
        <v>73435000</v>
      </c>
      <c r="G8536" s="14" t="s">
        <v>8489</v>
      </c>
      <c r="Q8536" t="str">
        <f t="shared" si="133"/>
        <v>73435000-Ispitivanje i ocenjivanje vojnih letelica, raketa i svemirskih letelica</v>
      </c>
    </row>
    <row r="8537" spans="1:17" x14ac:dyDescent="0.25">
      <c r="A8537">
        <v>8536</v>
      </c>
      <c r="B8537">
        <v>73435000</v>
      </c>
      <c r="C8537" t="s">
        <v>8489</v>
      </c>
      <c r="E8537" s="15">
        <v>8537</v>
      </c>
      <c r="F8537" s="16">
        <v>73436000</v>
      </c>
      <c r="G8537" s="17" t="s">
        <v>8490</v>
      </c>
      <c r="Q8537" t="str">
        <f t="shared" si="133"/>
        <v>73436000-Ispitivanje i ocenjivanje vojnih elektronskih sistema</v>
      </c>
    </row>
    <row r="8538" spans="1:17" x14ac:dyDescent="0.25">
      <c r="A8538">
        <v>8537</v>
      </c>
      <c r="B8538">
        <v>73436000</v>
      </c>
      <c r="C8538" t="s">
        <v>8490</v>
      </c>
      <c r="E8538" s="12">
        <v>8538</v>
      </c>
      <c r="F8538" s="13">
        <v>75000000</v>
      </c>
      <c r="G8538" s="14" t="s">
        <v>8491</v>
      </c>
      <c r="Q8538" t="str">
        <f t="shared" si="133"/>
        <v>75000000-Usluge uprave, odbrane i socijalnog osiguranja</v>
      </c>
    </row>
    <row r="8539" spans="1:17" x14ac:dyDescent="0.25">
      <c r="A8539">
        <v>8538</v>
      </c>
      <c r="B8539">
        <v>75000000</v>
      </c>
      <c r="C8539" t="s">
        <v>8491</v>
      </c>
      <c r="E8539" s="15">
        <v>8539</v>
      </c>
      <c r="F8539" s="16">
        <v>75100000</v>
      </c>
      <c r="G8539" s="17" t="s">
        <v>8492</v>
      </c>
      <c r="Q8539" t="str">
        <f t="shared" si="133"/>
        <v>75100000-Usluge uprave</v>
      </c>
    </row>
    <row r="8540" spans="1:17" x14ac:dyDescent="0.25">
      <c r="A8540">
        <v>8539</v>
      </c>
      <c r="B8540">
        <v>75100000</v>
      </c>
      <c r="C8540" t="s">
        <v>8492</v>
      </c>
      <c r="E8540" s="12">
        <v>8540</v>
      </c>
      <c r="F8540" s="13">
        <v>75110000</v>
      </c>
      <c r="G8540" s="14" t="s">
        <v>8493</v>
      </c>
      <c r="Q8540" t="str">
        <f t="shared" si="133"/>
        <v>75110000-Opšte usluge javnih službi</v>
      </c>
    </row>
    <row r="8541" spans="1:17" x14ac:dyDescent="0.25">
      <c r="A8541">
        <v>8540</v>
      </c>
      <c r="B8541">
        <v>75110000</v>
      </c>
      <c r="C8541" t="s">
        <v>8493</v>
      </c>
      <c r="E8541" s="15">
        <v>8541</v>
      </c>
      <c r="F8541" s="16">
        <v>75111000</v>
      </c>
      <c r="G8541" s="17" t="s">
        <v>8494</v>
      </c>
      <c r="Q8541" t="str">
        <f t="shared" si="133"/>
        <v>75111000-Usluge izvršnih i zakonodavnih službi</v>
      </c>
    </row>
    <row r="8542" spans="1:17" x14ac:dyDescent="0.25">
      <c r="A8542">
        <v>8541</v>
      </c>
      <c r="B8542">
        <v>75111000</v>
      </c>
      <c r="C8542" t="s">
        <v>8494</v>
      </c>
      <c r="E8542" s="12">
        <v>8542</v>
      </c>
      <c r="F8542" s="13">
        <v>75111100</v>
      </c>
      <c r="G8542" s="14" t="s">
        <v>8495</v>
      </c>
      <c r="Q8542" t="str">
        <f t="shared" si="133"/>
        <v>75111100-Usluge izvršnih službi</v>
      </c>
    </row>
    <row r="8543" spans="1:17" x14ac:dyDescent="0.25">
      <c r="A8543">
        <v>8542</v>
      </c>
      <c r="B8543">
        <v>75111100</v>
      </c>
      <c r="C8543" t="s">
        <v>8495</v>
      </c>
      <c r="E8543" s="15">
        <v>8543</v>
      </c>
      <c r="F8543" s="16">
        <v>75111200</v>
      </c>
      <c r="G8543" s="17" t="s">
        <v>8496</v>
      </c>
      <c r="Q8543" t="str">
        <f t="shared" si="133"/>
        <v>75111200-Usluge zakonodavnih službi</v>
      </c>
    </row>
    <row r="8544" spans="1:17" x14ac:dyDescent="0.25">
      <c r="A8544">
        <v>8543</v>
      </c>
      <c r="B8544">
        <v>75111200</v>
      </c>
      <c r="C8544" t="s">
        <v>8496</v>
      </c>
      <c r="E8544" s="12">
        <v>8544</v>
      </c>
      <c r="F8544" s="13">
        <v>75112000</v>
      </c>
      <c r="G8544" s="14" t="s">
        <v>8497</v>
      </c>
      <c r="Q8544" t="str">
        <f t="shared" si="133"/>
        <v>75112000-Administrativne usluge u poslovanju preduzeća</v>
      </c>
    </row>
    <row r="8545" spans="1:17" x14ac:dyDescent="0.25">
      <c r="A8545">
        <v>8544</v>
      </c>
      <c r="B8545">
        <v>75112000</v>
      </c>
      <c r="C8545" t="s">
        <v>8497</v>
      </c>
      <c r="E8545" s="15">
        <v>8545</v>
      </c>
      <c r="F8545" s="16">
        <v>75112100</v>
      </c>
      <c r="G8545" s="17" t="s">
        <v>8498</v>
      </c>
      <c r="Q8545" t="str">
        <f t="shared" si="133"/>
        <v>75112100-Usluge na projektu razvoja uprave</v>
      </c>
    </row>
    <row r="8546" spans="1:17" x14ac:dyDescent="0.25">
      <c r="A8546">
        <v>8545</v>
      </c>
      <c r="B8546">
        <v>75112100</v>
      </c>
      <c r="C8546" t="s">
        <v>8498</v>
      </c>
      <c r="E8546" s="12">
        <v>8546</v>
      </c>
      <c r="F8546" s="13">
        <v>75120000</v>
      </c>
      <c r="G8546" s="14" t="s">
        <v>8499</v>
      </c>
      <c r="Q8546" t="str">
        <f t="shared" si="133"/>
        <v>75120000-Administrativne usluge agencija</v>
      </c>
    </row>
    <row r="8547" spans="1:17" x14ac:dyDescent="0.25">
      <c r="A8547">
        <v>8546</v>
      </c>
      <c r="B8547">
        <v>75120000</v>
      </c>
      <c r="C8547" t="s">
        <v>8499</v>
      </c>
      <c r="E8547" s="15">
        <v>8547</v>
      </c>
      <c r="F8547" s="16">
        <v>75121000</v>
      </c>
      <c r="G8547" s="17" t="s">
        <v>8500</v>
      </c>
      <c r="Q8547" t="str">
        <f t="shared" si="133"/>
        <v>75121000-Administrativne usluge u obrazovanju</v>
      </c>
    </row>
    <row r="8548" spans="1:17" x14ac:dyDescent="0.25">
      <c r="A8548">
        <v>8547</v>
      </c>
      <c r="B8548">
        <v>75121000</v>
      </c>
      <c r="C8548" t="s">
        <v>8500</v>
      </c>
      <c r="E8548" s="12">
        <v>8548</v>
      </c>
      <c r="F8548" s="13">
        <v>75122000</v>
      </c>
      <c r="G8548" s="14" t="s">
        <v>8501</v>
      </c>
      <c r="Q8548" t="str">
        <f t="shared" si="133"/>
        <v>75122000-Administrativne usluge u zdravstvu</v>
      </c>
    </row>
    <row r="8549" spans="1:17" x14ac:dyDescent="0.25">
      <c r="A8549">
        <v>8548</v>
      </c>
      <c r="B8549">
        <v>75122000</v>
      </c>
      <c r="C8549" t="s">
        <v>8501</v>
      </c>
      <c r="E8549" s="15">
        <v>8549</v>
      </c>
      <c r="F8549" s="16">
        <v>75123000</v>
      </c>
      <c r="G8549" s="17" t="s">
        <v>8502</v>
      </c>
      <c r="Q8549" t="str">
        <f t="shared" si="133"/>
        <v>75123000-Administrativne stambene usluge</v>
      </c>
    </row>
    <row r="8550" spans="1:17" x14ac:dyDescent="0.25">
      <c r="A8550">
        <v>8549</v>
      </c>
      <c r="B8550">
        <v>75123000</v>
      </c>
      <c r="C8550" t="s">
        <v>8502</v>
      </c>
      <c r="E8550" s="12">
        <v>8550</v>
      </c>
      <c r="F8550" s="13">
        <v>75124000</v>
      </c>
      <c r="G8550" s="14" t="s">
        <v>8503</v>
      </c>
      <c r="Q8550" t="str">
        <f t="shared" si="133"/>
        <v>75124000-Administrativne usluge u oblasti rekreacije, kulture i religije</v>
      </c>
    </row>
    <row r="8551" spans="1:17" x14ac:dyDescent="0.25">
      <c r="A8551">
        <v>8550</v>
      </c>
      <c r="B8551">
        <v>75124000</v>
      </c>
      <c r="C8551" t="s">
        <v>8503</v>
      </c>
      <c r="E8551" s="15">
        <v>8551</v>
      </c>
      <c r="F8551" s="16">
        <v>75125000</v>
      </c>
      <c r="G8551" s="17" t="s">
        <v>8504</v>
      </c>
      <c r="Q8551" t="str">
        <f t="shared" si="133"/>
        <v>75125000-Administrativne usluge u turističkom poslovanju</v>
      </c>
    </row>
    <row r="8552" spans="1:17" x14ac:dyDescent="0.25">
      <c r="A8552">
        <v>8551</v>
      </c>
      <c r="B8552">
        <v>75125000</v>
      </c>
      <c r="C8552" t="s">
        <v>8504</v>
      </c>
      <c r="E8552" s="12">
        <v>8552</v>
      </c>
      <c r="F8552" s="13">
        <v>75130000</v>
      </c>
      <c r="G8552" s="14" t="s">
        <v>8505</v>
      </c>
      <c r="Q8552" t="str">
        <f t="shared" si="133"/>
        <v>75130000-Pomoćne usluge za državnu upravu</v>
      </c>
    </row>
    <row r="8553" spans="1:17" x14ac:dyDescent="0.25">
      <c r="A8553">
        <v>8552</v>
      </c>
      <c r="B8553">
        <v>75130000</v>
      </c>
      <c r="C8553" t="s">
        <v>8505</v>
      </c>
      <c r="E8553" s="15">
        <v>8553</v>
      </c>
      <c r="F8553" s="16">
        <v>75131000</v>
      </c>
      <c r="G8553" s="17" t="s">
        <v>8506</v>
      </c>
      <c r="Q8553" t="str">
        <f t="shared" si="133"/>
        <v>75131000-Usluge državne uprave</v>
      </c>
    </row>
    <row r="8554" spans="1:17" x14ac:dyDescent="0.25">
      <c r="A8554">
        <v>8553</v>
      </c>
      <c r="B8554">
        <v>75131000</v>
      </c>
      <c r="C8554" t="s">
        <v>8506</v>
      </c>
      <c r="E8554" s="12">
        <v>8554</v>
      </c>
      <c r="F8554" s="13">
        <v>75131100</v>
      </c>
      <c r="G8554" s="14" t="s">
        <v>8507</v>
      </c>
      <c r="Q8554" t="str">
        <f t="shared" si="133"/>
        <v>75131100-Opšte kadrovske usluge za državnu upravu</v>
      </c>
    </row>
    <row r="8555" spans="1:17" x14ac:dyDescent="0.25">
      <c r="A8555">
        <v>8554</v>
      </c>
      <c r="B8555">
        <v>75131100</v>
      </c>
      <c r="C8555" t="s">
        <v>8507</v>
      </c>
      <c r="E8555" s="15">
        <v>8555</v>
      </c>
      <c r="F8555" s="16">
        <v>75200000</v>
      </c>
      <c r="G8555" s="17" t="s">
        <v>8508</v>
      </c>
      <c r="Q8555" t="str">
        <f t="shared" si="133"/>
        <v>75200000-Pružanje usluga zajednici</v>
      </c>
    </row>
    <row r="8556" spans="1:17" x14ac:dyDescent="0.25">
      <c r="A8556">
        <v>8555</v>
      </c>
      <c r="B8556">
        <v>75200000</v>
      </c>
      <c r="C8556" t="s">
        <v>8508</v>
      </c>
      <c r="E8556" s="12">
        <v>8556</v>
      </c>
      <c r="F8556" s="13">
        <v>75210000</v>
      </c>
      <c r="G8556" s="14" t="s">
        <v>8509</v>
      </c>
      <c r="Q8556" t="str">
        <f t="shared" si="133"/>
        <v>75210000-Usluge u oblasti spoljnih poslova i druge usluge</v>
      </c>
    </row>
    <row r="8557" spans="1:17" x14ac:dyDescent="0.25">
      <c r="A8557">
        <v>8556</v>
      </c>
      <c r="B8557">
        <v>75210000</v>
      </c>
      <c r="C8557" t="s">
        <v>8509</v>
      </c>
      <c r="E8557" s="15">
        <v>8557</v>
      </c>
      <c r="F8557" s="16">
        <v>75211000</v>
      </c>
      <c r="G8557" s="17" t="s">
        <v>8510</v>
      </c>
      <c r="Q8557" t="str">
        <f t="shared" si="133"/>
        <v>75211000-Usluge u oblasti spoljnih poslova</v>
      </c>
    </row>
    <row r="8558" spans="1:17" x14ac:dyDescent="0.25">
      <c r="A8558">
        <v>8557</v>
      </c>
      <c r="B8558">
        <v>75211000</v>
      </c>
      <c r="C8558" t="s">
        <v>8510</v>
      </c>
      <c r="E8558" s="12">
        <v>8558</v>
      </c>
      <c r="F8558" s="13">
        <v>75211100</v>
      </c>
      <c r="G8558" s="14" t="s">
        <v>8511</v>
      </c>
      <c r="Q8558" t="str">
        <f t="shared" si="133"/>
        <v>75211100-Diplomatske usluge</v>
      </c>
    </row>
    <row r="8559" spans="1:17" x14ac:dyDescent="0.25">
      <c r="A8559">
        <v>8558</v>
      </c>
      <c r="B8559">
        <v>75211100</v>
      </c>
      <c r="C8559" t="s">
        <v>8511</v>
      </c>
      <c r="E8559" s="15">
        <v>8559</v>
      </c>
      <c r="F8559" s="16">
        <v>75211110</v>
      </c>
      <c r="G8559" s="17" t="s">
        <v>8512</v>
      </c>
      <c r="Q8559" t="str">
        <f t="shared" si="133"/>
        <v>75211110-Konzularne usluge</v>
      </c>
    </row>
    <row r="8560" spans="1:17" x14ac:dyDescent="0.25">
      <c r="A8560">
        <v>8559</v>
      </c>
      <c r="B8560">
        <v>75211110</v>
      </c>
      <c r="C8560" t="s">
        <v>8512</v>
      </c>
      <c r="E8560" s="12">
        <v>8560</v>
      </c>
      <c r="F8560" s="13">
        <v>75211200</v>
      </c>
      <c r="G8560" s="14" t="s">
        <v>8513</v>
      </c>
      <c r="Q8560" t="str">
        <f t="shared" si="133"/>
        <v>75211200-Usluge povezane sa inostranom ekonomskom pomoći</v>
      </c>
    </row>
    <row r="8561" spans="1:17" x14ac:dyDescent="0.25">
      <c r="A8561">
        <v>8560</v>
      </c>
      <c r="B8561">
        <v>75211200</v>
      </c>
      <c r="C8561" t="s">
        <v>8513</v>
      </c>
      <c r="E8561" s="15">
        <v>8561</v>
      </c>
      <c r="F8561" s="16">
        <v>75211300</v>
      </c>
      <c r="G8561" s="17" t="s">
        <v>8514</v>
      </c>
      <c r="Q8561" t="str">
        <f t="shared" si="133"/>
        <v>75211300-Usluge povezane sa inostranom vojnom pomoći</v>
      </c>
    </row>
    <row r="8562" spans="1:17" x14ac:dyDescent="0.25">
      <c r="A8562">
        <v>8561</v>
      </c>
      <c r="B8562">
        <v>75211300</v>
      </c>
      <c r="C8562" t="s">
        <v>8514</v>
      </c>
      <c r="E8562" s="12">
        <v>8562</v>
      </c>
      <c r="F8562" s="13">
        <v>75220000</v>
      </c>
      <c r="G8562" s="14" t="s">
        <v>8515</v>
      </c>
      <c r="Q8562" t="str">
        <f t="shared" si="133"/>
        <v>75220000-Odbrambene usluge</v>
      </c>
    </row>
    <row r="8563" spans="1:17" x14ac:dyDescent="0.25">
      <c r="A8563">
        <v>8562</v>
      </c>
      <c r="B8563">
        <v>75220000</v>
      </c>
      <c r="C8563" t="s">
        <v>8515</v>
      </c>
      <c r="E8563" s="15">
        <v>8563</v>
      </c>
      <c r="F8563" s="16">
        <v>75221000</v>
      </c>
      <c r="G8563" s="17" t="s">
        <v>8516</v>
      </c>
      <c r="Q8563" t="str">
        <f t="shared" si="133"/>
        <v>75221000-Usluge vojne odbrane</v>
      </c>
    </row>
    <row r="8564" spans="1:17" x14ac:dyDescent="0.25">
      <c r="A8564">
        <v>8563</v>
      </c>
      <c r="B8564">
        <v>75221000</v>
      </c>
      <c r="C8564" t="s">
        <v>8516</v>
      </c>
      <c r="E8564" s="12">
        <v>8564</v>
      </c>
      <c r="F8564" s="13">
        <v>75222000</v>
      </c>
      <c r="G8564" s="14" t="s">
        <v>8517</v>
      </c>
      <c r="Q8564" t="str">
        <f t="shared" si="133"/>
        <v>75222000-Usluge civilne odbrane</v>
      </c>
    </row>
    <row r="8565" spans="1:17" x14ac:dyDescent="0.25">
      <c r="A8565">
        <v>8564</v>
      </c>
      <c r="B8565">
        <v>75222000</v>
      </c>
      <c r="C8565" t="s">
        <v>8517</v>
      </c>
      <c r="E8565" s="15">
        <v>8565</v>
      </c>
      <c r="F8565" s="16">
        <v>75230000</v>
      </c>
      <c r="G8565" s="17" t="s">
        <v>8518</v>
      </c>
      <c r="Q8565" t="str">
        <f t="shared" si="133"/>
        <v>75230000-Usluge pravosuđa</v>
      </c>
    </row>
    <row r="8566" spans="1:17" x14ac:dyDescent="0.25">
      <c r="A8566">
        <v>8565</v>
      </c>
      <c r="B8566">
        <v>75230000</v>
      </c>
      <c r="C8566" t="s">
        <v>8518</v>
      </c>
      <c r="E8566" s="12">
        <v>8566</v>
      </c>
      <c r="F8566" s="13">
        <v>75231000</v>
      </c>
      <c r="G8566" s="14" t="s">
        <v>8519</v>
      </c>
      <c r="Q8566" t="str">
        <f t="shared" si="133"/>
        <v>75231000-Usluge sudstva</v>
      </c>
    </row>
    <row r="8567" spans="1:17" x14ac:dyDescent="0.25">
      <c r="A8567">
        <v>8566</v>
      </c>
      <c r="B8567">
        <v>75231000</v>
      </c>
      <c r="C8567" t="s">
        <v>8519</v>
      </c>
      <c r="E8567" s="15">
        <v>8567</v>
      </c>
      <c r="F8567" s="16">
        <v>75231100</v>
      </c>
      <c r="G8567" s="17" t="s">
        <v>8520</v>
      </c>
      <c r="Q8567" t="str">
        <f t="shared" si="133"/>
        <v>75231100-Administrativne usluge u sudovima</v>
      </c>
    </row>
    <row r="8568" spans="1:17" x14ac:dyDescent="0.25">
      <c r="A8568">
        <v>8567</v>
      </c>
      <c r="B8568">
        <v>75231100</v>
      </c>
      <c r="C8568" t="s">
        <v>8520</v>
      </c>
      <c r="E8568" s="12">
        <v>8568</v>
      </c>
      <c r="F8568" s="13">
        <v>75231200</v>
      </c>
      <c r="G8568" s="14" t="s">
        <v>8521</v>
      </c>
      <c r="Q8568" t="str">
        <f t="shared" si="133"/>
        <v>75231200-Usluge u vezi sa pritvaranjem ili rehabilitacijom osuđenih lica</v>
      </c>
    </row>
    <row r="8569" spans="1:17" x14ac:dyDescent="0.25">
      <c r="A8569">
        <v>8568</v>
      </c>
      <c r="B8569">
        <v>75231200</v>
      </c>
      <c r="C8569" t="s">
        <v>8521</v>
      </c>
      <c r="E8569" s="15">
        <v>8569</v>
      </c>
      <c r="F8569" s="16">
        <v>75231210</v>
      </c>
      <c r="G8569" s="17" t="s">
        <v>8522</v>
      </c>
      <c r="Q8569" t="str">
        <f t="shared" si="133"/>
        <v>75231210-Usluge u vezi sa zatvorima</v>
      </c>
    </row>
    <row r="8570" spans="1:17" x14ac:dyDescent="0.25">
      <c r="A8570">
        <v>8569</v>
      </c>
      <c r="B8570">
        <v>75231210</v>
      </c>
      <c r="C8570" t="s">
        <v>8522</v>
      </c>
      <c r="E8570" s="12">
        <v>8570</v>
      </c>
      <c r="F8570" s="13">
        <v>75231220</v>
      </c>
      <c r="G8570" s="14" t="s">
        <v>8523</v>
      </c>
      <c r="Q8570" t="str">
        <f t="shared" si="133"/>
        <v>75231220-Usluge sprovođenja zatvorenika</v>
      </c>
    </row>
    <row r="8571" spans="1:17" x14ac:dyDescent="0.25">
      <c r="A8571">
        <v>8570</v>
      </c>
      <c r="B8571">
        <v>75231220</v>
      </c>
      <c r="C8571" t="s">
        <v>8523</v>
      </c>
      <c r="E8571" s="15">
        <v>8571</v>
      </c>
      <c r="F8571" s="16">
        <v>75231230</v>
      </c>
      <c r="G8571" s="17" t="s">
        <v>8524</v>
      </c>
      <c r="Q8571" t="str">
        <f t="shared" si="133"/>
        <v>75231230-Zatvorske usluge</v>
      </c>
    </row>
    <row r="8572" spans="1:17" x14ac:dyDescent="0.25">
      <c r="A8572">
        <v>8571</v>
      </c>
      <c r="B8572">
        <v>75231230</v>
      </c>
      <c r="C8572" t="s">
        <v>8524</v>
      </c>
      <c r="E8572" s="12">
        <v>8572</v>
      </c>
      <c r="F8572" s="13">
        <v>75231240</v>
      </c>
      <c r="G8572" s="14" t="s">
        <v>8525</v>
      </c>
      <c r="Q8572" t="str">
        <f t="shared" si="133"/>
        <v>75231240-Usluge u vezi sa uslovnim osudama</v>
      </c>
    </row>
    <row r="8573" spans="1:17" x14ac:dyDescent="0.25">
      <c r="A8573">
        <v>8572</v>
      </c>
      <c r="B8573">
        <v>75231240</v>
      </c>
      <c r="C8573" t="s">
        <v>8525</v>
      </c>
      <c r="E8573" s="15">
        <v>8573</v>
      </c>
      <c r="F8573" s="16">
        <v>75240000</v>
      </c>
      <c r="G8573" s="17" t="s">
        <v>8526</v>
      </c>
      <c r="Q8573" t="str">
        <f t="shared" si="133"/>
        <v>75240000-Usluge u oblasti javne bezbednosti, reda i mira</v>
      </c>
    </row>
    <row r="8574" spans="1:17" x14ac:dyDescent="0.25">
      <c r="A8574">
        <v>8573</v>
      </c>
      <c r="B8574">
        <v>75240000</v>
      </c>
      <c r="C8574" t="s">
        <v>8526</v>
      </c>
      <c r="E8574" s="12">
        <v>8574</v>
      </c>
      <c r="F8574" s="13">
        <v>75241000</v>
      </c>
      <c r="G8574" s="14" t="s">
        <v>8527</v>
      </c>
      <c r="Q8574" t="str">
        <f t="shared" si="133"/>
        <v>75241000-Usluge u oblasti javne bezbednosti</v>
      </c>
    </row>
    <row r="8575" spans="1:17" x14ac:dyDescent="0.25">
      <c r="A8575">
        <v>8574</v>
      </c>
      <c r="B8575">
        <v>75241000</v>
      </c>
      <c r="C8575" t="s">
        <v>8527</v>
      </c>
      <c r="E8575" s="15">
        <v>8575</v>
      </c>
      <c r="F8575" s="16">
        <v>75241100</v>
      </c>
      <c r="G8575" s="17" t="s">
        <v>8528</v>
      </c>
      <c r="Q8575" t="str">
        <f t="shared" si="133"/>
        <v>75241100-Usluge policije</v>
      </c>
    </row>
    <row r="8576" spans="1:17" x14ac:dyDescent="0.25">
      <c r="A8576">
        <v>8575</v>
      </c>
      <c r="B8576">
        <v>75241100</v>
      </c>
      <c r="C8576" t="s">
        <v>8528</v>
      </c>
      <c r="E8576" s="12">
        <v>8576</v>
      </c>
      <c r="F8576" s="13">
        <v>75242000</v>
      </c>
      <c r="G8576" s="14" t="s">
        <v>8529</v>
      </c>
      <c r="Q8576" t="str">
        <f t="shared" si="133"/>
        <v>75242000-Usluge u oblasti javnog reda i mira</v>
      </c>
    </row>
    <row r="8577" spans="1:17" x14ac:dyDescent="0.25">
      <c r="A8577">
        <v>8576</v>
      </c>
      <c r="B8577">
        <v>75242000</v>
      </c>
      <c r="C8577" t="s">
        <v>8529</v>
      </c>
      <c r="E8577" s="15">
        <v>8577</v>
      </c>
      <c r="F8577" s="16">
        <v>75242100</v>
      </c>
      <c r="G8577" s="17" t="s">
        <v>8530</v>
      </c>
      <c r="Q8577" t="str">
        <f t="shared" si="133"/>
        <v>75242100-Usluge u oblasti javnog reda</v>
      </c>
    </row>
    <row r="8578" spans="1:17" x14ac:dyDescent="0.25">
      <c r="A8578">
        <v>8577</v>
      </c>
      <c r="B8578">
        <v>75242100</v>
      </c>
      <c r="C8578" t="s">
        <v>8530</v>
      </c>
      <c r="E8578" s="12">
        <v>8578</v>
      </c>
      <c r="F8578" s="13">
        <v>75242110</v>
      </c>
      <c r="G8578" s="14" t="s">
        <v>8531</v>
      </c>
      <c r="Q8578" t="str">
        <f t="shared" ref="Q8578:Q8641" si="134">F8578&amp; "-" &amp;G8578</f>
        <v>75242110-Usluge sudskih izvršitelja</v>
      </c>
    </row>
    <row r="8579" spans="1:17" x14ac:dyDescent="0.25">
      <c r="A8579">
        <v>8578</v>
      </c>
      <c r="B8579">
        <v>75242110</v>
      </c>
      <c r="C8579" t="s">
        <v>8531</v>
      </c>
      <c r="E8579" s="15">
        <v>8579</v>
      </c>
      <c r="F8579" s="16">
        <v>75250000</v>
      </c>
      <c r="G8579" s="17" t="s">
        <v>8532</v>
      </c>
      <c r="Q8579" t="str">
        <f t="shared" si="134"/>
        <v>75250000-Usluge vatrogasne službe i usluge spašavanja</v>
      </c>
    </row>
    <row r="8580" spans="1:17" x14ac:dyDescent="0.25">
      <c r="A8580">
        <v>8579</v>
      </c>
      <c r="B8580">
        <v>75250000</v>
      </c>
      <c r="C8580" t="s">
        <v>8532</v>
      </c>
      <c r="E8580" s="12">
        <v>8580</v>
      </c>
      <c r="F8580" s="13">
        <v>75251000</v>
      </c>
      <c r="G8580" s="14" t="s">
        <v>8533</v>
      </c>
      <c r="Q8580" t="str">
        <f t="shared" si="134"/>
        <v>75251000-Usluge vatrogasne službe</v>
      </c>
    </row>
    <row r="8581" spans="1:17" x14ac:dyDescent="0.25">
      <c r="A8581">
        <v>8580</v>
      </c>
      <c r="B8581">
        <v>75251000</v>
      </c>
      <c r="C8581" t="s">
        <v>8533</v>
      </c>
      <c r="E8581" s="15">
        <v>8581</v>
      </c>
      <c r="F8581" s="16">
        <v>75251100</v>
      </c>
      <c r="G8581" s="17" t="s">
        <v>8534</v>
      </c>
      <c r="Q8581" t="str">
        <f t="shared" si="134"/>
        <v>75251100-Usluge gašenja požara</v>
      </c>
    </row>
    <row r="8582" spans="1:17" x14ac:dyDescent="0.25">
      <c r="A8582">
        <v>8581</v>
      </c>
      <c r="B8582">
        <v>75251100</v>
      </c>
      <c r="C8582" t="s">
        <v>8534</v>
      </c>
      <c r="E8582" s="12">
        <v>8582</v>
      </c>
      <c r="F8582" s="13">
        <v>75251110</v>
      </c>
      <c r="G8582" s="14" t="s">
        <v>8535</v>
      </c>
      <c r="Q8582" t="str">
        <f t="shared" si="134"/>
        <v>75251110-Usluge sprečavanja požara</v>
      </c>
    </row>
    <row r="8583" spans="1:17" x14ac:dyDescent="0.25">
      <c r="A8583">
        <v>8582</v>
      </c>
      <c r="B8583">
        <v>75251110</v>
      </c>
      <c r="C8583" t="s">
        <v>8535</v>
      </c>
      <c r="E8583" s="15">
        <v>8583</v>
      </c>
      <c r="F8583" s="16">
        <v>75251120</v>
      </c>
      <c r="G8583" s="17" t="s">
        <v>8536</v>
      </c>
      <c r="Q8583" t="str">
        <f t="shared" si="134"/>
        <v>75251120-Usluge gašenja šumskih požara</v>
      </c>
    </row>
    <row r="8584" spans="1:17" x14ac:dyDescent="0.25">
      <c r="A8584">
        <v>8583</v>
      </c>
      <c r="B8584">
        <v>75251120</v>
      </c>
      <c r="C8584" t="s">
        <v>8536</v>
      </c>
      <c r="E8584" s="12">
        <v>8584</v>
      </c>
      <c r="F8584" s="13">
        <v>75252000</v>
      </c>
      <c r="G8584" s="14" t="s">
        <v>8537</v>
      </c>
      <c r="Q8584" t="str">
        <f t="shared" si="134"/>
        <v>75252000-Usluge spašavanja</v>
      </c>
    </row>
    <row r="8585" spans="1:17" x14ac:dyDescent="0.25">
      <c r="A8585">
        <v>8584</v>
      </c>
      <c r="B8585">
        <v>75252000</v>
      </c>
      <c r="C8585" t="s">
        <v>8537</v>
      </c>
      <c r="E8585" s="15">
        <v>8585</v>
      </c>
      <c r="F8585" s="16">
        <v>75300000</v>
      </c>
      <c r="G8585" s="17" t="s">
        <v>8538</v>
      </c>
      <c r="Q8585" t="str">
        <f t="shared" si="134"/>
        <v>75300000-Usluge obaveznog socijalnog osiguranja</v>
      </c>
    </row>
    <row r="8586" spans="1:17" x14ac:dyDescent="0.25">
      <c r="A8586">
        <v>8585</v>
      </c>
      <c r="B8586">
        <v>75300000</v>
      </c>
      <c r="C8586" t="s">
        <v>8538</v>
      </c>
      <c r="E8586" s="12">
        <v>8586</v>
      </c>
      <c r="F8586" s="13">
        <v>75310000</v>
      </c>
      <c r="G8586" s="14" t="s">
        <v>8539</v>
      </c>
      <c r="Q8586" t="str">
        <f t="shared" si="134"/>
        <v>75310000-Usluge u vezi sa raznim naknadama</v>
      </c>
    </row>
    <row r="8587" spans="1:17" x14ac:dyDescent="0.25">
      <c r="A8587">
        <v>8586</v>
      </c>
      <c r="B8587">
        <v>75310000</v>
      </c>
      <c r="C8587" t="s">
        <v>8539</v>
      </c>
      <c r="E8587" s="15">
        <v>8587</v>
      </c>
      <c r="F8587" s="16">
        <v>75311000</v>
      </c>
      <c r="G8587" s="17" t="s">
        <v>8540</v>
      </c>
      <c r="Q8587" t="str">
        <f t="shared" si="134"/>
        <v>75311000-Naknade u slučaju bolesti</v>
      </c>
    </row>
    <row r="8588" spans="1:17" x14ac:dyDescent="0.25">
      <c r="A8588">
        <v>8587</v>
      </c>
      <c r="B8588">
        <v>75311000</v>
      </c>
      <c r="C8588" t="s">
        <v>8540</v>
      </c>
      <c r="E8588" s="12">
        <v>8588</v>
      </c>
      <c r="F8588" s="13">
        <v>75312000</v>
      </c>
      <c r="G8588" s="14" t="s">
        <v>8541</v>
      </c>
      <c r="Q8588" t="str">
        <f t="shared" si="134"/>
        <v>75312000-Naknade za porodiljsko odsustvo</v>
      </c>
    </row>
    <row r="8589" spans="1:17" x14ac:dyDescent="0.25">
      <c r="A8589">
        <v>8588</v>
      </c>
      <c r="B8589">
        <v>75312000</v>
      </c>
      <c r="C8589" t="s">
        <v>8541</v>
      </c>
      <c r="E8589" s="15">
        <v>8589</v>
      </c>
      <c r="F8589" s="16">
        <v>75313000</v>
      </c>
      <c r="G8589" s="17" t="s">
        <v>8542</v>
      </c>
      <c r="Q8589" t="str">
        <f t="shared" si="134"/>
        <v>75313000-Davanja za slučaj invalidnosti</v>
      </c>
    </row>
    <row r="8590" spans="1:17" x14ac:dyDescent="0.25">
      <c r="A8590">
        <v>8589</v>
      </c>
      <c r="B8590">
        <v>75313000</v>
      </c>
      <c r="C8590" t="s">
        <v>8542</v>
      </c>
      <c r="E8590" s="12">
        <v>8590</v>
      </c>
      <c r="F8590" s="13">
        <v>75313100</v>
      </c>
      <c r="G8590" s="14" t="s">
        <v>8543</v>
      </c>
      <c r="Q8590" t="str">
        <f t="shared" si="134"/>
        <v>75313100-Naknade za privremenu nesposobnost</v>
      </c>
    </row>
    <row r="8591" spans="1:17" x14ac:dyDescent="0.25">
      <c r="A8591">
        <v>8590</v>
      </c>
      <c r="B8591">
        <v>75313100</v>
      </c>
      <c r="C8591" t="s">
        <v>8543</v>
      </c>
      <c r="E8591" s="15">
        <v>8591</v>
      </c>
      <c r="F8591" s="16">
        <v>75314000</v>
      </c>
      <c r="G8591" s="17" t="s">
        <v>8544</v>
      </c>
      <c r="Q8591" t="str">
        <f t="shared" si="134"/>
        <v>75314000-Naknade za nezaposlenost</v>
      </c>
    </row>
    <row r="8592" spans="1:17" x14ac:dyDescent="0.25">
      <c r="A8592">
        <v>8591</v>
      </c>
      <c r="B8592">
        <v>75314000</v>
      </c>
      <c r="C8592" t="s">
        <v>8544</v>
      </c>
      <c r="E8592" s="12">
        <v>8592</v>
      </c>
      <c r="F8592" s="13">
        <v>75320000</v>
      </c>
      <c r="G8592" s="14" t="s">
        <v>8545</v>
      </c>
      <c r="Q8592" t="str">
        <f t="shared" si="134"/>
        <v>75320000-Penzijske šeme za državne službenike</v>
      </c>
    </row>
    <row r="8593" spans="1:17" x14ac:dyDescent="0.25">
      <c r="A8593">
        <v>8592</v>
      </c>
      <c r="B8593">
        <v>75320000</v>
      </c>
      <c r="C8593" t="s">
        <v>8545</v>
      </c>
      <c r="E8593" s="15">
        <v>8593</v>
      </c>
      <c r="F8593" s="16">
        <v>75330000</v>
      </c>
      <c r="G8593" s="17" t="s">
        <v>8546</v>
      </c>
      <c r="Q8593" t="str">
        <f t="shared" si="134"/>
        <v>75330000-Porodični dodatak</v>
      </c>
    </row>
    <row r="8594" spans="1:17" x14ac:dyDescent="0.25">
      <c r="A8594">
        <v>8593</v>
      </c>
      <c r="B8594">
        <v>75330000</v>
      </c>
      <c r="C8594" t="s">
        <v>8546</v>
      </c>
      <c r="E8594" s="12">
        <v>8594</v>
      </c>
      <c r="F8594" s="13">
        <v>75340000</v>
      </c>
      <c r="G8594" s="14" t="s">
        <v>8547</v>
      </c>
      <c r="Q8594" t="str">
        <f t="shared" si="134"/>
        <v>75340000-Dečiji dodatak</v>
      </c>
    </row>
    <row r="8595" spans="1:17" x14ac:dyDescent="0.25">
      <c r="A8595">
        <v>8594</v>
      </c>
      <c r="B8595">
        <v>75340000</v>
      </c>
      <c r="C8595" t="s">
        <v>8547</v>
      </c>
      <c r="E8595" s="15">
        <v>8595</v>
      </c>
      <c r="F8595" s="16">
        <v>76000000</v>
      </c>
      <c r="G8595" s="17" t="s">
        <v>8548</v>
      </c>
      <c r="Q8595" t="str">
        <f t="shared" si="134"/>
        <v>76000000-Usluge povezane sa industrijom nafte i gasa</v>
      </c>
    </row>
    <row r="8596" spans="1:17" x14ac:dyDescent="0.25">
      <c r="A8596">
        <v>8595</v>
      </c>
      <c r="B8596">
        <v>76000000</v>
      </c>
      <c r="C8596" t="s">
        <v>8548</v>
      </c>
      <c r="E8596" s="12">
        <v>8596</v>
      </c>
      <c r="F8596" s="13">
        <v>76100000</v>
      </c>
      <c r="G8596" s="14" t="s">
        <v>8549</v>
      </c>
      <c r="Q8596" t="str">
        <f t="shared" si="134"/>
        <v>76100000-Profesionalne usluge u industriji gasa</v>
      </c>
    </row>
    <row r="8597" spans="1:17" x14ac:dyDescent="0.25">
      <c r="A8597">
        <v>8596</v>
      </c>
      <c r="B8597">
        <v>76100000</v>
      </c>
      <c r="C8597" t="s">
        <v>8549</v>
      </c>
      <c r="E8597" s="15">
        <v>8597</v>
      </c>
      <c r="F8597" s="16">
        <v>76110000</v>
      </c>
      <c r="G8597" s="17" t="s">
        <v>8550</v>
      </c>
      <c r="Q8597" t="str">
        <f t="shared" si="134"/>
        <v>76110000-Usluge u vezi sa vađenjem gasa</v>
      </c>
    </row>
    <row r="8598" spans="1:17" x14ac:dyDescent="0.25">
      <c r="A8598">
        <v>8597</v>
      </c>
      <c r="B8598">
        <v>76110000</v>
      </c>
      <c r="C8598" t="s">
        <v>8550</v>
      </c>
      <c r="E8598" s="12">
        <v>8598</v>
      </c>
      <c r="F8598" s="13">
        <v>76111000</v>
      </c>
      <c r="G8598" s="14" t="s">
        <v>8551</v>
      </c>
      <c r="Q8598" t="str">
        <f t="shared" si="134"/>
        <v>76111000-Usluge regasifikacije</v>
      </c>
    </row>
    <row r="8599" spans="1:17" x14ac:dyDescent="0.25">
      <c r="A8599">
        <v>8598</v>
      </c>
      <c r="B8599">
        <v>76111000</v>
      </c>
      <c r="C8599" t="s">
        <v>8551</v>
      </c>
      <c r="E8599" s="15">
        <v>8599</v>
      </c>
      <c r="F8599" s="16">
        <v>76120000</v>
      </c>
      <c r="G8599" s="17" t="s">
        <v>8552</v>
      </c>
      <c r="Q8599" t="str">
        <f t="shared" si="134"/>
        <v>76120000-Usluge ronjenja u vezi sa vađenjem gasa</v>
      </c>
    </row>
    <row r="8600" spans="1:17" x14ac:dyDescent="0.25">
      <c r="A8600">
        <v>8599</v>
      </c>
      <c r="B8600">
        <v>76120000</v>
      </c>
      <c r="C8600" t="s">
        <v>8552</v>
      </c>
      <c r="E8600" s="12">
        <v>8600</v>
      </c>
      <c r="F8600" s="13">
        <v>76121000</v>
      </c>
      <c r="G8600" s="14" t="s">
        <v>8553</v>
      </c>
      <c r="Q8600" t="str">
        <f t="shared" si="134"/>
        <v>76121000-Usluge ronjenja u vezi sa podmorskim bušotinama</v>
      </c>
    </row>
    <row r="8601" spans="1:17" x14ac:dyDescent="0.25">
      <c r="A8601">
        <v>8600</v>
      </c>
      <c r="B8601">
        <v>76121000</v>
      </c>
      <c r="C8601" t="s">
        <v>8553</v>
      </c>
      <c r="E8601" s="15">
        <v>8601</v>
      </c>
      <c r="F8601" s="16">
        <v>76200000</v>
      </c>
      <c r="G8601" s="17" t="s">
        <v>8554</v>
      </c>
      <c r="Q8601" t="str">
        <f t="shared" si="134"/>
        <v>76200000-Profesionalne usluge za naftnu industriju</v>
      </c>
    </row>
    <row r="8602" spans="1:17" x14ac:dyDescent="0.25">
      <c r="A8602">
        <v>8601</v>
      </c>
      <c r="B8602">
        <v>76200000</v>
      </c>
      <c r="C8602" t="s">
        <v>8554</v>
      </c>
      <c r="E8602" s="12">
        <v>8602</v>
      </c>
      <c r="F8602" s="13">
        <v>76210000</v>
      </c>
      <c r="G8602" s="14" t="s">
        <v>8555</v>
      </c>
      <c r="Q8602" t="str">
        <f t="shared" si="134"/>
        <v>76210000-Usluge u vezi sa vađenjem nafte</v>
      </c>
    </row>
    <row r="8603" spans="1:17" x14ac:dyDescent="0.25">
      <c r="A8603">
        <v>8602</v>
      </c>
      <c r="B8603">
        <v>76210000</v>
      </c>
      <c r="C8603" t="s">
        <v>8555</v>
      </c>
      <c r="E8603" s="15">
        <v>8603</v>
      </c>
      <c r="F8603" s="16">
        <v>76211000</v>
      </c>
      <c r="G8603" s="17" t="s">
        <v>8556</v>
      </c>
      <c r="Q8603" t="str">
        <f t="shared" si="134"/>
        <v>76211000-Usluge oblaganja zaštitnih cevi u bušotinama</v>
      </c>
    </row>
    <row r="8604" spans="1:17" x14ac:dyDescent="0.25">
      <c r="A8604">
        <v>8603</v>
      </c>
      <c r="B8604">
        <v>76211000</v>
      </c>
      <c r="C8604" t="s">
        <v>8556</v>
      </c>
      <c r="E8604" s="12">
        <v>8604</v>
      </c>
      <c r="F8604" s="13">
        <v>76211100</v>
      </c>
      <c r="G8604" s="14" t="s">
        <v>8557</v>
      </c>
      <c r="Q8604" t="str">
        <f t="shared" si="134"/>
        <v>76211100-Usluge oblaganja</v>
      </c>
    </row>
    <row r="8605" spans="1:17" x14ac:dyDescent="0.25">
      <c r="A8605">
        <v>8604</v>
      </c>
      <c r="B8605">
        <v>76211100</v>
      </c>
      <c r="C8605" t="s">
        <v>8557</v>
      </c>
      <c r="E8605" s="15">
        <v>8605</v>
      </c>
      <c r="F8605" s="16">
        <v>76211110</v>
      </c>
      <c r="G8605" s="17" t="s">
        <v>8558</v>
      </c>
      <c r="Q8605" t="str">
        <f t="shared" si="134"/>
        <v>76211110-Usluge oblaganja ispitnih bušotina</v>
      </c>
    </row>
    <row r="8606" spans="1:17" x14ac:dyDescent="0.25">
      <c r="A8606">
        <v>8605</v>
      </c>
      <c r="B8606">
        <v>76211110</v>
      </c>
      <c r="C8606" t="s">
        <v>8558</v>
      </c>
      <c r="E8606" s="12">
        <v>8606</v>
      </c>
      <c r="F8606" s="13">
        <v>76211120</v>
      </c>
      <c r="G8606" s="14" t="s">
        <v>8559</v>
      </c>
      <c r="Q8606" t="str">
        <f t="shared" si="134"/>
        <v>76211120-Usluge oblaganja bušotine izvorišta</v>
      </c>
    </row>
    <row r="8607" spans="1:17" x14ac:dyDescent="0.25">
      <c r="A8607">
        <v>8606</v>
      </c>
      <c r="B8607">
        <v>76211120</v>
      </c>
      <c r="C8607" t="s">
        <v>8559</v>
      </c>
      <c r="E8607" s="15">
        <v>8607</v>
      </c>
      <c r="F8607" s="16">
        <v>76211200</v>
      </c>
      <c r="G8607" s="17" t="s">
        <v>8560</v>
      </c>
      <c r="Q8607" t="str">
        <f t="shared" si="134"/>
        <v>76211200-Usluge analize isplake</v>
      </c>
    </row>
    <row r="8608" spans="1:17" x14ac:dyDescent="0.25">
      <c r="A8608">
        <v>8607</v>
      </c>
      <c r="B8608">
        <v>76211200</v>
      </c>
      <c r="C8608" t="s">
        <v>8560</v>
      </c>
      <c r="E8608" s="12">
        <v>8608</v>
      </c>
      <c r="F8608" s="13">
        <v>76300000</v>
      </c>
      <c r="G8608" s="14" t="s">
        <v>8561</v>
      </c>
      <c r="Q8608" t="str">
        <f t="shared" si="134"/>
        <v>76300000-Usluge bušenja</v>
      </c>
    </row>
    <row r="8609" spans="1:17" x14ac:dyDescent="0.25">
      <c r="A8609">
        <v>8608</v>
      </c>
      <c r="B8609">
        <v>76300000</v>
      </c>
      <c r="C8609" t="s">
        <v>8561</v>
      </c>
      <c r="E8609" s="15">
        <v>8609</v>
      </c>
      <c r="F8609" s="16">
        <v>76310000</v>
      </c>
      <c r="G8609" s="17" t="s">
        <v>8562</v>
      </c>
      <c r="Q8609" t="str">
        <f t="shared" si="134"/>
        <v>76310000-Usluge bušenja povezane sa vađenjem gasa</v>
      </c>
    </row>
    <row r="8610" spans="1:17" x14ac:dyDescent="0.25">
      <c r="A8610">
        <v>8609</v>
      </c>
      <c r="B8610">
        <v>76310000</v>
      </c>
      <c r="C8610" t="s">
        <v>8562</v>
      </c>
      <c r="E8610" s="12">
        <v>8610</v>
      </c>
      <c r="F8610" s="13">
        <v>76320000</v>
      </c>
      <c r="G8610" s="14" t="s">
        <v>8563</v>
      </c>
      <c r="Q8610" t="str">
        <f t="shared" si="134"/>
        <v>76320000-Usluge bušenja na moru</v>
      </c>
    </row>
    <row r="8611" spans="1:17" x14ac:dyDescent="0.25">
      <c r="A8611">
        <v>8610</v>
      </c>
      <c r="B8611">
        <v>76320000</v>
      </c>
      <c r="C8611" t="s">
        <v>8563</v>
      </c>
      <c r="E8611" s="15">
        <v>8611</v>
      </c>
      <c r="F8611" s="16">
        <v>76330000</v>
      </c>
      <c r="G8611" s="17" t="s">
        <v>8564</v>
      </c>
      <c r="Q8611" t="str">
        <f t="shared" si="134"/>
        <v>76330000-Usluge bušenja turbinskom bušilicom</v>
      </c>
    </row>
    <row r="8612" spans="1:17" x14ac:dyDescent="0.25">
      <c r="A8612">
        <v>8611</v>
      </c>
      <c r="B8612">
        <v>76330000</v>
      </c>
      <c r="C8612" t="s">
        <v>8564</v>
      </c>
      <c r="E8612" s="12">
        <v>8612</v>
      </c>
      <c r="F8612" s="13">
        <v>76331000</v>
      </c>
      <c r="G8612" s="14" t="s">
        <v>8565</v>
      </c>
      <c r="Q8612" t="str">
        <f t="shared" si="134"/>
        <v>76331000-Usluge bušenja turbinskom bušilicom sa vretenom</v>
      </c>
    </row>
    <row r="8613" spans="1:17" x14ac:dyDescent="0.25">
      <c r="A8613">
        <v>8612</v>
      </c>
      <c r="B8613">
        <v>76331000</v>
      </c>
      <c r="C8613" t="s">
        <v>8565</v>
      </c>
      <c r="E8613" s="15">
        <v>8613</v>
      </c>
      <c r="F8613" s="16">
        <v>76340000</v>
      </c>
      <c r="G8613" s="17" t="s">
        <v>8566</v>
      </c>
      <c r="Q8613" t="str">
        <f t="shared" si="134"/>
        <v>76340000-Bušenje jezgra</v>
      </c>
    </row>
    <row r="8614" spans="1:17" x14ac:dyDescent="0.25">
      <c r="A8614">
        <v>8613</v>
      </c>
      <c r="B8614">
        <v>76340000</v>
      </c>
      <c r="C8614" t="s">
        <v>8566</v>
      </c>
      <c r="E8614" s="12">
        <v>8614</v>
      </c>
      <c r="F8614" s="13">
        <v>76400000</v>
      </c>
      <c r="G8614" s="14" t="s">
        <v>8567</v>
      </c>
      <c r="Q8614" t="str">
        <f t="shared" si="134"/>
        <v>76400000-Usluge određivanja položaja platforme</v>
      </c>
    </row>
    <row r="8615" spans="1:17" x14ac:dyDescent="0.25">
      <c r="A8615">
        <v>8614</v>
      </c>
      <c r="B8615">
        <v>76400000</v>
      </c>
      <c r="C8615" t="s">
        <v>8567</v>
      </c>
      <c r="E8615" s="15">
        <v>8615</v>
      </c>
      <c r="F8615" s="16">
        <v>76410000</v>
      </c>
      <c r="G8615" s="17" t="s">
        <v>8568</v>
      </c>
      <c r="Q8615" t="str">
        <f t="shared" si="134"/>
        <v>76410000-Usluge uvođenja zaštitnih i proizvodnih cevi u bušotine</v>
      </c>
    </row>
    <row r="8616" spans="1:17" x14ac:dyDescent="0.25">
      <c r="A8616">
        <v>8615</v>
      </c>
      <c r="B8616">
        <v>76410000</v>
      </c>
      <c r="C8616" t="s">
        <v>8568</v>
      </c>
      <c r="E8616" s="12">
        <v>8616</v>
      </c>
      <c r="F8616" s="13">
        <v>76411000</v>
      </c>
      <c r="G8616" s="14" t="s">
        <v>8569</v>
      </c>
      <c r="Q8616" t="str">
        <f t="shared" si="134"/>
        <v>76411000-Usluge uvođenja zaštitnih cevi u bušotine</v>
      </c>
    </row>
    <row r="8617" spans="1:17" x14ac:dyDescent="0.25">
      <c r="A8617">
        <v>8616</v>
      </c>
      <c r="B8617">
        <v>76411000</v>
      </c>
      <c r="C8617" t="s">
        <v>8569</v>
      </c>
      <c r="E8617" s="15">
        <v>8617</v>
      </c>
      <c r="F8617" s="16">
        <v>76411100</v>
      </c>
      <c r="G8617" s="17" t="s">
        <v>8570</v>
      </c>
      <c r="Q8617" t="str">
        <f t="shared" si="134"/>
        <v>76411100-Usluge tima za uvođenje zaštitnih cevi u bušotine</v>
      </c>
    </row>
    <row r="8618" spans="1:17" x14ac:dyDescent="0.25">
      <c r="A8618">
        <v>8617</v>
      </c>
      <c r="B8618">
        <v>76411100</v>
      </c>
      <c r="C8618" t="s">
        <v>8570</v>
      </c>
      <c r="E8618" s="12">
        <v>8618</v>
      </c>
      <c r="F8618" s="13">
        <v>76411200</v>
      </c>
      <c r="G8618" s="14" t="s">
        <v>8571</v>
      </c>
      <c r="Q8618" t="str">
        <f t="shared" si="134"/>
        <v>76411200-Usluge planiranja uvođenja zaštitnih cevi u bušotine</v>
      </c>
    </row>
    <row r="8619" spans="1:17" x14ac:dyDescent="0.25">
      <c r="A8619">
        <v>8618</v>
      </c>
      <c r="B8619">
        <v>76411200</v>
      </c>
      <c r="C8619" t="s">
        <v>8571</v>
      </c>
      <c r="E8619" s="15">
        <v>8619</v>
      </c>
      <c r="F8619" s="16">
        <v>76411300</v>
      </c>
      <c r="G8619" s="17" t="s">
        <v>8572</v>
      </c>
      <c r="Q8619" t="str">
        <f t="shared" si="134"/>
        <v>76411300-Usluge izrade zaštitnih cevi za bušotine</v>
      </c>
    </row>
    <row r="8620" spans="1:17" x14ac:dyDescent="0.25">
      <c r="A8620">
        <v>8619</v>
      </c>
      <c r="B8620">
        <v>76411300</v>
      </c>
      <c r="C8620" t="s">
        <v>8572</v>
      </c>
      <c r="E8620" s="12">
        <v>8620</v>
      </c>
      <c r="F8620" s="13">
        <v>76411400</v>
      </c>
      <c r="G8620" s="14" t="s">
        <v>8573</v>
      </c>
      <c r="Q8620" t="str">
        <f t="shared" si="134"/>
        <v>76411400-Usluge dovršenja uvođenja zaštitnih cevi u bušotine</v>
      </c>
    </row>
    <row r="8621" spans="1:17" x14ac:dyDescent="0.25">
      <c r="A8621">
        <v>8620</v>
      </c>
      <c r="B8621">
        <v>76411400</v>
      </c>
      <c r="C8621" t="s">
        <v>8573</v>
      </c>
      <c r="E8621" s="15">
        <v>8621</v>
      </c>
      <c r="F8621" s="16">
        <v>76420000</v>
      </c>
      <c r="G8621" s="17" t="s">
        <v>8574</v>
      </c>
      <c r="Q8621" t="str">
        <f t="shared" si="134"/>
        <v>76420000-Usluge cementiranja bušotine</v>
      </c>
    </row>
    <row r="8622" spans="1:17" x14ac:dyDescent="0.25">
      <c r="A8622">
        <v>8621</v>
      </c>
      <c r="B8622">
        <v>76420000</v>
      </c>
      <c r="C8622" t="s">
        <v>8574</v>
      </c>
      <c r="E8622" s="12">
        <v>8622</v>
      </c>
      <c r="F8622" s="13">
        <v>76421000</v>
      </c>
      <c r="G8622" s="14" t="s">
        <v>8575</v>
      </c>
      <c r="Q8622" t="str">
        <f t="shared" si="134"/>
        <v>76421000-Usluge cementiranja obloge</v>
      </c>
    </row>
    <row r="8623" spans="1:17" x14ac:dyDescent="0.25">
      <c r="A8623">
        <v>8622</v>
      </c>
      <c r="B8623">
        <v>76421000</v>
      </c>
      <c r="C8623" t="s">
        <v>8575</v>
      </c>
      <c r="E8623" s="15">
        <v>8623</v>
      </c>
      <c r="F8623" s="16">
        <v>76422000</v>
      </c>
      <c r="G8623" s="17" t="s">
        <v>8576</v>
      </c>
      <c r="Q8623" t="str">
        <f t="shared" si="134"/>
        <v>76422000-Usluge cementiranja čepa</v>
      </c>
    </row>
    <row r="8624" spans="1:17" x14ac:dyDescent="0.25">
      <c r="A8624">
        <v>8623</v>
      </c>
      <c r="B8624">
        <v>76422000</v>
      </c>
      <c r="C8624" t="s">
        <v>8576</v>
      </c>
      <c r="E8624" s="12">
        <v>8624</v>
      </c>
      <c r="F8624" s="13">
        <v>76423000</v>
      </c>
      <c r="G8624" s="14" t="s">
        <v>8577</v>
      </c>
      <c r="Q8624" t="str">
        <f t="shared" si="134"/>
        <v>76423000-Usluge betoniranja penastim betonom</v>
      </c>
    </row>
    <row r="8625" spans="1:17" x14ac:dyDescent="0.25">
      <c r="A8625">
        <v>8624</v>
      </c>
      <c r="B8625">
        <v>76423000</v>
      </c>
      <c r="C8625" t="s">
        <v>8577</v>
      </c>
      <c r="E8625" s="15">
        <v>8625</v>
      </c>
      <c r="F8625" s="16">
        <v>76430000</v>
      </c>
      <c r="G8625" s="17" t="s">
        <v>8578</v>
      </c>
      <c r="Q8625" t="str">
        <f t="shared" si="134"/>
        <v>76430000-Usluge bušenja bušotina i proizvodne usluge</v>
      </c>
    </row>
    <row r="8626" spans="1:17" x14ac:dyDescent="0.25">
      <c r="A8626">
        <v>8625</v>
      </c>
      <c r="B8626">
        <v>76430000</v>
      </c>
      <c r="C8626" t="s">
        <v>8578</v>
      </c>
      <c r="E8626" s="12">
        <v>8626</v>
      </c>
      <c r="F8626" s="13">
        <v>76431000</v>
      </c>
      <c r="G8626" s="14" t="s">
        <v>8579</v>
      </c>
      <c r="Q8626" t="str">
        <f t="shared" si="134"/>
        <v>76431000-Usluge bušenja bušotine</v>
      </c>
    </row>
    <row r="8627" spans="1:17" x14ac:dyDescent="0.25">
      <c r="A8627">
        <v>8626</v>
      </c>
      <c r="B8627">
        <v>76431000</v>
      </c>
      <c r="C8627" t="s">
        <v>8579</v>
      </c>
      <c r="E8627" s="15">
        <v>8627</v>
      </c>
      <c r="F8627" s="16">
        <v>76431100</v>
      </c>
      <c r="G8627" s="17" t="s">
        <v>8580</v>
      </c>
      <c r="Q8627" t="str">
        <f t="shared" si="134"/>
        <v>76431100-Usluge kontrole bušenja bušotine</v>
      </c>
    </row>
    <row r="8628" spans="1:17" x14ac:dyDescent="0.25">
      <c r="A8628">
        <v>8627</v>
      </c>
      <c r="B8628">
        <v>76431100</v>
      </c>
      <c r="C8628" t="s">
        <v>8580</v>
      </c>
      <c r="E8628" s="12">
        <v>8628</v>
      </c>
      <c r="F8628" s="13">
        <v>76431200</v>
      </c>
      <c r="G8628" s="14" t="s">
        <v>8581</v>
      </c>
      <c r="Q8628" t="str">
        <f t="shared" si="134"/>
        <v>76431200-Usluge podizanja cevi kod bušenja bušotine</v>
      </c>
    </row>
    <row r="8629" spans="1:17" x14ac:dyDescent="0.25">
      <c r="A8629">
        <v>8628</v>
      </c>
      <c r="B8629">
        <v>76431200</v>
      </c>
      <c r="C8629" t="s">
        <v>8581</v>
      </c>
      <c r="E8629" s="15">
        <v>8629</v>
      </c>
      <c r="F8629" s="16">
        <v>76431300</v>
      </c>
      <c r="G8629" s="17" t="s">
        <v>8582</v>
      </c>
      <c r="Q8629" t="str">
        <f t="shared" si="134"/>
        <v>76431300-Usluge odlaganja cevi kod bušenja bušotine</v>
      </c>
    </row>
    <row r="8630" spans="1:17" x14ac:dyDescent="0.25">
      <c r="A8630">
        <v>8629</v>
      </c>
      <c r="B8630">
        <v>76431300</v>
      </c>
      <c r="C8630" t="s">
        <v>8582</v>
      </c>
      <c r="E8630" s="12">
        <v>8630</v>
      </c>
      <c r="F8630" s="13">
        <v>76431400</v>
      </c>
      <c r="G8630" s="14" t="s">
        <v>8583</v>
      </c>
      <c r="Q8630" t="str">
        <f t="shared" si="134"/>
        <v>76431400-Usluge bušenja levkastih bušotina</v>
      </c>
    </row>
    <row r="8631" spans="1:17" x14ac:dyDescent="0.25">
      <c r="A8631">
        <v>8630</v>
      </c>
      <c r="B8631">
        <v>76431400</v>
      </c>
      <c r="C8631" t="s">
        <v>8583</v>
      </c>
      <c r="E8631" s="15">
        <v>8631</v>
      </c>
      <c r="F8631" s="16">
        <v>76431500</v>
      </c>
      <c r="G8631" s="17" t="s">
        <v>8584</v>
      </c>
      <c r="Q8631" t="str">
        <f t="shared" si="134"/>
        <v>76431500-Usluge nadzora bušenja</v>
      </c>
    </row>
    <row r="8632" spans="1:17" x14ac:dyDescent="0.25">
      <c r="A8632">
        <v>8631</v>
      </c>
      <c r="B8632">
        <v>76431500</v>
      </c>
      <c r="C8632" t="s">
        <v>8584</v>
      </c>
      <c r="E8632" s="12">
        <v>8632</v>
      </c>
      <c r="F8632" s="13">
        <v>76431600</v>
      </c>
      <c r="G8632" s="14" t="s">
        <v>8585</v>
      </c>
      <c r="Q8632" t="str">
        <f t="shared" si="134"/>
        <v>76431600-Usluge nadzora bušotine</v>
      </c>
    </row>
    <row r="8633" spans="1:17" x14ac:dyDescent="0.25">
      <c r="A8633">
        <v>8632</v>
      </c>
      <c r="B8633">
        <v>76431600</v>
      </c>
      <c r="C8633" t="s">
        <v>8585</v>
      </c>
      <c r="E8633" s="15">
        <v>8633</v>
      </c>
      <c r="F8633" s="16">
        <v>76440000</v>
      </c>
      <c r="G8633" s="17" t="s">
        <v>8586</v>
      </c>
      <c r="Q8633" t="str">
        <f t="shared" si="134"/>
        <v>76440000-Usluge merenja bušotine</v>
      </c>
    </row>
    <row r="8634" spans="1:17" x14ac:dyDescent="0.25">
      <c r="A8634">
        <v>8633</v>
      </c>
      <c r="B8634">
        <v>76440000</v>
      </c>
      <c r="C8634" t="s">
        <v>8586</v>
      </c>
      <c r="E8634" s="12">
        <v>8634</v>
      </c>
      <c r="F8634" s="13">
        <v>76441000</v>
      </c>
      <c r="G8634" s="14" t="s">
        <v>8587</v>
      </c>
      <c r="Q8634" t="str">
        <f t="shared" si="134"/>
        <v>76441000-Usluge merenja obložene bušotine</v>
      </c>
    </row>
    <row r="8635" spans="1:17" x14ac:dyDescent="0.25">
      <c r="A8635">
        <v>8634</v>
      </c>
      <c r="B8635">
        <v>76441000</v>
      </c>
      <c r="C8635" t="s">
        <v>8587</v>
      </c>
      <c r="E8635" s="15">
        <v>8635</v>
      </c>
      <c r="F8635" s="16">
        <v>76442000</v>
      </c>
      <c r="G8635" s="17" t="s">
        <v>8588</v>
      </c>
      <c r="Q8635" t="str">
        <f t="shared" si="134"/>
        <v>76442000-Usluge merenja otvorene bušotine</v>
      </c>
    </row>
    <row r="8636" spans="1:17" x14ac:dyDescent="0.25">
      <c r="A8636">
        <v>8635</v>
      </c>
      <c r="B8636">
        <v>76442000</v>
      </c>
      <c r="C8636" t="s">
        <v>8588</v>
      </c>
      <c r="E8636" s="12">
        <v>8636</v>
      </c>
      <c r="F8636" s="13">
        <v>76443000</v>
      </c>
      <c r="G8636" s="14" t="s">
        <v>8589</v>
      </c>
      <c r="Q8636" t="str">
        <f t="shared" si="134"/>
        <v>76443000-Ostale usluge merenja</v>
      </c>
    </row>
    <row r="8637" spans="1:17" x14ac:dyDescent="0.25">
      <c r="A8637">
        <v>8636</v>
      </c>
      <c r="B8637">
        <v>76443000</v>
      </c>
      <c r="C8637" t="s">
        <v>8589</v>
      </c>
      <c r="E8637" s="15">
        <v>8637</v>
      </c>
      <c r="F8637" s="16">
        <v>76450000</v>
      </c>
      <c r="G8637" s="17" t="s">
        <v>8590</v>
      </c>
      <c r="Q8637" t="str">
        <f t="shared" si="134"/>
        <v>76450000-Usluge upravljanja bušotinom</v>
      </c>
    </row>
    <row r="8638" spans="1:17" x14ac:dyDescent="0.25">
      <c r="A8638">
        <v>8637</v>
      </c>
      <c r="B8638">
        <v>76450000</v>
      </c>
      <c r="C8638" t="s">
        <v>8590</v>
      </c>
      <c r="E8638" s="12">
        <v>8638</v>
      </c>
      <c r="F8638" s="13">
        <v>76460000</v>
      </c>
      <c r="G8638" s="14" t="s">
        <v>8591</v>
      </c>
      <c r="Q8638" t="str">
        <f t="shared" si="134"/>
        <v>76460000-Usluge podrške u vezi sa bušotinom</v>
      </c>
    </row>
    <row r="8639" spans="1:17" x14ac:dyDescent="0.25">
      <c r="A8639">
        <v>8638</v>
      </c>
      <c r="B8639">
        <v>76460000</v>
      </c>
      <c r="C8639" t="s">
        <v>8591</v>
      </c>
      <c r="E8639" s="15">
        <v>8639</v>
      </c>
      <c r="F8639" s="16">
        <v>76470000</v>
      </c>
      <c r="G8639" s="17" t="s">
        <v>8592</v>
      </c>
      <c r="Q8639" t="str">
        <f t="shared" si="134"/>
        <v>76470000-Usluge ispitivanja bušotine</v>
      </c>
    </row>
    <row r="8640" spans="1:17" x14ac:dyDescent="0.25">
      <c r="A8640">
        <v>8639</v>
      </c>
      <c r="B8640">
        <v>76470000</v>
      </c>
      <c r="C8640" t="s">
        <v>8592</v>
      </c>
      <c r="E8640" s="12">
        <v>8640</v>
      </c>
      <c r="F8640" s="13">
        <v>76471000</v>
      </c>
      <c r="G8640" s="14" t="s">
        <v>8593</v>
      </c>
      <c r="Q8640" t="str">
        <f t="shared" si="134"/>
        <v>76471000-Usluge ispitivanja raspukline bušotine</v>
      </c>
    </row>
    <row r="8641" spans="1:17" x14ac:dyDescent="0.25">
      <c r="A8641">
        <v>8640</v>
      </c>
      <c r="B8641">
        <v>76471000</v>
      </c>
      <c r="C8641" t="s">
        <v>8593</v>
      </c>
      <c r="E8641" s="15">
        <v>8641</v>
      </c>
      <c r="F8641" s="16">
        <v>76472000</v>
      </c>
      <c r="G8641" s="17" t="s">
        <v>8594</v>
      </c>
      <c r="Q8641" t="str">
        <f t="shared" si="134"/>
        <v>76472000-Usluge pregleda ili ispitivanja mesta bušenja</v>
      </c>
    </row>
    <row r="8642" spans="1:17" x14ac:dyDescent="0.25">
      <c r="A8642">
        <v>8641</v>
      </c>
      <c r="B8642">
        <v>76472000</v>
      </c>
      <c r="C8642" t="s">
        <v>8594</v>
      </c>
      <c r="E8642" s="12">
        <v>8642</v>
      </c>
      <c r="F8642" s="13">
        <v>76473000</v>
      </c>
      <c r="G8642" s="14" t="s">
        <v>8595</v>
      </c>
      <c r="Q8642" t="str">
        <f t="shared" ref="Q8642:Q8705" si="135">F8642&amp; "-" &amp;G8642</f>
        <v>76473000-Usluge ispitivanja opreme bušotine</v>
      </c>
    </row>
    <row r="8643" spans="1:17" x14ac:dyDescent="0.25">
      <c r="A8643">
        <v>8642</v>
      </c>
      <c r="B8643">
        <v>76473000</v>
      </c>
      <c r="C8643" t="s">
        <v>8595</v>
      </c>
      <c r="E8643" s="15">
        <v>8643</v>
      </c>
      <c r="F8643" s="16">
        <v>76480000</v>
      </c>
      <c r="G8643" s="17" t="s">
        <v>8596</v>
      </c>
      <c r="Q8643" t="str">
        <f t="shared" si="135"/>
        <v>76480000-Usluge postavljanja cevi</v>
      </c>
    </row>
    <row r="8644" spans="1:17" x14ac:dyDescent="0.25">
      <c r="A8644">
        <v>8643</v>
      </c>
      <c r="B8644">
        <v>76480000</v>
      </c>
      <c r="C8644" t="s">
        <v>8596</v>
      </c>
      <c r="E8644" s="12">
        <v>8644</v>
      </c>
      <c r="F8644" s="13">
        <v>76490000</v>
      </c>
      <c r="G8644" s="14" t="s">
        <v>8597</v>
      </c>
      <c r="Q8644" t="str">
        <f t="shared" si="135"/>
        <v>76490000-Usluge ispunjavanja bušotine</v>
      </c>
    </row>
    <row r="8645" spans="1:17" x14ac:dyDescent="0.25">
      <c r="A8645">
        <v>8644</v>
      </c>
      <c r="B8645">
        <v>76490000</v>
      </c>
      <c r="C8645" t="s">
        <v>8597</v>
      </c>
      <c r="E8645" s="15">
        <v>8645</v>
      </c>
      <c r="F8645" s="16">
        <v>76491000</v>
      </c>
      <c r="G8645" s="17" t="s">
        <v>8598</v>
      </c>
      <c r="Q8645" t="str">
        <f t="shared" si="135"/>
        <v>76491000-Usluge začepljivanja bušotine</v>
      </c>
    </row>
    <row r="8646" spans="1:17" x14ac:dyDescent="0.25">
      <c r="A8646">
        <v>8645</v>
      </c>
      <c r="B8646">
        <v>76491000</v>
      </c>
      <c r="C8646" t="s">
        <v>8598</v>
      </c>
      <c r="E8646" s="12">
        <v>8646</v>
      </c>
      <c r="F8646" s="13">
        <v>76492000</v>
      </c>
      <c r="G8646" s="14" t="s">
        <v>8599</v>
      </c>
      <c r="Q8646" t="str">
        <f t="shared" si="135"/>
        <v>76492000-Usluge određivanja položaja bušotine</v>
      </c>
    </row>
    <row r="8647" spans="1:17" x14ac:dyDescent="0.25">
      <c r="A8647">
        <v>8646</v>
      </c>
      <c r="B8647">
        <v>76492000</v>
      </c>
      <c r="C8647" t="s">
        <v>8599</v>
      </c>
      <c r="E8647" s="15">
        <v>8647</v>
      </c>
      <c r="F8647" s="16">
        <v>76500000</v>
      </c>
      <c r="G8647" s="17" t="s">
        <v>8600</v>
      </c>
      <c r="Q8647" t="str">
        <f t="shared" si="135"/>
        <v>76500000-Usluge na kopnu i na moru</v>
      </c>
    </row>
    <row r="8648" spans="1:17" x14ac:dyDescent="0.25">
      <c r="A8648">
        <v>8647</v>
      </c>
      <c r="B8648">
        <v>76500000</v>
      </c>
      <c r="C8648" t="s">
        <v>8600</v>
      </c>
      <c r="E8648" s="12">
        <v>8648</v>
      </c>
      <c r="F8648" s="13">
        <v>76510000</v>
      </c>
      <c r="G8648" s="14" t="s">
        <v>8601</v>
      </c>
      <c r="Q8648" t="str">
        <f t="shared" si="135"/>
        <v>76510000-Usluge na kopnu</v>
      </c>
    </row>
    <row r="8649" spans="1:17" x14ac:dyDescent="0.25">
      <c r="A8649">
        <v>8648</v>
      </c>
      <c r="B8649">
        <v>76510000</v>
      </c>
      <c r="C8649" t="s">
        <v>8601</v>
      </c>
      <c r="E8649" s="15">
        <v>8649</v>
      </c>
      <c r="F8649" s="16">
        <v>76520000</v>
      </c>
      <c r="G8649" s="17" t="s">
        <v>8602</v>
      </c>
      <c r="Q8649" t="str">
        <f t="shared" si="135"/>
        <v>76520000-Usluge na moru</v>
      </c>
    </row>
    <row r="8650" spans="1:17" x14ac:dyDescent="0.25">
      <c r="A8650">
        <v>8649</v>
      </c>
      <c r="B8650">
        <v>76520000</v>
      </c>
      <c r="C8650" t="s">
        <v>8602</v>
      </c>
      <c r="E8650" s="12">
        <v>8650</v>
      </c>
      <c r="F8650" s="13">
        <v>76521000</v>
      </c>
      <c r="G8650" s="14" t="s">
        <v>8603</v>
      </c>
      <c r="Q8650" t="str">
        <f t="shared" si="135"/>
        <v>76521000-Usluge instalacije na moru</v>
      </c>
    </row>
    <row r="8651" spans="1:17" x14ac:dyDescent="0.25">
      <c r="A8651">
        <v>8650</v>
      </c>
      <c r="B8651">
        <v>76521000</v>
      </c>
      <c r="C8651" t="s">
        <v>8603</v>
      </c>
      <c r="E8651" s="15">
        <v>8651</v>
      </c>
      <c r="F8651" s="16">
        <v>76522000</v>
      </c>
      <c r="G8651" s="17" t="s">
        <v>8604</v>
      </c>
      <c r="Q8651" t="str">
        <f t="shared" si="135"/>
        <v>76522000-Usluge brodova za snabdevanje na moru</v>
      </c>
    </row>
    <row r="8652" spans="1:17" x14ac:dyDescent="0.25">
      <c r="A8652">
        <v>8651</v>
      </c>
      <c r="B8652">
        <v>76522000</v>
      </c>
      <c r="C8652" t="s">
        <v>8604</v>
      </c>
      <c r="E8652" s="12">
        <v>8652</v>
      </c>
      <c r="F8652" s="13">
        <v>76530000</v>
      </c>
      <c r="G8652" s="14" t="s">
        <v>8605</v>
      </c>
      <c r="Q8652" t="str">
        <f t="shared" si="135"/>
        <v>76530000-Usluge u vezi sa bušotinskom rupom</v>
      </c>
    </row>
    <row r="8653" spans="1:17" x14ac:dyDescent="0.25">
      <c r="A8653">
        <v>8652</v>
      </c>
      <c r="B8653">
        <v>76530000</v>
      </c>
      <c r="C8653" t="s">
        <v>8605</v>
      </c>
      <c r="E8653" s="15">
        <v>8653</v>
      </c>
      <c r="F8653" s="16">
        <v>76531000</v>
      </c>
      <c r="G8653" s="17" t="s">
        <v>8606</v>
      </c>
      <c r="Q8653" t="str">
        <f t="shared" si="135"/>
        <v>76531000-Usluge bušotinske karotaže</v>
      </c>
    </row>
    <row r="8654" spans="1:17" x14ac:dyDescent="0.25">
      <c r="A8654">
        <v>8653</v>
      </c>
      <c r="B8654">
        <v>76531000</v>
      </c>
      <c r="C8654" t="s">
        <v>8606</v>
      </c>
      <c r="E8654" s="12">
        <v>8654</v>
      </c>
      <c r="F8654" s="13">
        <v>76532000</v>
      </c>
      <c r="G8654" s="14" t="s">
        <v>8607</v>
      </c>
      <c r="Q8654" t="str">
        <f t="shared" si="135"/>
        <v>76532000-Usluge pumpanja u bušotinskoj rupi</v>
      </c>
    </row>
    <row r="8655" spans="1:17" x14ac:dyDescent="0.25">
      <c r="A8655">
        <v>8654</v>
      </c>
      <c r="B8655">
        <v>76532000</v>
      </c>
      <c r="C8655" t="s">
        <v>8607</v>
      </c>
      <c r="E8655" s="15">
        <v>8655</v>
      </c>
      <c r="F8655" s="16">
        <v>76533000</v>
      </c>
      <c r="G8655" s="17" t="s">
        <v>8608</v>
      </c>
      <c r="Q8655" t="str">
        <f t="shared" si="135"/>
        <v>76533000-Usluge snimanja bušotinske rupe</v>
      </c>
    </row>
    <row r="8656" spans="1:17" x14ac:dyDescent="0.25">
      <c r="A8656">
        <v>8655</v>
      </c>
      <c r="B8656">
        <v>76533000</v>
      </c>
      <c r="C8656" t="s">
        <v>8608</v>
      </c>
      <c r="E8656" s="12">
        <v>8656</v>
      </c>
      <c r="F8656" s="13">
        <v>76534000</v>
      </c>
      <c r="G8656" s="14" t="s">
        <v>8609</v>
      </c>
      <c r="Q8656" t="str">
        <f t="shared" si="135"/>
        <v>76534000-Usluge širenja bušotinske rupe</v>
      </c>
    </row>
    <row r="8657" spans="1:17" x14ac:dyDescent="0.25">
      <c r="A8657">
        <v>8656</v>
      </c>
      <c r="B8657">
        <v>76534000</v>
      </c>
      <c r="C8657" t="s">
        <v>8609</v>
      </c>
      <c r="E8657" s="15">
        <v>8657</v>
      </c>
      <c r="F8657" s="16">
        <v>76535000</v>
      </c>
      <c r="G8657" s="17" t="s">
        <v>8610</v>
      </c>
      <c r="Q8657" t="str">
        <f t="shared" si="135"/>
        <v>76535000-Usluge otvaranja bušotinske rupe</v>
      </c>
    </row>
    <row r="8658" spans="1:17" x14ac:dyDescent="0.25">
      <c r="A8658">
        <v>8657</v>
      </c>
      <c r="B8658">
        <v>76535000</v>
      </c>
      <c r="C8658" t="s">
        <v>8610</v>
      </c>
      <c r="E8658" s="12">
        <v>8658</v>
      </c>
      <c r="F8658" s="13">
        <v>76536000</v>
      </c>
      <c r="G8658" s="14" t="s">
        <v>8611</v>
      </c>
      <c r="Q8658" t="str">
        <f t="shared" si="135"/>
        <v>76536000-Usluge nadzora vibracija bušotinske rupe</v>
      </c>
    </row>
    <row r="8659" spans="1:17" x14ac:dyDescent="0.25">
      <c r="A8659">
        <v>8658</v>
      </c>
      <c r="B8659">
        <v>76536000</v>
      </c>
      <c r="C8659" t="s">
        <v>8611</v>
      </c>
      <c r="E8659" s="15">
        <v>8659</v>
      </c>
      <c r="F8659" s="16">
        <v>76537000</v>
      </c>
      <c r="G8659" s="17" t="s">
        <v>8612</v>
      </c>
      <c r="Q8659" t="str">
        <f t="shared" si="135"/>
        <v>76537000-Usluge u vezi sa alatima za bušotinske rupe</v>
      </c>
    </row>
    <row r="8660" spans="1:17" x14ac:dyDescent="0.25">
      <c r="A8660">
        <v>8659</v>
      </c>
      <c r="B8660">
        <v>76537000</v>
      </c>
      <c r="C8660" t="s">
        <v>8612</v>
      </c>
      <c r="E8660" s="12">
        <v>8660</v>
      </c>
      <c r="F8660" s="13">
        <v>76537100</v>
      </c>
      <c r="G8660" s="14" t="s">
        <v>8613</v>
      </c>
      <c r="Q8660" t="str">
        <f t="shared" si="135"/>
        <v>76537100-Usluge u vezi sa alatima za bušotinske rupe naftnih polja</v>
      </c>
    </row>
    <row r="8661" spans="1:17" x14ac:dyDescent="0.25">
      <c r="A8661">
        <v>8660</v>
      </c>
      <c r="B8661">
        <v>76537100</v>
      </c>
      <c r="C8661" t="s">
        <v>8613</v>
      </c>
      <c r="E8661" s="15">
        <v>8661</v>
      </c>
      <c r="F8661" s="16">
        <v>76600000</v>
      </c>
      <c r="G8661" s="17" t="s">
        <v>8614</v>
      </c>
      <c r="Q8661" t="str">
        <f t="shared" si="135"/>
        <v>76600000-Usluge pregleda cevovoda</v>
      </c>
    </row>
    <row r="8662" spans="1:17" x14ac:dyDescent="0.25">
      <c r="A8662">
        <v>8661</v>
      </c>
      <c r="B8662">
        <v>76600000</v>
      </c>
      <c r="C8662" t="s">
        <v>8614</v>
      </c>
      <c r="E8662" s="12">
        <v>8662</v>
      </c>
      <c r="F8662" s="13">
        <v>77000000</v>
      </c>
      <c r="G8662" s="14" t="s">
        <v>8615</v>
      </c>
      <c r="Q8662" t="str">
        <f t="shared" si="135"/>
        <v>77000000-Usluge u oblasti poljoprivrede, šumarstva, hortikulture, akvakulture i pčelarstva</v>
      </c>
    </row>
    <row r="8663" spans="1:17" x14ac:dyDescent="0.25">
      <c r="A8663">
        <v>8662</v>
      </c>
      <c r="B8663">
        <v>77000000</v>
      </c>
      <c r="C8663" t="s">
        <v>8615</v>
      </c>
      <c r="E8663" s="15">
        <v>8663</v>
      </c>
      <c r="F8663" s="16">
        <v>77100000</v>
      </c>
      <c r="G8663" s="17" t="s">
        <v>8616</v>
      </c>
      <c r="Q8663" t="str">
        <f t="shared" si="135"/>
        <v>77100000-Usluge u oblasti poljoprivrede</v>
      </c>
    </row>
    <row r="8664" spans="1:17" x14ac:dyDescent="0.25">
      <c r="A8664">
        <v>8663</v>
      </c>
      <c r="B8664">
        <v>77100000</v>
      </c>
      <c r="C8664" t="s">
        <v>8616</v>
      </c>
      <c r="E8664" s="12">
        <v>8664</v>
      </c>
      <c r="F8664" s="13">
        <v>77110000</v>
      </c>
      <c r="G8664" s="14" t="s">
        <v>8617</v>
      </c>
      <c r="Q8664" t="str">
        <f t="shared" si="135"/>
        <v>77110000-Usluge povezane sa poljoprivrednom proizvodnjom</v>
      </c>
    </row>
    <row r="8665" spans="1:17" x14ac:dyDescent="0.25">
      <c r="A8665">
        <v>8664</v>
      </c>
      <c r="B8665">
        <v>77110000</v>
      </c>
      <c r="C8665" t="s">
        <v>8617</v>
      </c>
      <c r="E8665" s="15">
        <v>8665</v>
      </c>
      <c r="F8665" s="16">
        <v>77111000</v>
      </c>
      <c r="G8665" s="17" t="s">
        <v>8618</v>
      </c>
      <c r="Q8665" t="str">
        <f t="shared" si="135"/>
        <v>77111000-Usluge iznajmljivanja poljoprivrednih mašina sa rukovaocem</v>
      </c>
    </row>
    <row r="8666" spans="1:17" x14ac:dyDescent="0.25">
      <c r="A8666">
        <v>8665</v>
      </c>
      <c r="B8666">
        <v>77111000</v>
      </c>
      <c r="C8666" t="s">
        <v>8618</v>
      </c>
      <c r="E8666" s="12">
        <v>8666</v>
      </c>
      <c r="F8666" s="13">
        <v>77112000</v>
      </c>
      <c r="G8666" s="14" t="s">
        <v>8619</v>
      </c>
      <c r="Q8666" t="str">
        <f t="shared" si="135"/>
        <v>77112000-Usluge iznajmljivanja kosilica ili poljoprivredne opreme sa rukovaocem</v>
      </c>
    </row>
    <row r="8667" spans="1:17" x14ac:dyDescent="0.25">
      <c r="A8667">
        <v>8666</v>
      </c>
      <c r="B8667">
        <v>77112000</v>
      </c>
      <c r="C8667" t="s">
        <v>8619</v>
      </c>
      <c r="E8667" s="15">
        <v>8667</v>
      </c>
      <c r="F8667" s="16">
        <v>77120000</v>
      </c>
      <c r="G8667" s="17" t="s">
        <v>8620</v>
      </c>
      <c r="Q8667" t="str">
        <f t="shared" si="135"/>
        <v>77120000-Usluge kompostiranja</v>
      </c>
    </row>
    <row r="8668" spans="1:17" x14ac:dyDescent="0.25">
      <c r="A8668">
        <v>8667</v>
      </c>
      <c r="B8668">
        <v>77120000</v>
      </c>
      <c r="C8668" t="s">
        <v>8620</v>
      </c>
      <c r="E8668" s="12">
        <v>8668</v>
      </c>
      <c r="F8668" s="13">
        <v>77200000</v>
      </c>
      <c r="G8668" s="14" t="s">
        <v>8621</v>
      </c>
      <c r="Q8668" t="str">
        <f t="shared" si="135"/>
        <v>77200000-Šumarske usluge</v>
      </c>
    </row>
    <row r="8669" spans="1:17" x14ac:dyDescent="0.25">
      <c r="A8669">
        <v>8668</v>
      </c>
      <c r="B8669">
        <v>77200000</v>
      </c>
      <c r="C8669" t="s">
        <v>8621</v>
      </c>
      <c r="E8669" s="15">
        <v>8669</v>
      </c>
      <c r="F8669" s="16">
        <v>77210000</v>
      </c>
      <c r="G8669" s="17" t="s">
        <v>8622</v>
      </c>
      <c r="Q8669" t="str">
        <f t="shared" si="135"/>
        <v>77210000-Usluge seče šuma</v>
      </c>
    </row>
    <row r="8670" spans="1:17" x14ac:dyDescent="0.25">
      <c r="A8670">
        <v>8669</v>
      </c>
      <c r="B8670">
        <v>77210000</v>
      </c>
      <c r="C8670" t="s">
        <v>8622</v>
      </c>
      <c r="E8670" s="12">
        <v>8670</v>
      </c>
      <c r="F8670" s="13">
        <v>77211000</v>
      </c>
      <c r="G8670" s="14" t="s">
        <v>8623</v>
      </c>
      <c r="Q8670" t="str">
        <f t="shared" si="135"/>
        <v>77211000-Usluge povezane sa sečom šuma</v>
      </c>
    </row>
    <row r="8671" spans="1:17" x14ac:dyDescent="0.25">
      <c r="A8671">
        <v>8670</v>
      </c>
      <c r="B8671">
        <v>77211000</v>
      </c>
      <c r="C8671" t="s">
        <v>8623</v>
      </c>
      <c r="E8671" s="15">
        <v>8671</v>
      </c>
      <c r="F8671" s="16">
        <v>77211100</v>
      </c>
      <c r="G8671" s="17" t="s">
        <v>8624</v>
      </c>
      <c r="Q8671" t="str">
        <f t="shared" si="135"/>
        <v>77211100-Usluge eksploatacije drva</v>
      </c>
    </row>
    <row r="8672" spans="1:17" x14ac:dyDescent="0.25">
      <c r="A8672">
        <v>8671</v>
      </c>
      <c r="B8672">
        <v>77211100</v>
      </c>
      <c r="C8672" t="s">
        <v>8624</v>
      </c>
      <c r="E8672" s="12">
        <v>8672</v>
      </c>
      <c r="F8672" s="13">
        <v>77211200</v>
      </c>
      <c r="G8672" s="14" t="s">
        <v>8625</v>
      </c>
      <c r="Q8672" t="str">
        <f t="shared" si="135"/>
        <v>77211200-Prevoz trupaca unutar šume</v>
      </c>
    </row>
    <row r="8673" spans="1:17" x14ac:dyDescent="0.25">
      <c r="A8673">
        <v>8672</v>
      </c>
      <c r="B8673">
        <v>77211200</v>
      </c>
      <c r="C8673" t="s">
        <v>8625</v>
      </c>
      <c r="E8673" s="15">
        <v>8673</v>
      </c>
      <c r="F8673" s="16">
        <v>77211300</v>
      </c>
      <c r="G8673" s="17" t="s">
        <v>8626</v>
      </c>
      <c r="Q8673" t="str">
        <f t="shared" si="135"/>
        <v>77211300-Usluge krčenja</v>
      </c>
    </row>
    <row r="8674" spans="1:17" x14ac:dyDescent="0.25">
      <c r="A8674">
        <v>8673</v>
      </c>
      <c r="B8674">
        <v>77211300</v>
      </c>
      <c r="C8674" t="s">
        <v>8626</v>
      </c>
      <c r="E8674" s="12">
        <v>8674</v>
      </c>
      <c r="F8674" s="13">
        <v>77211400</v>
      </c>
      <c r="G8674" s="14" t="s">
        <v>8627</v>
      </c>
      <c r="Q8674" t="str">
        <f t="shared" si="135"/>
        <v>77211400-Usluge seče drveća</v>
      </c>
    </row>
    <row r="8675" spans="1:17" x14ac:dyDescent="0.25">
      <c r="A8675">
        <v>8674</v>
      </c>
      <c r="B8675">
        <v>77211400</v>
      </c>
      <c r="C8675" t="s">
        <v>8627</v>
      </c>
      <c r="E8675" s="15">
        <v>8675</v>
      </c>
      <c r="F8675" s="16">
        <v>77211500</v>
      </c>
      <c r="G8675" s="17" t="s">
        <v>8628</v>
      </c>
      <c r="Q8675" t="str">
        <f t="shared" si="135"/>
        <v>77211500-Usluge održavanja drveća</v>
      </c>
    </row>
    <row r="8676" spans="1:17" x14ac:dyDescent="0.25">
      <c r="A8676">
        <v>8675</v>
      </c>
      <c r="B8676">
        <v>77211500</v>
      </c>
      <c r="C8676" t="s">
        <v>8628</v>
      </c>
      <c r="E8676" s="12">
        <v>8676</v>
      </c>
      <c r="F8676" s="13">
        <v>77211600</v>
      </c>
      <c r="G8676" s="14" t="s">
        <v>8629</v>
      </c>
      <c r="Q8676" t="str">
        <f t="shared" si="135"/>
        <v>77211600-Sađenje drveća</v>
      </c>
    </row>
    <row r="8677" spans="1:17" x14ac:dyDescent="0.25">
      <c r="A8677">
        <v>8676</v>
      </c>
      <c r="B8677">
        <v>77211600</v>
      </c>
      <c r="C8677" t="s">
        <v>8629</v>
      </c>
      <c r="E8677" s="15">
        <v>8677</v>
      </c>
      <c r="F8677" s="16">
        <v>77220000</v>
      </c>
      <c r="G8677" s="17" t="s">
        <v>8630</v>
      </c>
      <c r="Q8677" t="str">
        <f t="shared" si="135"/>
        <v>77220000-Usluge impregniranja drveta</v>
      </c>
    </row>
    <row r="8678" spans="1:17" x14ac:dyDescent="0.25">
      <c r="A8678">
        <v>8677</v>
      </c>
      <c r="B8678">
        <v>77220000</v>
      </c>
      <c r="C8678" t="s">
        <v>8630</v>
      </c>
      <c r="E8678" s="12">
        <v>8678</v>
      </c>
      <c r="F8678" s="13">
        <v>77230000</v>
      </c>
      <c r="G8678" s="14" t="s">
        <v>8631</v>
      </c>
      <c r="Q8678" t="str">
        <f t="shared" si="135"/>
        <v>77230000-Usluge povezane sa šumarstvom</v>
      </c>
    </row>
    <row r="8679" spans="1:17" x14ac:dyDescent="0.25">
      <c r="A8679">
        <v>8678</v>
      </c>
      <c r="B8679">
        <v>77230000</v>
      </c>
      <c r="C8679" t="s">
        <v>8631</v>
      </c>
      <c r="E8679" s="15">
        <v>8679</v>
      </c>
      <c r="F8679" s="16">
        <v>77231000</v>
      </c>
      <c r="G8679" s="17" t="s">
        <v>8632</v>
      </c>
      <c r="Q8679" t="str">
        <f t="shared" si="135"/>
        <v>77231000-Usluge upravljanja u šumarstvu</v>
      </c>
    </row>
    <row r="8680" spans="1:17" x14ac:dyDescent="0.25">
      <c r="A8680">
        <v>8679</v>
      </c>
      <c r="B8680">
        <v>77231000</v>
      </c>
      <c r="C8680" t="s">
        <v>8632</v>
      </c>
      <c r="E8680" s="12">
        <v>8680</v>
      </c>
      <c r="F8680" s="13">
        <v>77231100</v>
      </c>
      <c r="G8680" s="14" t="s">
        <v>8633</v>
      </c>
      <c r="Q8680" t="str">
        <f t="shared" si="135"/>
        <v>77231100-Usluge upravljanja šumskim resursima</v>
      </c>
    </row>
    <row r="8681" spans="1:17" x14ac:dyDescent="0.25">
      <c r="A8681">
        <v>8680</v>
      </c>
      <c r="B8681">
        <v>77231100</v>
      </c>
      <c r="C8681" t="s">
        <v>8633</v>
      </c>
      <c r="E8681" s="15">
        <v>8681</v>
      </c>
      <c r="F8681" s="16">
        <v>77231200</v>
      </c>
      <c r="G8681" s="17" t="s">
        <v>8634</v>
      </c>
      <c r="Q8681" t="str">
        <f t="shared" si="135"/>
        <v>77231200-Usluge suzbijanja šumskih štetočina</v>
      </c>
    </row>
    <row r="8682" spans="1:17" x14ac:dyDescent="0.25">
      <c r="A8682">
        <v>8681</v>
      </c>
      <c r="B8682">
        <v>77231200</v>
      </c>
      <c r="C8682" t="s">
        <v>8634</v>
      </c>
      <c r="E8682" s="12">
        <v>8682</v>
      </c>
      <c r="F8682" s="13">
        <v>77231300</v>
      </c>
      <c r="G8682" s="14" t="s">
        <v>8635</v>
      </c>
      <c r="Q8682" t="str">
        <f t="shared" si="135"/>
        <v>77231300-Usluge upravljanja šumama</v>
      </c>
    </row>
    <row r="8683" spans="1:17" x14ac:dyDescent="0.25">
      <c r="A8683">
        <v>8682</v>
      </c>
      <c r="B8683">
        <v>77231300</v>
      </c>
      <c r="C8683" t="s">
        <v>8635</v>
      </c>
      <c r="E8683" s="15">
        <v>8683</v>
      </c>
      <c r="F8683" s="16">
        <v>77231400</v>
      </c>
      <c r="G8683" s="17" t="s">
        <v>8636</v>
      </c>
      <c r="Q8683" t="str">
        <f t="shared" si="135"/>
        <v>77231400-Usluge popisivanja šuma</v>
      </c>
    </row>
    <row r="8684" spans="1:17" x14ac:dyDescent="0.25">
      <c r="A8684">
        <v>8683</v>
      </c>
      <c r="B8684">
        <v>77231400</v>
      </c>
      <c r="C8684" t="s">
        <v>8636</v>
      </c>
      <c r="E8684" s="12">
        <v>8684</v>
      </c>
      <c r="F8684" s="13">
        <v>77231500</v>
      </c>
      <c r="G8684" s="14" t="s">
        <v>8637</v>
      </c>
      <c r="Q8684" t="str">
        <f t="shared" si="135"/>
        <v>77231500-Usluge praćenja ili ocenjivanja šuma</v>
      </c>
    </row>
    <row r="8685" spans="1:17" x14ac:dyDescent="0.25">
      <c r="A8685">
        <v>8684</v>
      </c>
      <c r="B8685">
        <v>77231500</v>
      </c>
      <c r="C8685" t="s">
        <v>8637</v>
      </c>
      <c r="E8685" s="15">
        <v>8685</v>
      </c>
      <c r="F8685" s="16">
        <v>77231600</v>
      </c>
      <c r="G8685" s="17" t="s">
        <v>8638</v>
      </c>
      <c r="Q8685" t="str">
        <f t="shared" si="135"/>
        <v>77231600-Usluge pošumljavanja</v>
      </c>
    </row>
    <row r="8686" spans="1:17" x14ac:dyDescent="0.25">
      <c r="A8686">
        <v>8685</v>
      </c>
      <c r="B8686">
        <v>77231600</v>
      </c>
      <c r="C8686" t="s">
        <v>8638</v>
      </c>
      <c r="E8686" s="12">
        <v>8686</v>
      </c>
      <c r="F8686" s="13">
        <v>77231700</v>
      </c>
      <c r="G8686" s="14" t="s">
        <v>8639</v>
      </c>
      <c r="Q8686" t="str">
        <f t="shared" si="135"/>
        <v>77231700-Usluge širenja šuma</v>
      </c>
    </row>
    <row r="8687" spans="1:17" x14ac:dyDescent="0.25">
      <c r="A8687">
        <v>8686</v>
      </c>
      <c r="B8687">
        <v>77231700</v>
      </c>
      <c r="C8687" t="s">
        <v>8639</v>
      </c>
      <c r="E8687" s="15">
        <v>8687</v>
      </c>
      <c r="F8687" s="16">
        <v>77231800</v>
      </c>
      <c r="G8687" s="17" t="s">
        <v>8640</v>
      </c>
      <c r="Q8687" t="str">
        <f t="shared" si="135"/>
        <v>77231800-Usluge upravljanja šumskim rasadnicima</v>
      </c>
    </row>
    <row r="8688" spans="1:17" x14ac:dyDescent="0.25">
      <c r="A8688">
        <v>8687</v>
      </c>
      <c r="B8688">
        <v>77231800</v>
      </c>
      <c r="C8688" t="s">
        <v>8640</v>
      </c>
      <c r="E8688" s="12">
        <v>8688</v>
      </c>
      <c r="F8688" s="13">
        <v>77231900</v>
      </c>
      <c r="G8688" s="14" t="s">
        <v>8641</v>
      </c>
      <c r="Q8688" t="str">
        <f t="shared" si="135"/>
        <v>77231900-Usluge sektorskog planiranja šuma</v>
      </c>
    </row>
    <row r="8689" spans="1:17" x14ac:dyDescent="0.25">
      <c r="A8689">
        <v>8688</v>
      </c>
      <c r="B8689">
        <v>77231900</v>
      </c>
      <c r="C8689" t="s">
        <v>8641</v>
      </c>
      <c r="E8689" s="15">
        <v>8689</v>
      </c>
      <c r="F8689" s="16">
        <v>77300000</v>
      </c>
      <c r="G8689" s="17" t="s">
        <v>8642</v>
      </c>
      <c r="Q8689" t="str">
        <f t="shared" si="135"/>
        <v>77300000-Usluge u oblasti hortikulture</v>
      </c>
    </row>
    <row r="8690" spans="1:17" x14ac:dyDescent="0.25">
      <c r="A8690">
        <v>8689</v>
      </c>
      <c r="B8690">
        <v>77300000</v>
      </c>
      <c r="C8690" t="s">
        <v>8642</v>
      </c>
      <c r="E8690" s="12">
        <v>8690</v>
      </c>
      <c r="F8690" s="13">
        <v>77310000</v>
      </c>
      <c r="G8690" s="14" t="s">
        <v>8643</v>
      </c>
      <c r="Q8690" t="str">
        <f t="shared" si="135"/>
        <v>77310000-Usluge sadnje i održavanja zelenih površina</v>
      </c>
    </row>
    <row r="8691" spans="1:17" x14ac:dyDescent="0.25">
      <c r="A8691">
        <v>8690</v>
      </c>
      <c r="B8691">
        <v>77310000</v>
      </c>
      <c r="C8691" t="s">
        <v>8643</v>
      </c>
      <c r="E8691" s="15">
        <v>8691</v>
      </c>
      <c r="F8691" s="16">
        <v>77311000</v>
      </c>
      <c r="G8691" s="17" t="s">
        <v>8644</v>
      </c>
      <c r="Q8691" t="str">
        <f t="shared" si="135"/>
        <v>77311000-Usluge održavanja ukrasnih bašti i parkova</v>
      </c>
    </row>
    <row r="8692" spans="1:17" x14ac:dyDescent="0.25">
      <c r="A8692">
        <v>8691</v>
      </c>
      <c r="B8692">
        <v>77311000</v>
      </c>
      <c r="C8692" t="s">
        <v>8644</v>
      </c>
      <c r="E8692" s="12">
        <v>8692</v>
      </c>
      <c r="F8692" s="13">
        <v>77312000</v>
      </c>
      <c r="G8692" s="14" t="s">
        <v>8645</v>
      </c>
      <c r="Q8692" t="str">
        <f t="shared" si="135"/>
        <v>77312000-Usluge plevljenja korova</v>
      </c>
    </row>
    <row r="8693" spans="1:17" x14ac:dyDescent="0.25">
      <c r="A8693">
        <v>8692</v>
      </c>
      <c r="B8693">
        <v>77312000</v>
      </c>
      <c r="C8693" t="s">
        <v>8645</v>
      </c>
      <c r="E8693" s="15">
        <v>8693</v>
      </c>
      <c r="F8693" s="16">
        <v>77312100</v>
      </c>
      <c r="G8693" s="17" t="s">
        <v>8646</v>
      </c>
      <c r="Q8693" t="str">
        <f t="shared" si="135"/>
        <v>77312100-Usluge uništavanja korova</v>
      </c>
    </row>
    <row r="8694" spans="1:17" x14ac:dyDescent="0.25">
      <c r="A8694">
        <v>8693</v>
      </c>
      <c r="B8694">
        <v>77312100</v>
      </c>
      <c r="C8694" t="s">
        <v>8646</v>
      </c>
      <c r="E8694" s="12">
        <v>8694</v>
      </c>
      <c r="F8694" s="13">
        <v>77313000</v>
      </c>
      <c r="G8694" s="14" t="s">
        <v>8647</v>
      </c>
      <c r="Q8694" t="str">
        <f t="shared" si="135"/>
        <v>77313000-Usluge održavanja parkova</v>
      </c>
    </row>
    <row r="8695" spans="1:17" x14ac:dyDescent="0.25">
      <c r="A8695">
        <v>8694</v>
      </c>
      <c r="B8695">
        <v>77313000</v>
      </c>
      <c r="C8695" t="s">
        <v>8647</v>
      </c>
      <c r="E8695" s="15">
        <v>8695</v>
      </c>
      <c r="F8695" s="16">
        <v>77314000</v>
      </c>
      <c r="G8695" s="17" t="s">
        <v>8648</v>
      </c>
      <c r="Q8695" t="str">
        <f t="shared" si="135"/>
        <v>77314000-Usluge održavanja terena</v>
      </c>
    </row>
    <row r="8696" spans="1:17" x14ac:dyDescent="0.25">
      <c r="A8696">
        <v>8695</v>
      </c>
      <c r="B8696">
        <v>77314000</v>
      </c>
      <c r="C8696" t="s">
        <v>8648</v>
      </c>
      <c r="E8696" s="12">
        <v>8696</v>
      </c>
      <c r="F8696" s="13">
        <v>77314100</v>
      </c>
      <c r="G8696" s="14" t="s">
        <v>8649</v>
      </c>
      <c r="Q8696" t="str">
        <f t="shared" si="135"/>
        <v>77314100-Usluge zatravljivanja</v>
      </c>
    </row>
    <row r="8697" spans="1:17" x14ac:dyDescent="0.25">
      <c r="A8697">
        <v>8696</v>
      </c>
      <c r="B8697">
        <v>77314100</v>
      </c>
      <c r="C8697" t="s">
        <v>8649</v>
      </c>
      <c r="E8697" s="15">
        <v>8697</v>
      </c>
      <c r="F8697" s="16">
        <v>77315000</v>
      </c>
      <c r="G8697" s="17" t="s">
        <v>8650</v>
      </c>
      <c r="Q8697" t="str">
        <f t="shared" si="135"/>
        <v>77315000-Usluge sejanja</v>
      </c>
    </row>
    <row r="8698" spans="1:17" x14ac:dyDescent="0.25">
      <c r="A8698">
        <v>8697</v>
      </c>
      <c r="B8698">
        <v>77315000</v>
      </c>
      <c r="C8698" t="s">
        <v>8650</v>
      </c>
      <c r="E8698" s="12">
        <v>8698</v>
      </c>
      <c r="F8698" s="13">
        <v>77320000</v>
      </c>
      <c r="G8698" s="14" t="s">
        <v>8651</v>
      </c>
      <c r="Q8698" t="str">
        <f t="shared" si="135"/>
        <v>77320000-Usluge održavanja sportskih terena</v>
      </c>
    </row>
    <row r="8699" spans="1:17" x14ac:dyDescent="0.25">
      <c r="A8699">
        <v>8698</v>
      </c>
      <c r="B8699">
        <v>77320000</v>
      </c>
      <c r="C8699" t="s">
        <v>8651</v>
      </c>
      <c r="E8699" s="15">
        <v>8699</v>
      </c>
      <c r="F8699" s="16">
        <v>77330000</v>
      </c>
      <c r="G8699" s="17" t="s">
        <v>8652</v>
      </c>
      <c r="Q8699" t="str">
        <f t="shared" si="135"/>
        <v>77330000-Usluge cvetnih aranžmana</v>
      </c>
    </row>
    <row r="8700" spans="1:17" x14ac:dyDescent="0.25">
      <c r="A8700">
        <v>8699</v>
      </c>
      <c r="B8700">
        <v>77330000</v>
      </c>
      <c r="C8700" t="s">
        <v>8652</v>
      </c>
      <c r="E8700" s="12">
        <v>8700</v>
      </c>
      <c r="F8700" s="13">
        <v>77340000</v>
      </c>
      <c r="G8700" s="14" t="s">
        <v>8653</v>
      </c>
      <c r="Q8700" t="str">
        <f t="shared" si="135"/>
        <v>77340000-Usluge orezivanja drveća i šišanja žive ograde</v>
      </c>
    </row>
    <row r="8701" spans="1:17" x14ac:dyDescent="0.25">
      <c r="A8701">
        <v>8700</v>
      </c>
      <c r="B8701">
        <v>77340000</v>
      </c>
      <c r="C8701" t="s">
        <v>8653</v>
      </c>
      <c r="E8701" s="15">
        <v>8701</v>
      </c>
      <c r="F8701" s="16">
        <v>77341000</v>
      </c>
      <c r="G8701" s="17" t="s">
        <v>8654</v>
      </c>
      <c r="Q8701" t="str">
        <f t="shared" si="135"/>
        <v>77341000-Obrezivanje drveća</v>
      </c>
    </row>
    <row r="8702" spans="1:17" x14ac:dyDescent="0.25">
      <c r="A8702">
        <v>8701</v>
      </c>
      <c r="B8702">
        <v>77341000</v>
      </c>
      <c r="C8702" t="s">
        <v>8654</v>
      </c>
      <c r="E8702" s="12">
        <v>8702</v>
      </c>
      <c r="F8702" s="13">
        <v>77342000</v>
      </c>
      <c r="G8702" s="14" t="s">
        <v>8655</v>
      </c>
      <c r="Q8702" t="str">
        <f t="shared" si="135"/>
        <v>77342000-Šišanje žive ograde</v>
      </c>
    </row>
    <row r="8703" spans="1:17" x14ac:dyDescent="0.25">
      <c r="A8703">
        <v>8702</v>
      </c>
      <c r="B8703">
        <v>77342000</v>
      </c>
      <c r="C8703" t="s">
        <v>8655</v>
      </c>
      <c r="E8703" s="15">
        <v>8703</v>
      </c>
      <c r="F8703" s="16">
        <v>77400000</v>
      </c>
      <c r="G8703" s="17" t="s">
        <v>8656</v>
      </c>
      <c r="Q8703" t="str">
        <f t="shared" si="135"/>
        <v>77400000-Usluge u oblasti zoologije</v>
      </c>
    </row>
    <row r="8704" spans="1:17" x14ac:dyDescent="0.25">
      <c r="A8704">
        <v>8703</v>
      </c>
      <c r="B8704">
        <v>77400000</v>
      </c>
      <c r="C8704" t="s">
        <v>8656</v>
      </c>
      <c r="E8704" s="12">
        <v>8704</v>
      </c>
      <c r="F8704" s="13">
        <v>77500000</v>
      </c>
      <c r="G8704" s="14" t="s">
        <v>8657</v>
      </c>
      <c r="Q8704" t="str">
        <f t="shared" si="135"/>
        <v>77500000-Usluge uzgoja životinja</v>
      </c>
    </row>
    <row r="8705" spans="1:17" x14ac:dyDescent="0.25">
      <c r="A8705">
        <v>8704</v>
      </c>
      <c r="B8705">
        <v>77500000</v>
      </c>
      <c r="C8705" t="s">
        <v>8657</v>
      </c>
      <c r="E8705" s="15">
        <v>8705</v>
      </c>
      <c r="F8705" s="16">
        <v>77510000</v>
      </c>
      <c r="G8705" s="17" t="s">
        <v>8658</v>
      </c>
      <c r="Q8705" t="str">
        <f t="shared" si="135"/>
        <v>77510000-Usluge razmnožavanja divljači</v>
      </c>
    </row>
    <row r="8706" spans="1:17" x14ac:dyDescent="0.25">
      <c r="A8706">
        <v>8705</v>
      </c>
      <c r="B8706">
        <v>77510000</v>
      </c>
      <c r="C8706" t="s">
        <v>8658</v>
      </c>
      <c r="E8706" s="12">
        <v>8706</v>
      </c>
      <c r="F8706" s="13">
        <v>77600000</v>
      </c>
      <c r="G8706" s="14" t="s">
        <v>8659</v>
      </c>
      <c r="Q8706" t="str">
        <f t="shared" ref="Q8706:Q8769" si="136">F8706&amp; "-" &amp;G8706</f>
        <v>77600000-Usluge u lovu</v>
      </c>
    </row>
    <row r="8707" spans="1:17" x14ac:dyDescent="0.25">
      <c r="A8707">
        <v>8706</v>
      </c>
      <c r="B8707">
        <v>77600000</v>
      </c>
      <c r="C8707" t="s">
        <v>8659</v>
      </c>
      <c r="E8707" s="15">
        <v>8707</v>
      </c>
      <c r="F8707" s="16">
        <v>77610000</v>
      </c>
      <c r="G8707" s="17" t="s">
        <v>8660</v>
      </c>
      <c r="Q8707" t="str">
        <f t="shared" si="136"/>
        <v>77610000-Usluge postavljanja zamki (stupica)</v>
      </c>
    </row>
    <row r="8708" spans="1:17" x14ac:dyDescent="0.25">
      <c r="A8708">
        <v>8707</v>
      </c>
      <c r="B8708">
        <v>77610000</v>
      </c>
      <c r="C8708" t="s">
        <v>8660</v>
      </c>
      <c r="E8708" s="12">
        <v>8708</v>
      </c>
      <c r="F8708" s="13">
        <v>77700000</v>
      </c>
      <c r="G8708" s="14" t="s">
        <v>8661</v>
      </c>
      <c r="Q8708" t="str">
        <f t="shared" si="136"/>
        <v>77700000-Usluge povezane sa ribarstvom</v>
      </c>
    </row>
    <row r="8709" spans="1:17" x14ac:dyDescent="0.25">
      <c r="A8709">
        <v>8708</v>
      </c>
      <c r="B8709">
        <v>77700000</v>
      </c>
      <c r="C8709" t="s">
        <v>8661</v>
      </c>
      <c r="E8709" s="15">
        <v>8709</v>
      </c>
      <c r="F8709" s="16">
        <v>77800000</v>
      </c>
      <c r="G8709" s="17" t="s">
        <v>8662</v>
      </c>
      <c r="Q8709" t="str">
        <f t="shared" si="136"/>
        <v>77800000-Usluge akvakulture</v>
      </c>
    </row>
    <row r="8710" spans="1:17" x14ac:dyDescent="0.25">
      <c r="A8710">
        <v>8709</v>
      </c>
      <c r="B8710">
        <v>77800000</v>
      </c>
      <c r="C8710" t="s">
        <v>8662</v>
      </c>
      <c r="E8710" s="12">
        <v>8710</v>
      </c>
      <c r="F8710" s="13">
        <v>77810000</v>
      </c>
      <c r="G8710" s="14" t="s">
        <v>8663</v>
      </c>
      <c r="Q8710" t="str">
        <f t="shared" si="136"/>
        <v>77810000-Usluge marikulture</v>
      </c>
    </row>
    <row r="8711" spans="1:17" x14ac:dyDescent="0.25">
      <c r="A8711">
        <v>8710</v>
      </c>
      <c r="B8711">
        <v>77810000</v>
      </c>
      <c r="C8711" t="s">
        <v>8663</v>
      </c>
      <c r="E8711" s="15">
        <v>8711</v>
      </c>
      <c r="F8711" s="16">
        <v>77820000</v>
      </c>
      <c r="G8711" s="17" t="s">
        <v>8664</v>
      </c>
      <c r="Q8711" t="str">
        <f t="shared" si="136"/>
        <v>77820000-Usluge gajenja ostriga</v>
      </c>
    </row>
    <row r="8712" spans="1:17" x14ac:dyDescent="0.25">
      <c r="A8712">
        <v>8711</v>
      </c>
      <c r="B8712">
        <v>77820000</v>
      </c>
      <c r="C8712" t="s">
        <v>8664</v>
      </c>
      <c r="E8712" s="12">
        <v>8712</v>
      </c>
      <c r="F8712" s="13">
        <v>77830000</v>
      </c>
      <c r="G8712" s="14" t="s">
        <v>8665</v>
      </c>
      <c r="Q8712" t="str">
        <f t="shared" si="136"/>
        <v>77830000-Usluge gajenja školjki, rakova i ljuskara</v>
      </c>
    </row>
    <row r="8713" spans="1:17" x14ac:dyDescent="0.25">
      <c r="A8713">
        <v>8712</v>
      </c>
      <c r="B8713">
        <v>77830000</v>
      </c>
      <c r="C8713" t="s">
        <v>8665</v>
      </c>
      <c r="E8713" s="15">
        <v>8713</v>
      </c>
      <c r="F8713" s="16">
        <v>77840000</v>
      </c>
      <c r="G8713" s="17" t="s">
        <v>8666</v>
      </c>
      <c r="Q8713" t="str">
        <f t="shared" si="136"/>
        <v>77840000-Usluge gajenja kozica ili škampi</v>
      </c>
    </row>
    <row r="8714" spans="1:17" x14ac:dyDescent="0.25">
      <c r="A8714">
        <v>8713</v>
      </c>
      <c r="B8714">
        <v>77840000</v>
      </c>
      <c r="C8714" t="s">
        <v>8666</v>
      </c>
      <c r="E8714" s="12">
        <v>8714</v>
      </c>
      <c r="F8714" s="13">
        <v>77850000</v>
      </c>
      <c r="G8714" s="14" t="s">
        <v>8667</v>
      </c>
      <c r="Q8714" t="str">
        <f t="shared" si="136"/>
        <v>77850000-Usluge uzgajanja riba</v>
      </c>
    </row>
    <row r="8715" spans="1:17" x14ac:dyDescent="0.25">
      <c r="A8715">
        <v>8714</v>
      </c>
      <c r="B8715">
        <v>77850000</v>
      </c>
      <c r="C8715" t="s">
        <v>8667</v>
      </c>
      <c r="E8715" s="15">
        <v>8715</v>
      </c>
      <c r="F8715" s="16">
        <v>77900000</v>
      </c>
      <c r="G8715" s="17" t="s">
        <v>8668</v>
      </c>
      <c r="Q8715" t="str">
        <f t="shared" si="136"/>
        <v>77900000-Usluge pčelarstva</v>
      </c>
    </row>
    <row r="8716" spans="1:17" x14ac:dyDescent="0.25">
      <c r="A8716">
        <v>8715</v>
      </c>
      <c r="B8716">
        <v>77900000</v>
      </c>
      <c r="C8716" t="s">
        <v>8668</v>
      </c>
      <c r="E8716" s="12">
        <v>8716</v>
      </c>
      <c r="F8716" s="13">
        <v>79000000</v>
      </c>
      <c r="G8716" s="14" t="s">
        <v>8669</v>
      </c>
      <c r="Q8716" t="str">
        <f t="shared" si="136"/>
        <v>79000000-Poslovne usluge: pravo, marketing, savetovanje, zapošljavanje, štampanje i obezbeđenje</v>
      </c>
    </row>
    <row r="8717" spans="1:17" x14ac:dyDescent="0.25">
      <c r="A8717">
        <v>8716</v>
      </c>
      <c r="B8717">
        <v>79000000</v>
      </c>
      <c r="C8717" t="s">
        <v>8669</v>
      </c>
      <c r="E8717" s="15">
        <v>8717</v>
      </c>
      <c r="F8717" s="16">
        <v>79100000</v>
      </c>
      <c r="G8717" s="17" t="s">
        <v>8670</v>
      </c>
      <c r="Q8717" t="str">
        <f t="shared" si="136"/>
        <v>79100000-Pravne usluge</v>
      </c>
    </row>
    <row r="8718" spans="1:17" x14ac:dyDescent="0.25">
      <c r="A8718">
        <v>8717</v>
      </c>
      <c r="B8718">
        <v>79100000</v>
      </c>
      <c r="C8718" t="s">
        <v>8670</v>
      </c>
      <c r="E8718" s="12">
        <v>8718</v>
      </c>
      <c r="F8718" s="13">
        <v>79110000</v>
      </c>
      <c r="G8718" s="14" t="s">
        <v>8671</v>
      </c>
      <c r="Q8718" t="str">
        <f t="shared" si="136"/>
        <v>79110000-Pravni saveti i zastupanje</v>
      </c>
    </row>
    <row r="8719" spans="1:17" x14ac:dyDescent="0.25">
      <c r="A8719">
        <v>8718</v>
      </c>
      <c r="B8719">
        <v>79110000</v>
      </c>
      <c r="C8719" t="s">
        <v>8671</v>
      </c>
      <c r="E8719" s="15">
        <v>8719</v>
      </c>
      <c r="F8719" s="16">
        <v>79111000</v>
      </c>
      <c r="G8719" s="17" t="s">
        <v>8672</v>
      </c>
      <c r="Q8719" t="str">
        <f t="shared" si="136"/>
        <v>79111000-Pravni saveti</v>
      </c>
    </row>
    <row r="8720" spans="1:17" x14ac:dyDescent="0.25">
      <c r="A8720">
        <v>8719</v>
      </c>
      <c r="B8720">
        <v>79111000</v>
      </c>
      <c r="C8720" t="s">
        <v>8672</v>
      </c>
      <c r="E8720" s="12">
        <v>8720</v>
      </c>
      <c r="F8720" s="13">
        <v>79112000</v>
      </c>
      <c r="G8720" s="14" t="s">
        <v>8673</v>
      </c>
      <c r="Q8720" t="str">
        <f t="shared" si="136"/>
        <v>79112000-Pravno zastupanje</v>
      </c>
    </row>
    <row r="8721" spans="1:17" x14ac:dyDescent="0.25">
      <c r="A8721">
        <v>8720</v>
      </c>
      <c r="B8721">
        <v>79112000</v>
      </c>
      <c r="C8721" t="s">
        <v>8673</v>
      </c>
      <c r="E8721" s="15">
        <v>8721</v>
      </c>
      <c r="F8721" s="16">
        <v>79112100</v>
      </c>
      <c r="G8721" s="17" t="s">
        <v>8674</v>
      </c>
      <c r="Q8721" t="str">
        <f t="shared" si="136"/>
        <v>79112100-Usluge zastupanja deoničara</v>
      </c>
    </row>
    <row r="8722" spans="1:17" x14ac:dyDescent="0.25">
      <c r="A8722">
        <v>8721</v>
      </c>
      <c r="B8722">
        <v>79112100</v>
      </c>
      <c r="C8722" t="s">
        <v>8674</v>
      </c>
      <c r="E8722" s="12">
        <v>8722</v>
      </c>
      <c r="F8722" s="13">
        <v>79120000</v>
      </c>
      <c r="G8722" s="14" t="s">
        <v>8675</v>
      </c>
      <c r="Q8722" t="str">
        <f t="shared" si="136"/>
        <v>79120000-Savetodavne usluge u pogledu patenta i autorskih prava</v>
      </c>
    </row>
    <row r="8723" spans="1:17" x14ac:dyDescent="0.25">
      <c r="A8723">
        <v>8722</v>
      </c>
      <c r="B8723">
        <v>79120000</v>
      </c>
      <c r="C8723" t="s">
        <v>8675</v>
      </c>
      <c r="E8723" s="15">
        <v>8723</v>
      </c>
      <c r="F8723" s="16">
        <v>79121000</v>
      </c>
      <c r="G8723" s="17" t="s">
        <v>8676</v>
      </c>
      <c r="Q8723" t="str">
        <f t="shared" si="136"/>
        <v>79121000-Savetodavne usluge u pogledu autorskih prava</v>
      </c>
    </row>
    <row r="8724" spans="1:17" x14ac:dyDescent="0.25">
      <c r="A8724">
        <v>8723</v>
      </c>
      <c r="B8724">
        <v>79121000</v>
      </c>
      <c r="C8724" t="s">
        <v>8676</v>
      </c>
      <c r="E8724" s="12">
        <v>8724</v>
      </c>
      <c r="F8724" s="13">
        <v>79121100</v>
      </c>
      <c r="G8724" s="14" t="s">
        <v>8677</v>
      </c>
      <c r="Q8724" t="str">
        <f t="shared" si="136"/>
        <v>79121100-Savetodavne usluge u pogledu autorskih prava na softver</v>
      </c>
    </row>
    <row r="8725" spans="1:17" x14ac:dyDescent="0.25">
      <c r="A8725">
        <v>8724</v>
      </c>
      <c r="B8725">
        <v>79121100</v>
      </c>
      <c r="C8725" t="s">
        <v>8677</v>
      </c>
      <c r="E8725" s="15">
        <v>8725</v>
      </c>
      <c r="F8725" s="16">
        <v>79130000</v>
      </c>
      <c r="G8725" s="17" t="s">
        <v>8678</v>
      </c>
      <c r="Q8725" t="str">
        <f t="shared" si="136"/>
        <v>79130000-Usluge pravnog dokumentovanja i overavanja</v>
      </c>
    </row>
    <row r="8726" spans="1:17" x14ac:dyDescent="0.25">
      <c r="A8726">
        <v>8725</v>
      </c>
      <c r="B8726">
        <v>79130000</v>
      </c>
      <c r="C8726" t="s">
        <v>8678</v>
      </c>
      <c r="E8726" s="12">
        <v>8726</v>
      </c>
      <c r="F8726" s="13">
        <v>79131000</v>
      </c>
      <c r="G8726" s="14" t="s">
        <v>8679</v>
      </c>
      <c r="Q8726" t="str">
        <f t="shared" si="136"/>
        <v>79131000-Usluge dokumentovanja</v>
      </c>
    </row>
    <row r="8727" spans="1:17" x14ac:dyDescent="0.25">
      <c r="A8727">
        <v>8726</v>
      </c>
      <c r="B8727">
        <v>79131000</v>
      </c>
      <c r="C8727" t="s">
        <v>8679</v>
      </c>
      <c r="E8727" s="15">
        <v>8727</v>
      </c>
      <c r="F8727" s="16">
        <v>79132000</v>
      </c>
      <c r="G8727" s="17" t="s">
        <v>8680</v>
      </c>
      <c r="Q8727" t="str">
        <f t="shared" si="136"/>
        <v>79132000-Usluge overavanja</v>
      </c>
    </row>
    <row r="8728" spans="1:17" x14ac:dyDescent="0.25">
      <c r="A8728">
        <v>8727</v>
      </c>
      <c r="B8728">
        <v>79132000</v>
      </c>
      <c r="C8728" t="s">
        <v>8680</v>
      </c>
      <c r="E8728" s="12">
        <v>8728</v>
      </c>
      <c r="F8728" s="13">
        <v>79132100</v>
      </c>
      <c r="G8728" s="14" t="s">
        <v>8681</v>
      </c>
      <c r="Q8728" t="str">
        <f t="shared" si="136"/>
        <v>79132100-Usluge overavanja elektronskog potpisa</v>
      </c>
    </row>
    <row r="8729" spans="1:17" x14ac:dyDescent="0.25">
      <c r="A8729">
        <v>8728</v>
      </c>
      <c r="B8729">
        <v>79132100</v>
      </c>
      <c r="C8729" t="s">
        <v>8681</v>
      </c>
      <c r="E8729" s="15">
        <v>8729</v>
      </c>
      <c r="F8729" s="16">
        <v>79140000</v>
      </c>
      <c r="G8729" s="17" t="s">
        <v>8682</v>
      </c>
      <c r="Q8729" t="str">
        <f t="shared" si="136"/>
        <v>79140000-Usluge pružanja pravnih saveta i informacija</v>
      </c>
    </row>
    <row r="8730" spans="1:17" x14ac:dyDescent="0.25">
      <c r="A8730">
        <v>8729</v>
      </c>
      <c r="B8730">
        <v>79140000</v>
      </c>
      <c r="C8730" t="s">
        <v>8682</v>
      </c>
      <c r="E8730" s="12">
        <v>8730</v>
      </c>
      <c r="F8730" s="13">
        <v>79200000</v>
      </c>
      <c r="G8730" s="14" t="s">
        <v>8683</v>
      </c>
      <c r="Q8730" t="str">
        <f t="shared" si="136"/>
        <v>79200000-Računovodstvene, revizorske i poreske usluge</v>
      </c>
    </row>
    <row r="8731" spans="1:17" x14ac:dyDescent="0.25">
      <c r="A8731">
        <v>8730</v>
      </c>
      <c r="B8731">
        <v>79200000</v>
      </c>
      <c r="C8731" t="s">
        <v>8683</v>
      </c>
      <c r="E8731" s="15">
        <v>8731</v>
      </c>
      <c r="F8731" s="16">
        <v>79210000</v>
      </c>
      <c r="G8731" s="17" t="s">
        <v>8684</v>
      </c>
      <c r="Q8731" t="str">
        <f t="shared" si="136"/>
        <v>79210000-Računovodstvene i revizorske usluge</v>
      </c>
    </row>
    <row r="8732" spans="1:17" x14ac:dyDescent="0.25">
      <c r="A8732">
        <v>8731</v>
      </c>
      <c r="B8732">
        <v>79210000</v>
      </c>
      <c r="C8732" t="s">
        <v>8684</v>
      </c>
      <c r="E8732" s="12">
        <v>8732</v>
      </c>
      <c r="F8732" s="13">
        <v>79211000</v>
      </c>
      <c r="G8732" s="14" t="s">
        <v>8685</v>
      </c>
      <c r="Q8732" t="str">
        <f t="shared" si="136"/>
        <v>79211000-Računovodstvene usluge</v>
      </c>
    </row>
    <row r="8733" spans="1:17" x14ac:dyDescent="0.25">
      <c r="A8733">
        <v>8732</v>
      </c>
      <c r="B8733">
        <v>79211000</v>
      </c>
      <c r="C8733" t="s">
        <v>8685</v>
      </c>
      <c r="E8733" s="15">
        <v>8733</v>
      </c>
      <c r="F8733" s="16">
        <v>79211100</v>
      </c>
      <c r="G8733" s="17" t="s">
        <v>8686</v>
      </c>
      <c r="Q8733" t="str">
        <f t="shared" si="136"/>
        <v>79211100-Knjigovodstvene usluge</v>
      </c>
    </row>
    <row r="8734" spans="1:17" x14ac:dyDescent="0.25">
      <c r="A8734">
        <v>8733</v>
      </c>
      <c r="B8734">
        <v>79211100</v>
      </c>
      <c r="C8734" t="s">
        <v>8686</v>
      </c>
      <c r="E8734" s="12">
        <v>8734</v>
      </c>
      <c r="F8734" s="13">
        <v>79211110</v>
      </c>
      <c r="G8734" s="14" t="s">
        <v>8687</v>
      </c>
      <c r="Q8734" t="str">
        <f t="shared" si="136"/>
        <v>79211110-Usluge obračuna plata</v>
      </c>
    </row>
    <row r="8735" spans="1:17" x14ac:dyDescent="0.25">
      <c r="A8735">
        <v>8734</v>
      </c>
      <c r="B8735">
        <v>79211110</v>
      </c>
      <c r="C8735" t="s">
        <v>8687</v>
      </c>
      <c r="E8735" s="15">
        <v>8735</v>
      </c>
      <c r="F8735" s="16">
        <v>79211120</v>
      </c>
      <c r="G8735" s="17" t="s">
        <v>8688</v>
      </c>
      <c r="Q8735" t="str">
        <f t="shared" si="136"/>
        <v>79211120-Usluge vođenja evidencije prodaje i nabavke</v>
      </c>
    </row>
    <row r="8736" spans="1:17" x14ac:dyDescent="0.25">
      <c r="A8736">
        <v>8735</v>
      </c>
      <c r="B8736">
        <v>79211120</v>
      </c>
      <c r="C8736" t="s">
        <v>8688</v>
      </c>
      <c r="E8736" s="12">
        <v>8736</v>
      </c>
      <c r="F8736" s="13">
        <v>79211200</v>
      </c>
      <c r="G8736" s="14" t="s">
        <v>8689</v>
      </c>
      <c r="Q8736" t="str">
        <f t="shared" si="136"/>
        <v>79211200-Usluge izrade finansijskih izveštaja</v>
      </c>
    </row>
    <row r="8737" spans="1:17" x14ac:dyDescent="0.25">
      <c r="A8737">
        <v>8736</v>
      </c>
      <c r="B8737">
        <v>79211200</v>
      </c>
      <c r="C8737" t="s">
        <v>8689</v>
      </c>
      <c r="E8737" s="15">
        <v>8737</v>
      </c>
      <c r="F8737" s="16">
        <v>79212000</v>
      </c>
      <c r="G8737" s="17" t="s">
        <v>8690</v>
      </c>
      <c r="Q8737" t="str">
        <f t="shared" si="136"/>
        <v>79212000-Revizorske usluge</v>
      </c>
    </row>
    <row r="8738" spans="1:17" x14ac:dyDescent="0.25">
      <c r="A8738">
        <v>8737</v>
      </c>
      <c r="B8738">
        <v>79212000</v>
      </c>
      <c r="C8738" t="s">
        <v>8690</v>
      </c>
      <c r="E8738" s="12">
        <v>8738</v>
      </c>
      <c r="F8738" s="13">
        <v>79212100</v>
      </c>
      <c r="G8738" s="14" t="s">
        <v>8691</v>
      </c>
      <c r="Q8738" t="str">
        <f t="shared" si="136"/>
        <v>79212100-Usluge finansijske revizije</v>
      </c>
    </row>
    <row r="8739" spans="1:17" x14ac:dyDescent="0.25">
      <c r="A8739">
        <v>8738</v>
      </c>
      <c r="B8739">
        <v>79212100</v>
      </c>
      <c r="C8739" t="s">
        <v>8691</v>
      </c>
      <c r="E8739" s="15">
        <v>8739</v>
      </c>
      <c r="F8739" s="16">
        <v>79212110</v>
      </c>
      <c r="G8739" s="17" t="s">
        <v>8692</v>
      </c>
      <c r="Q8739" t="str">
        <f t="shared" si="136"/>
        <v>79212110-Usluge ocenjivanja upravljanja preduzećima</v>
      </c>
    </row>
    <row r="8740" spans="1:17" x14ac:dyDescent="0.25">
      <c r="A8740">
        <v>8739</v>
      </c>
      <c r="B8740">
        <v>79212110</v>
      </c>
      <c r="C8740" t="s">
        <v>8692</v>
      </c>
      <c r="E8740" s="12">
        <v>8740</v>
      </c>
      <c r="F8740" s="13">
        <v>79212200</v>
      </c>
      <c r="G8740" s="14" t="s">
        <v>8693</v>
      </c>
      <c r="Q8740" t="str">
        <f t="shared" si="136"/>
        <v>79212200-Usluge interne revizije</v>
      </c>
    </row>
    <row r="8741" spans="1:17" x14ac:dyDescent="0.25">
      <c r="A8741">
        <v>8740</v>
      </c>
      <c r="B8741">
        <v>79212200</v>
      </c>
      <c r="C8741" t="s">
        <v>8693</v>
      </c>
      <c r="E8741" s="15">
        <v>8741</v>
      </c>
      <c r="F8741" s="16">
        <v>79212300</v>
      </c>
      <c r="G8741" s="17" t="s">
        <v>8694</v>
      </c>
      <c r="Q8741" t="str">
        <f t="shared" si="136"/>
        <v>79212300-Usluge obavezne revizije</v>
      </c>
    </row>
    <row r="8742" spans="1:17" x14ac:dyDescent="0.25">
      <c r="A8742">
        <v>8741</v>
      </c>
      <c r="B8742">
        <v>79212300</v>
      </c>
      <c r="C8742" t="s">
        <v>8694</v>
      </c>
      <c r="E8742" s="12">
        <v>8742</v>
      </c>
      <c r="F8742" s="13">
        <v>79212400</v>
      </c>
      <c r="G8742" s="14" t="s">
        <v>8695</v>
      </c>
      <c r="Q8742" t="str">
        <f t="shared" si="136"/>
        <v>79212400-Usluge revizije kod prevara i pronevera</v>
      </c>
    </row>
    <row r="8743" spans="1:17" x14ac:dyDescent="0.25">
      <c r="A8743">
        <v>8742</v>
      </c>
      <c r="B8743">
        <v>79212400</v>
      </c>
      <c r="C8743" t="s">
        <v>8695</v>
      </c>
      <c r="E8743" s="15">
        <v>8743</v>
      </c>
      <c r="F8743" s="16">
        <v>79212500</v>
      </c>
      <c r="G8743" s="17" t="s">
        <v>8696</v>
      </c>
      <c r="Q8743" t="str">
        <f t="shared" si="136"/>
        <v>79212500-Usluge računovodstvene revizije</v>
      </c>
    </row>
    <row r="8744" spans="1:17" x14ac:dyDescent="0.25">
      <c r="A8744">
        <v>8743</v>
      </c>
      <c r="B8744">
        <v>79212500</v>
      </c>
      <c r="C8744" t="s">
        <v>8696</v>
      </c>
      <c r="E8744" s="12">
        <v>8744</v>
      </c>
      <c r="F8744" s="13">
        <v>79220000</v>
      </c>
      <c r="G8744" s="14" t="s">
        <v>8697</v>
      </c>
      <c r="Q8744" t="str">
        <f t="shared" si="136"/>
        <v>79220000-Fiskalne usluge</v>
      </c>
    </row>
    <row r="8745" spans="1:17" x14ac:dyDescent="0.25">
      <c r="A8745">
        <v>8744</v>
      </c>
      <c r="B8745">
        <v>79220000</v>
      </c>
      <c r="C8745" t="s">
        <v>8697</v>
      </c>
      <c r="E8745" s="15">
        <v>8745</v>
      </c>
      <c r="F8745" s="16">
        <v>79221000</v>
      </c>
      <c r="G8745" s="17" t="s">
        <v>8698</v>
      </c>
      <c r="Q8745" t="str">
        <f t="shared" si="136"/>
        <v>79221000-Savetodavne usluge u oblasti poreza</v>
      </c>
    </row>
    <row r="8746" spans="1:17" x14ac:dyDescent="0.25">
      <c r="A8746">
        <v>8745</v>
      </c>
      <c r="B8746">
        <v>79221000</v>
      </c>
      <c r="C8746" t="s">
        <v>8698</v>
      </c>
      <c r="E8746" s="12">
        <v>8746</v>
      </c>
      <c r="F8746" s="13">
        <v>79222000</v>
      </c>
      <c r="G8746" s="14" t="s">
        <v>8699</v>
      </c>
      <c r="Q8746" t="str">
        <f t="shared" si="136"/>
        <v>79222000-Usluge pripremanja poreskih prijava za povraćaj poreza</v>
      </c>
    </row>
    <row r="8747" spans="1:17" x14ac:dyDescent="0.25">
      <c r="A8747">
        <v>8746</v>
      </c>
      <c r="B8747">
        <v>79222000</v>
      </c>
      <c r="C8747" t="s">
        <v>8699</v>
      </c>
      <c r="E8747" s="15">
        <v>8747</v>
      </c>
      <c r="F8747" s="16">
        <v>79223000</v>
      </c>
      <c r="G8747" s="17" t="s">
        <v>8700</v>
      </c>
      <c r="Q8747" t="str">
        <f t="shared" si="136"/>
        <v>79223000-Usluge carinskog posredovanja</v>
      </c>
    </row>
    <row r="8748" spans="1:17" x14ac:dyDescent="0.25">
      <c r="A8748">
        <v>8747</v>
      </c>
      <c r="B8748">
        <v>79223000</v>
      </c>
      <c r="C8748" t="s">
        <v>8700</v>
      </c>
      <c r="E8748" s="12">
        <v>8748</v>
      </c>
      <c r="F8748" s="13">
        <v>79300000</v>
      </c>
      <c r="G8748" s="14" t="s">
        <v>8701</v>
      </c>
      <c r="Q8748" t="str">
        <f t="shared" si="136"/>
        <v>79300000-Usluge istraživanja tržišta i privrede; anketiranje i statistički podaci</v>
      </c>
    </row>
    <row r="8749" spans="1:17" x14ac:dyDescent="0.25">
      <c r="A8749">
        <v>8748</v>
      </c>
      <c r="B8749">
        <v>79300000</v>
      </c>
      <c r="C8749" t="s">
        <v>8701</v>
      </c>
      <c r="E8749" s="15">
        <v>8749</v>
      </c>
      <c r="F8749" s="16">
        <v>79310000</v>
      </c>
      <c r="G8749" s="17" t="s">
        <v>8702</v>
      </c>
      <c r="Q8749" t="str">
        <f t="shared" si="136"/>
        <v>79310000-Usluge istraživanja tržišta</v>
      </c>
    </row>
    <row r="8750" spans="1:17" x14ac:dyDescent="0.25">
      <c r="A8750">
        <v>8749</v>
      </c>
      <c r="B8750">
        <v>79310000</v>
      </c>
      <c r="C8750" t="s">
        <v>8702</v>
      </c>
      <c r="E8750" s="12">
        <v>8750</v>
      </c>
      <c r="F8750" s="13">
        <v>79311000</v>
      </c>
      <c r="G8750" s="14" t="s">
        <v>8703</v>
      </c>
      <c r="Q8750" t="str">
        <f t="shared" si="136"/>
        <v>79311000-Usluge anketiranja</v>
      </c>
    </row>
    <row r="8751" spans="1:17" x14ac:dyDescent="0.25">
      <c r="A8751">
        <v>8750</v>
      </c>
      <c r="B8751">
        <v>79311000</v>
      </c>
      <c r="C8751" t="s">
        <v>8703</v>
      </c>
      <c r="E8751" s="15">
        <v>8751</v>
      </c>
      <c r="F8751" s="16">
        <v>79311100</v>
      </c>
      <c r="G8751" s="17" t="s">
        <v>8704</v>
      </c>
      <c r="Q8751" t="str">
        <f t="shared" si="136"/>
        <v>79311100-Usluge formulisanja ankete</v>
      </c>
    </row>
    <row r="8752" spans="1:17" x14ac:dyDescent="0.25">
      <c r="A8752">
        <v>8751</v>
      </c>
      <c r="B8752">
        <v>79311100</v>
      </c>
      <c r="C8752" t="s">
        <v>8704</v>
      </c>
      <c r="E8752" s="12">
        <v>8752</v>
      </c>
      <c r="F8752" s="13">
        <v>79311200</v>
      </c>
      <c r="G8752" s="14" t="s">
        <v>8705</v>
      </c>
      <c r="Q8752" t="str">
        <f t="shared" si="136"/>
        <v>79311200-Sprovođenje anketiranja</v>
      </c>
    </row>
    <row r="8753" spans="1:17" x14ac:dyDescent="0.25">
      <c r="A8753">
        <v>8752</v>
      </c>
      <c r="B8753">
        <v>79311200</v>
      </c>
      <c r="C8753" t="s">
        <v>8705</v>
      </c>
      <c r="E8753" s="15">
        <v>8753</v>
      </c>
      <c r="F8753" s="16">
        <v>79311210</v>
      </c>
      <c r="G8753" s="17" t="s">
        <v>8706</v>
      </c>
      <c r="Q8753" t="str">
        <f t="shared" si="136"/>
        <v>79311210-Usluge anketiranja putem telefona</v>
      </c>
    </row>
    <row r="8754" spans="1:17" x14ac:dyDescent="0.25">
      <c r="A8754">
        <v>8753</v>
      </c>
      <c r="B8754">
        <v>79311210</v>
      </c>
      <c r="C8754" t="s">
        <v>8706</v>
      </c>
      <c r="E8754" s="12">
        <v>8754</v>
      </c>
      <c r="F8754" s="13">
        <v>79311300</v>
      </c>
      <c r="G8754" s="14" t="s">
        <v>8707</v>
      </c>
      <c r="Q8754" t="str">
        <f t="shared" si="136"/>
        <v>79311300-Usluge analize anketiranja</v>
      </c>
    </row>
    <row r="8755" spans="1:17" x14ac:dyDescent="0.25">
      <c r="A8755">
        <v>8754</v>
      </c>
      <c r="B8755">
        <v>79311300</v>
      </c>
      <c r="C8755" t="s">
        <v>8707</v>
      </c>
      <c r="E8755" s="15">
        <v>8755</v>
      </c>
      <c r="F8755" s="16">
        <v>79311400</v>
      </c>
      <c r="G8755" s="17" t="s">
        <v>8708</v>
      </c>
      <c r="Q8755" t="str">
        <f t="shared" si="136"/>
        <v>79311400-Usluge ekonomskog istraživanja</v>
      </c>
    </row>
    <row r="8756" spans="1:17" x14ac:dyDescent="0.25">
      <c r="A8756">
        <v>8755</v>
      </c>
      <c r="B8756">
        <v>79311400</v>
      </c>
      <c r="C8756" t="s">
        <v>8708</v>
      </c>
      <c r="E8756" s="12">
        <v>8756</v>
      </c>
      <c r="F8756" s="13">
        <v>79311410</v>
      </c>
      <c r="G8756" s="14" t="s">
        <v>8709</v>
      </c>
      <c r="Q8756" t="str">
        <f t="shared" si="136"/>
        <v>79311410-Ocena ekonomskog dejstva</v>
      </c>
    </row>
    <row r="8757" spans="1:17" x14ac:dyDescent="0.25">
      <c r="A8757">
        <v>8756</v>
      </c>
      <c r="B8757">
        <v>79311410</v>
      </c>
      <c r="C8757" t="s">
        <v>8709</v>
      </c>
      <c r="E8757" s="15">
        <v>8757</v>
      </c>
      <c r="F8757" s="16">
        <v>79312000</v>
      </c>
      <c r="G8757" s="17" t="s">
        <v>8710</v>
      </c>
      <c r="Q8757" t="str">
        <f t="shared" si="136"/>
        <v>79312000-Usluge ispitivanja tržišta</v>
      </c>
    </row>
    <row r="8758" spans="1:17" x14ac:dyDescent="0.25">
      <c r="A8758">
        <v>8757</v>
      </c>
      <c r="B8758">
        <v>79312000</v>
      </c>
      <c r="C8758" t="s">
        <v>8710</v>
      </c>
      <c r="E8758" s="12">
        <v>8758</v>
      </c>
      <c r="F8758" s="13">
        <v>79313000</v>
      </c>
      <c r="G8758" s="14" t="s">
        <v>8711</v>
      </c>
      <c r="Q8758" t="str">
        <f t="shared" si="136"/>
        <v>79313000-Usluge utvrđivanja učinka poslovanja</v>
      </c>
    </row>
    <row r="8759" spans="1:17" x14ac:dyDescent="0.25">
      <c r="A8759">
        <v>8758</v>
      </c>
      <c r="B8759">
        <v>79313000</v>
      </c>
      <c r="C8759" t="s">
        <v>8711</v>
      </c>
      <c r="E8759" s="15">
        <v>8759</v>
      </c>
      <c r="F8759" s="16">
        <v>79314000</v>
      </c>
      <c r="G8759" s="17" t="s">
        <v>8712</v>
      </c>
      <c r="Q8759" t="str">
        <f t="shared" si="136"/>
        <v>79314000-Izrada studije izvodljivosti</v>
      </c>
    </row>
    <row r="8760" spans="1:17" x14ac:dyDescent="0.25">
      <c r="A8760">
        <v>8759</v>
      </c>
      <c r="B8760">
        <v>79314000</v>
      </c>
      <c r="C8760" t="s">
        <v>8712</v>
      </c>
      <c r="E8760" s="12">
        <v>8760</v>
      </c>
      <c r="F8760" s="13">
        <v>79315000</v>
      </c>
      <c r="G8760" s="14" t="s">
        <v>8713</v>
      </c>
      <c r="Q8760" t="str">
        <f t="shared" si="136"/>
        <v>79315000-Usluge socioloških istraživanja</v>
      </c>
    </row>
    <row r="8761" spans="1:17" x14ac:dyDescent="0.25">
      <c r="A8761">
        <v>8760</v>
      </c>
      <c r="B8761">
        <v>79315000</v>
      </c>
      <c r="C8761" t="s">
        <v>8713</v>
      </c>
      <c r="E8761" s="15">
        <v>8761</v>
      </c>
      <c r="F8761" s="16">
        <v>79320000</v>
      </c>
      <c r="G8761" s="17" t="s">
        <v>8714</v>
      </c>
      <c r="Q8761" t="str">
        <f t="shared" si="136"/>
        <v>79320000-Usluge ispitivanja javnog mnjenja</v>
      </c>
    </row>
    <row r="8762" spans="1:17" x14ac:dyDescent="0.25">
      <c r="A8762">
        <v>8761</v>
      </c>
      <c r="B8762">
        <v>79320000</v>
      </c>
      <c r="C8762" t="s">
        <v>8714</v>
      </c>
      <c r="E8762" s="12">
        <v>8762</v>
      </c>
      <c r="F8762" s="13">
        <v>79330000</v>
      </c>
      <c r="G8762" s="14" t="s">
        <v>8715</v>
      </c>
      <c r="Q8762" t="str">
        <f t="shared" si="136"/>
        <v>79330000-Statističke usluge</v>
      </c>
    </row>
    <row r="8763" spans="1:17" x14ac:dyDescent="0.25">
      <c r="A8763">
        <v>8762</v>
      </c>
      <c r="B8763">
        <v>79330000</v>
      </c>
      <c r="C8763" t="s">
        <v>8715</v>
      </c>
      <c r="E8763" s="15">
        <v>8763</v>
      </c>
      <c r="F8763" s="16">
        <v>79340000</v>
      </c>
      <c r="G8763" s="17" t="s">
        <v>8716</v>
      </c>
      <c r="Q8763" t="str">
        <f t="shared" si="136"/>
        <v>79340000-Usluge oglašavanja i marketinga</v>
      </c>
    </row>
    <row r="8764" spans="1:17" x14ac:dyDescent="0.25">
      <c r="A8764">
        <v>8763</v>
      </c>
      <c r="B8764">
        <v>79340000</v>
      </c>
      <c r="C8764" t="s">
        <v>8716</v>
      </c>
      <c r="E8764" s="12">
        <v>8764</v>
      </c>
      <c r="F8764" s="13">
        <v>79341000</v>
      </c>
      <c r="G8764" s="14" t="s">
        <v>8717</v>
      </c>
      <c r="Q8764" t="str">
        <f t="shared" si="136"/>
        <v>79341000-Usluge oglašavanja</v>
      </c>
    </row>
    <row r="8765" spans="1:17" x14ac:dyDescent="0.25">
      <c r="A8765">
        <v>8764</v>
      </c>
      <c r="B8765">
        <v>79341000</v>
      </c>
      <c r="C8765" t="s">
        <v>8717</v>
      </c>
      <c r="E8765" s="15">
        <v>8765</v>
      </c>
      <c r="F8765" s="16">
        <v>79341100</v>
      </c>
      <c r="G8765" s="17" t="s">
        <v>8718</v>
      </c>
      <c r="Q8765" t="str">
        <f t="shared" si="136"/>
        <v>79341100-Savetodavne usluge u oblasti oglašavanja</v>
      </c>
    </row>
    <row r="8766" spans="1:17" x14ac:dyDescent="0.25">
      <c r="A8766">
        <v>8765</v>
      </c>
      <c r="B8766">
        <v>79341100</v>
      </c>
      <c r="C8766" t="s">
        <v>8718</v>
      </c>
      <c r="E8766" s="12">
        <v>8766</v>
      </c>
      <c r="F8766" s="13">
        <v>79341200</v>
      </c>
      <c r="G8766" s="14" t="s">
        <v>8719</v>
      </c>
      <c r="Q8766" t="str">
        <f t="shared" si="136"/>
        <v>79341200-Usluge sprovođenja oglašavanja</v>
      </c>
    </row>
    <row r="8767" spans="1:17" x14ac:dyDescent="0.25">
      <c r="A8767">
        <v>8766</v>
      </c>
      <c r="B8767">
        <v>79341200</v>
      </c>
      <c r="C8767" t="s">
        <v>8719</v>
      </c>
      <c r="E8767" s="15">
        <v>8767</v>
      </c>
      <c r="F8767" s="16">
        <v>79341400</v>
      </c>
      <c r="G8767" s="17" t="s">
        <v>8720</v>
      </c>
      <c r="Q8767" t="str">
        <f t="shared" si="136"/>
        <v>79341400-Usluge oglašavanja kampanje</v>
      </c>
    </row>
    <row r="8768" spans="1:17" x14ac:dyDescent="0.25">
      <c r="A8768">
        <v>8767</v>
      </c>
      <c r="B8768">
        <v>79341400</v>
      </c>
      <c r="C8768" t="s">
        <v>8720</v>
      </c>
      <c r="E8768" s="12">
        <v>8768</v>
      </c>
      <c r="F8768" s="13">
        <v>79341500</v>
      </c>
      <c r="G8768" s="14" t="s">
        <v>8721</v>
      </c>
      <c r="Q8768" t="str">
        <f t="shared" si="136"/>
        <v>79341500-Usluge oglašavanja iz vazduha</v>
      </c>
    </row>
    <row r="8769" spans="1:17" x14ac:dyDescent="0.25">
      <c r="A8769">
        <v>8768</v>
      </c>
      <c r="B8769">
        <v>79341500</v>
      </c>
      <c r="C8769" t="s">
        <v>8721</v>
      </c>
      <c r="E8769" s="15">
        <v>8769</v>
      </c>
      <c r="F8769" s="16">
        <v>79342000</v>
      </c>
      <c r="G8769" s="17" t="s">
        <v>8722</v>
      </c>
      <c r="Q8769" t="str">
        <f t="shared" si="136"/>
        <v>79342000-Usluge marketinga</v>
      </c>
    </row>
    <row r="8770" spans="1:17" x14ac:dyDescent="0.25">
      <c r="A8770">
        <v>8769</v>
      </c>
      <c r="B8770">
        <v>79342000</v>
      </c>
      <c r="C8770" t="s">
        <v>8722</v>
      </c>
      <c r="E8770" s="12">
        <v>8770</v>
      </c>
      <c r="F8770" s="13">
        <v>79342100</v>
      </c>
      <c r="G8770" s="14" t="s">
        <v>8723</v>
      </c>
      <c r="Q8770" t="str">
        <f t="shared" ref="Q8770:Q8833" si="137">F8770&amp; "-" &amp;G8770</f>
        <v>79342100-Usluge neposrednog marketinga</v>
      </c>
    </row>
    <row r="8771" spans="1:17" x14ac:dyDescent="0.25">
      <c r="A8771">
        <v>8770</v>
      </c>
      <c r="B8771">
        <v>79342100</v>
      </c>
      <c r="C8771" t="s">
        <v>8723</v>
      </c>
      <c r="E8771" s="15">
        <v>8771</v>
      </c>
      <c r="F8771" s="16">
        <v>79342200</v>
      </c>
      <c r="G8771" s="17" t="s">
        <v>8724</v>
      </c>
      <c r="Q8771" t="str">
        <f t="shared" si="137"/>
        <v>79342200-Usluge promovisanja</v>
      </c>
    </row>
    <row r="8772" spans="1:17" x14ac:dyDescent="0.25">
      <c r="A8772">
        <v>8771</v>
      </c>
      <c r="B8772">
        <v>79342200</v>
      </c>
      <c r="C8772" t="s">
        <v>8724</v>
      </c>
      <c r="E8772" s="12">
        <v>8772</v>
      </c>
      <c r="F8772" s="13">
        <v>79342300</v>
      </c>
      <c r="G8772" s="14" t="s">
        <v>8725</v>
      </c>
      <c r="Q8772" t="str">
        <f t="shared" si="137"/>
        <v>79342300-Korisničke usluge</v>
      </c>
    </row>
    <row r="8773" spans="1:17" x14ac:dyDescent="0.25">
      <c r="A8773">
        <v>8772</v>
      </c>
      <c r="B8773">
        <v>79342300</v>
      </c>
      <c r="C8773" t="s">
        <v>8725</v>
      </c>
      <c r="E8773" s="15">
        <v>8773</v>
      </c>
      <c r="F8773" s="16">
        <v>79342310</v>
      </c>
      <c r="G8773" s="17" t="s">
        <v>8726</v>
      </c>
      <c r="Q8773" t="str">
        <f t="shared" si="137"/>
        <v>79342310-Usluge anketiranja korisnika</v>
      </c>
    </row>
    <row r="8774" spans="1:17" x14ac:dyDescent="0.25">
      <c r="A8774">
        <v>8773</v>
      </c>
      <c r="B8774">
        <v>79342310</v>
      </c>
      <c r="C8774" t="s">
        <v>8726</v>
      </c>
      <c r="E8774" s="12">
        <v>8774</v>
      </c>
      <c r="F8774" s="13">
        <v>79342311</v>
      </c>
      <c r="G8774" s="14" t="s">
        <v>8727</v>
      </c>
      <c r="Q8774" t="str">
        <f t="shared" si="137"/>
        <v>79342311-Ispitivanje zadovoljstva korisnika</v>
      </c>
    </row>
    <row r="8775" spans="1:17" x14ac:dyDescent="0.25">
      <c r="A8775">
        <v>8774</v>
      </c>
      <c r="B8775">
        <v>79342311</v>
      </c>
      <c r="C8775" t="s">
        <v>8727</v>
      </c>
      <c r="E8775" s="15">
        <v>8775</v>
      </c>
      <c r="F8775" s="16">
        <v>79342320</v>
      </c>
      <c r="G8775" s="17" t="s">
        <v>8728</v>
      </c>
      <c r="Q8775" t="str">
        <f t="shared" si="137"/>
        <v>79342320-Usluge brige o korisnicima</v>
      </c>
    </row>
    <row r="8776" spans="1:17" x14ac:dyDescent="0.25">
      <c r="A8776">
        <v>8775</v>
      </c>
      <c r="B8776">
        <v>79342320</v>
      </c>
      <c r="C8776" t="s">
        <v>8728</v>
      </c>
      <c r="E8776" s="12">
        <v>8776</v>
      </c>
      <c r="F8776" s="13">
        <v>79342321</v>
      </c>
      <c r="G8776" s="14" t="s">
        <v>8729</v>
      </c>
      <c r="Q8776" t="str">
        <f t="shared" si="137"/>
        <v>79342321-Program lojalnosti korisnika</v>
      </c>
    </row>
    <row r="8777" spans="1:17" x14ac:dyDescent="0.25">
      <c r="A8777">
        <v>8776</v>
      </c>
      <c r="B8777">
        <v>79342321</v>
      </c>
      <c r="C8777" t="s">
        <v>8729</v>
      </c>
      <c r="E8777" s="15">
        <v>8777</v>
      </c>
      <c r="F8777" s="16">
        <v>79342400</v>
      </c>
      <c r="G8777" s="17" t="s">
        <v>8730</v>
      </c>
      <c r="Q8777" t="str">
        <f t="shared" si="137"/>
        <v>79342400-Aukcione usluge</v>
      </c>
    </row>
    <row r="8778" spans="1:17" x14ac:dyDescent="0.25">
      <c r="A8778">
        <v>8777</v>
      </c>
      <c r="B8778">
        <v>79342400</v>
      </c>
      <c r="C8778" t="s">
        <v>8730</v>
      </c>
      <c r="E8778" s="12">
        <v>8778</v>
      </c>
      <c r="F8778" s="13">
        <v>79342410</v>
      </c>
      <c r="G8778" s="14" t="s">
        <v>8731</v>
      </c>
      <c r="Q8778" t="str">
        <f t="shared" si="137"/>
        <v>79342410-Usluge elektronske aukcije</v>
      </c>
    </row>
    <row r="8779" spans="1:17" x14ac:dyDescent="0.25">
      <c r="A8779">
        <v>8778</v>
      </c>
      <c r="B8779">
        <v>79342410</v>
      </c>
      <c r="C8779" t="s">
        <v>8731</v>
      </c>
      <c r="E8779" s="15">
        <v>8779</v>
      </c>
      <c r="F8779" s="16">
        <v>79400000</v>
      </c>
      <c r="G8779" s="17" t="s">
        <v>8732</v>
      </c>
      <c r="Q8779" t="str">
        <f t="shared" si="137"/>
        <v>79400000-Usluge savetovanja u poslovanju i upravljanju i srodne usluge</v>
      </c>
    </row>
    <row r="8780" spans="1:17" x14ac:dyDescent="0.25">
      <c r="A8780">
        <v>8779</v>
      </c>
      <c r="B8780">
        <v>79400000</v>
      </c>
      <c r="C8780" t="s">
        <v>8732</v>
      </c>
      <c r="E8780" s="12">
        <v>8780</v>
      </c>
      <c r="F8780" s="13">
        <v>79410000</v>
      </c>
      <c r="G8780" s="14" t="s">
        <v>8733</v>
      </c>
      <c r="Q8780" t="str">
        <f t="shared" si="137"/>
        <v>79410000-Usluge savetovanja u poslovanju i upravljanju</v>
      </c>
    </row>
    <row r="8781" spans="1:17" x14ac:dyDescent="0.25">
      <c r="A8781">
        <v>8780</v>
      </c>
      <c r="B8781">
        <v>79410000</v>
      </c>
      <c r="C8781" t="s">
        <v>8733</v>
      </c>
      <c r="E8781" s="15">
        <v>8781</v>
      </c>
      <c r="F8781" s="16">
        <v>79411000</v>
      </c>
      <c r="G8781" s="17" t="s">
        <v>8734</v>
      </c>
      <c r="Q8781" t="str">
        <f t="shared" si="137"/>
        <v>79411000-Usluge opšteg savetovanja u upravljanju</v>
      </c>
    </row>
    <row r="8782" spans="1:17" x14ac:dyDescent="0.25">
      <c r="A8782">
        <v>8781</v>
      </c>
      <c r="B8782">
        <v>79411000</v>
      </c>
      <c r="C8782" t="s">
        <v>8734</v>
      </c>
      <c r="E8782" s="12">
        <v>8782</v>
      </c>
      <c r="F8782" s="13">
        <v>79411100</v>
      </c>
      <c r="G8782" s="14" t="s">
        <v>8735</v>
      </c>
      <c r="Q8782" t="str">
        <f t="shared" si="137"/>
        <v>79411100-Usluge savetovanja u razvoju poslovanja</v>
      </c>
    </row>
    <row r="8783" spans="1:17" x14ac:dyDescent="0.25">
      <c r="A8783">
        <v>8782</v>
      </c>
      <c r="B8783">
        <v>79411100</v>
      </c>
      <c r="C8783" t="s">
        <v>8735</v>
      </c>
      <c r="E8783" s="15">
        <v>8783</v>
      </c>
      <c r="F8783" s="16">
        <v>79412000</v>
      </c>
      <c r="G8783" s="17" t="s">
        <v>8736</v>
      </c>
      <c r="Q8783" t="str">
        <f t="shared" si="137"/>
        <v>79412000-Usluge savetovanja u oblasti finansijskog upravljanja</v>
      </c>
    </row>
    <row r="8784" spans="1:17" x14ac:dyDescent="0.25">
      <c r="A8784">
        <v>8783</v>
      </c>
      <c r="B8784">
        <v>79412000</v>
      </c>
      <c r="C8784" t="s">
        <v>8736</v>
      </c>
      <c r="E8784" s="12">
        <v>8784</v>
      </c>
      <c r="F8784" s="13">
        <v>79413000</v>
      </c>
      <c r="G8784" s="14" t="s">
        <v>8737</v>
      </c>
      <c r="Q8784" t="str">
        <f t="shared" si="137"/>
        <v>79413000-Usluge savetovanja u upravljanju marketingom</v>
      </c>
    </row>
    <row r="8785" spans="1:17" x14ac:dyDescent="0.25">
      <c r="A8785">
        <v>8784</v>
      </c>
      <c r="B8785">
        <v>79413000</v>
      </c>
      <c r="C8785" t="s">
        <v>8737</v>
      </c>
      <c r="E8785" s="15">
        <v>8785</v>
      </c>
      <c r="F8785" s="16">
        <v>79414000</v>
      </c>
      <c r="G8785" s="17" t="s">
        <v>8738</v>
      </c>
      <c r="Q8785" t="str">
        <f t="shared" si="137"/>
        <v>79414000-Usluge savetovanja u upravljanju kadrovima</v>
      </c>
    </row>
    <row r="8786" spans="1:17" x14ac:dyDescent="0.25">
      <c r="A8786">
        <v>8785</v>
      </c>
      <c r="B8786">
        <v>79414000</v>
      </c>
      <c r="C8786" t="s">
        <v>8738</v>
      </c>
      <c r="E8786" s="12">
        <v>8786</v>
      </c>
      <c r="F8786" s="13">
        <v>79415000</v>
      </c>
      <c r="G8786" s="14" t="s">
        <v>8739</v>
      </c>
      <c r="Q8786" t="str">
        <f t="shared" si="137"/>
        <v>79415000-Usluge savetovanja u upravljanju proizvodnjom</v>
      </c>
    </row>
    <row r="8787" spans="1:17" x14ac:dyDescent="0.25">
      <c r="A8787">
        <v>8786</v>
      </c>
      <c r="B8787">
        <v>79415000</v>
      </c>
      <c r="C8787" t="s">
        <v>8739</v>
      </c>
      <c r="E8787" s="15">
        <v>8787</v>
      </c>
      <c r="F8787" s="16">
        <v>79415200</v>
      </c>
      <c r="G8787" s="17" t="s">
        <v>8740</v>
      </c>
      <c r="Q8787" t="str">
        <f t="shared" si="137"/>
        <v>79415200-Usluge savetovanja u dizajnu</v>
      </c>
    </row>
    <row r="8788" spans="1:17" x14ac:dyDescent="0.25">
      <c r="A8788">
        <v>8787</v>
      </c>
      <c r="B8788">
        <v>79415200</v>
      </c>
      <c r="C8788" t="s">
        <v>8740</v>
      </c>
      <c r="E8788" s="12">
        <v>8788</v>
      </c>
      <c r="F8788" s="13">
        <v>79416000</v>
      </c>
      <c r="G8788" s="14" t="s">
        <v>8741</v>
      </c>
      <c r="Q8788" t="str">
        <f t="shared" si="137"/>
        <v>79416000-Usluge u oblasti odnosa sa javnošću</v>
      </c>
    </row>
    <row r="8789" spans="1:17" x14ac:dyDescent="0.25">
      <c r="A8789">
        <v>8788</v>
      </c>
      <c r="B8789">
        <v>79416000</v>
      </c>
      <c r="C8789" t="s">
        <v>8741</v>
      </c>
      <c r="E8789" s="15">
        <v>8789</v>
      </c>
      <c r="F8789" s="16">
        <v>79416100</v>
      </c>
      <c r="G8789" s="17" t="s">
        <v>8742</v>
      </c>
      <c r="Q8789" t="str">
        <f t="shared" si="137"/>
        <v>79416100-Usluge upravljanja u oblasti odnosa sa javnošću</v>
      </c>
    </row>
    <row r="8790" spans="1:17" x14ac:dyDescent="0.25">
      <c r="A8790">
        <v>8789</v>
      </c>
      <c r="B8790">
        <v>79416100</v>
      </c>
      <c r="C8790" t="s">
        <v>8742</v>
      </c>
      <c r="E8790" s="12">
        <v>8790</v>
      </c>
      <c r="F8790" s="13">
        <v>79416200</v>
      </c>
      <c r="G8790" s="14" t="s">
        <v>8743</v>
      </c>
      <c r="Q8790" t="str">
        <f t="shared" si="137"/>
        <v>79416200-Usluge savetovanja u oblasti odnosa sa javnošću</v>
      </c>
    </row>
    <row r="8791" spans="1:17" x14ac:dyDescent="0.25">
      <c r="A8791">
        <v>8790</v>
      </c>
      <c r="B8791">
        <v>79416200</v>
      </c>
      <c r="C8791" t="s">
        <v>8743</v>
      </c>
      <c r="E8791" s="15">
        <v>8791</v>
      </c>
      <c r="F8791" s="16">
        <v>79417000</v>
      </c>
      <c r="G8791" s="17" t="s">
        <v>8744</v>
      </c>
      <c r="Q8791" t="str">
        <f t="shared" si="137"/>
        <v>79417000-Usluge savetovanja u oblasti bezbednosti</v>
      </c>
    </row>
    <row r="8792" spans="1:17" x14ac:dyDescent="0.25">
      <c r="A8792">
        <v>8791</v>
      </c>
      <c r="B8792">
        <v>79417000</v>
      </c>
      <c r="C8792" t="s">
        <v>8744</v>
      </c>
      <c r="E8792" s="12">
        <v>8792</v>
      </c>
      <c r="F8792" s="13">
        <v>79418000</v>
      </c>
      <c r="G8792" s="14" t="s">
        <v>8745</v>
      </c>
      <c r="Q8792" t="str">
        <f t="shared" si="137"/>
        <v>79418000-Usluge savetovanja u oblasti javnih nabavki</v>
      </c>
    </row>
    <row r="8793" spans="1:17" x14ac:dyDescent="0.25">
      <c r="A8793">
        <v>8792</v>
      </c>
      <c r="B8793">
        <v>79418000</v>
      </c>
      <c r="C8793" t="s">
        <v>8745</v>
      </c>
      <c r="E8793" s="15">
        <v>8793</v>
      </c>
      <c r="F8793" s="16">
        <v>79419000</v>
      </c>
      <c r="G8793" s="17" t="s">
        <v>8746</v>
      </c>
      <c r="Q8793" t="str">
        <f t="shared" si="137"/>
        <v>79419000-Usluge savetovanja u oblasti ocenjivanja</v>
      </c>
    </row>
    <row r="8794" spans="1:17" x14ac:dyDescent="0.25">
      <c r="A8794">
        <v>8793</v>
      </c>
      <c r="B8794">
        <v>79419000</v>
      </c>
      <c r="C8794" t="s">
        <v>8746</v>
      </c>
      <c r="E8794" s="12">
        <v>8794</v>
      </c>
      <c r="F8794" s="13">
        <v>79420000</v>
      </c>
      <c r="G8794" s="14" t="s">
        <v>8747</v>
      </c>
      <c r="Q8794" t="str">
        <f t="shared" si="137"/>
        <v>79420000-Usluge povezane sa upravljanjem</v>
      </c>
    </row>
    <row r="8795" spans="1:17" x14ac:dyDescent="0.25">
      <c r="A8795">
        <v>8794</v>
      </c>
      <c r="B8795">
        <v>79420000</v>
      </c>
      <c r="C8795" t="s">
        <v>8747</v>
      </c>
      <c r="E8795" s="15">
        <v>8795</v>
      </c>
      <c r="F8795" s="16">
        <v>79421000</v>
      </c>
      <c r="G8795" s="17" t="s">
        <v>8748</v>
      </c>
      <c r="Q8795" t="str">
        <f t="shared" si="137"/>
        <v>79421000-Usluge upravljanja projektima izuzev građevinskih radova</v>
      </c>
    </row>
    <row r="8796" spans="1:17" x14ac:dyDescent="0.25">
      <c r="A8796">
        <v>8795</v>
      </c>
      <c r="B8796">
        <v>79421000</v>
      </c>
      <c r="C8796" t="s">
        <v>8748</v>
      </c>
      <c r="E8796" s="12">
        <v>8796</v>
      </c>
      <c r="F8796" s="13">
        <v>79421100</v>
      </c>
      <c r="G8796" s="14" t="s">
        <v>8749</v>
      </c>
      <c r="Q8796" t="str">
        <f t="shared" si="137"/>
        <v>79421100-Usluge nadzora projekata izuzev građevinskih radova</v>
      </c>
    </row>
    <row r="8797" spans="1:17" x14ac:dyDescent="0.25">
      <c r="A8797">
        <v>8796</v>
      </c>
      <c r="B8797">
        <v>79421100</v>
      </c>
      <c r="C8797" t="s">
        <v>8749</v>
      </c>
      <c r="E8797" s="15">
        <v>8797</v>
      </c>
      <c r="F8797" s="16">
        <v>79421200</v>
      </c>
      <c r="G8797" s="17" t="s">
        <v>8750</v>
      </c>
      <c r="Q8797" t="str">
        <f t="shared" si="137"/>
        <v>79421200-Usluge pripreme projekata izuzev građevinskih radova</v>
      </c>
    </row>
    <row r="8798" spans="1:17" x14ac:dyDescent="0.25">
      <c r="A8798">
        <v>8797</v>
      </c>
      <c r="B8798">
        <v>79421200</v>
      </c>
      <c r="C8798" t="s">
        <v>8750</v>
      </c>
      <c r="E8798" s="12">
        <v>8798</v>
      </c>
      <c r="F8798" s="13">
        <v>79422000</v>
      </c>
      <c r="G8798" s="14" t="s">
        <v>8751</v>
      </c>
      <c r="Q8798" t="str">
        <f t="shared" si="137"/>
        <v>79422000-Usluge arbitraže i mirenja</v>
      </c>
    </row>
    <row r="8799" spans="1:17" x14ac:dyDescent="0.25">
      <c r="A8799">
        <v>8798</v>
      </c>
      <c r="B8799">
        <v>79422000</v>
      </c>
      <c r="C8799" t="s">
        <v>8751</v>
      </c>
      <c r="E8799" s="15">
        <v>8799</v>
      </c>
      <c r="F8799" s="16">
        <v>79430000</v>
      </c>
      <c r="G8799" s="17" t="s">
        <v>8752</v>
      </c>
      <c r="Q8799" t="str">
        <f t="shared" si="137"/>
        <v>79430000-Usluge upravljanja kriznim situacijama</v>
      </c>
    </row>
    <row r="8800" spans="1:17" x14ac:dyDescent="0.25">
      <c r="A8800">
        <v>8799</v>
      </c>
      <c r="B8800">
        <v>79430000</v>
      </c>
      <c r="C8800" t="s">
        <v>8752</v>
      </c>
      <c r="E8800" s="12">
        <v>8800</v>
      </c>
      <c r="F8800" s="13">
        <v>79500000</v>
      </c>
      <c r="G8800" s="14" t="s">
        <v>8753</v>
      </c>
      <c r="Q8800" t="str">
        <f t="shared" si="137"/>
        <v>79500000-Pomoćne kancelarijske usluge</v>
      </c>
    </row>
    <row r="8801" spans="1:17" x14ac:dyDescent="0.25">
      <c r="A8801">
        <v>8800</v>
      </c>
      <c r="B8801">
        <v>79500000</v>
      </c>
      <c r="C8801" t="s">
        <v>8753</v>
      </c>
      <c r="E8801" s="15">
        <v>8801</v>
      </c>
      <c r="F8801" s="16">
        <v>79510000</v>
      </c>
      <c r="G8801" s="17" t="s">
        <v>8754</v>
      </c>
      <c r="Q8801" t="str">
        <f t="shared" si="137"/>
        <v>79510000-Usluge odgovaranja na telefonske pozive</v>
      </c>
    </row>
    <row r="8802" spans="1:17" x14ac:dyDescent="0.25">
      <c r="A8802">
        <v>8801</v>
      </c>
      <c r="B8802">
        <v>79510000</v>
      </c>
      <c r="C8802" t="s">
        <v>8754</v>
      </c>
      <c r="E8802" s="12">
        <v>8802</v>
      </c>
      <c r="F8802" s="13">
        <v>79511000</v>
      </c>
      <c r="G8802" s="14" t="s">
        <v>8755</v>
      </c>
      <c r="Q8802" t="str">
        <f t="shared" si="137"/>
        <v>79511000-Usluge telefonskih operatera</v>
      </c>
    </row>
    <row r="8803" spans="1:17" x14ac:dyDescent="0.25">
      <c r="A8803">
        <v>8802</v>
      </c>
      <c r="B8803">
        <v>79511000</v>
      </c>
      <c r="C8803" t="s">
        <v>8755</v>
      </c>
      <c r="E8803" s="15">
        <v>8803</v>
      </c>
      <c r="F8803" s="16">
        <v>79512000</v>
      </c>
      <c r="G8803" s="17" t="s">
        <v>8756</v>
      </c>
      <c r="Q8803" t="str">
        <f t="shared" si="137"/>
        <v>79512000-Pozivni centar</v>
      </c>
    </row>
    <row r="8804" spans="1:17" x14ac:dyDescent="0.25">
      <c r="A8804">
        <v>8803</v>
      </c>
      <c r="B8804">
        <v>79512000</v>
      </c>
      <c r="C8804" t="s">
        <v>8756</v>
      </c>
      <c r="E8804" s="12">
        <v>8804</v>
      </c>
      <c r="F8804" s="13">
        <v>79520000</v>
      </c>
      <c r="G8804" s="14" t="s">
        <v>8757</v>
      </c>
      <c r="Q8804" t="str">
        <f t="shared" si="137"/>
        <v>79520000-Reprografske usluge</v>
      </c>
    </row>
    <row r="8805" spans="1:17" x14ac:dyDescent="0.25">
      <c r="A8805">
        <v>8804</v>
      </c>
      <c r="B8805">
        <v>79520000</v>
      </c>
      <c r="C8805" t="s">
        <v>8757</v>
      </c>
      <c r="E8805" s="15">
        <v>8805</v>
      </c>
      <c r="F8805" s="16">
        <v>79521000</v>
      </c>
      <c r="G8805" s="17" t="s">
        <v>8758</v>
      </c>
      <c r="Q8805" t="str">
        <f t="shared" si="137"/>
        <v>79521000-Usluge fotokopiranja</v>
      </c>
    </row>
    <row r="8806" spans="1:17" x14ac:dyDescent="0.25">
      <c r="A8806">
        <v>8805</v>
      </c>
      <c r="B8806">
        <v>79521000</v>
      </c>
      <c r="C8806" t="s">
        <v>8758</v>
      </c>
      <c r="E8806" s="12">
        <v>8806</v>
      </c>
      <c r="F8806" s="13">
        <v>79530000</v>
      </c>
      <c r="G8806" s="14" t="s">
        <v>8759</v>
      </c>
      <c r="Q8806" t="str">
        <f t="shared" si="137"/>
        <v>79530000-Usluge prevođenja</v>
      </c>
    </row>
    <row r="8807" spans="1:17" x14ac:dyDescent="0.25">
      <c r="A8807">
        <v>8806</v>
      </c>
      <c r="B8807">
        <v>79530000</v>
      </c>
      <c r="C8807" t="s">
        <v>8759</v>
      </c>
      <c r="E8807" s="15">
        <v>8807</v>
      </c>
      <c r="F8807" s="16">
        <v>79540000</v>
      </c>
      <c r="G8807" s="17" t="s">
        <v>8760</v>
      </c>
      <c r="Q8807" t="str">
        <f t="shared" si="137"/>
        <v>79540000-Usluge usmenog prevođenja</v>
      </c>
    </row>
    <row r="8808" spans="1:17" x14ac:dyDescent="0.25">
      <c r="A8808">
        <v>8807</v>
      </c>
      <c r="B8808">
        <v>79540000</v>
      </c>
      <c r="C8808" t="s">
        <v>8760</v>
      </c>
      <c r="E8808" s="12">
        <v>8808</v>
      </c>
      <c r="F8808" s="13">
        <v>79550000</v>
      </c>
      <c r="G8808" s="14" t="s">
        <v>8761</v>
      </c>
      <c r="Q8808" t="str">
        <f t="shared" si="137"/>
        <v>79550000-Usluge kucanja teksta, obrade teksta i stonog izdavaštva</v>
      </c>
    </row>
    <row r="8809" spans="1:17" x14ac:dyDescent="0.25">
      <c r="A8809">
        <v>8808</v>
      </c>
      <c r="B8809">
        <v>79550000</v>
      </c>
      <c r="C8809" t="s">
        <v>8761</v>
      </c>
      <c r="E8809" s="15">
        <v>8809</v>
      </c>
      <c r="F8809" s="16">
        <v>79551000</v>
      </c>
      <c r="G8809" s="17" t="s">
        <v>8762</v>
      </c>
      <c r="Q8809" t="str">
        <f t="shared" si="137"/>
        <v>79551000-Usluge kucanja teksta</v>
      </c>
    </row>
    <row r="8810" spans="1:17" x14ac:dyDescent="0.25">
      <c r="A8810">
        <v>8809</v>
      </c>
      <c r="B8810">
        <v>79551000</v>
      </c>
      <c r="C8810" t="s">
        <v>8762</v>
      </c>
      <c r="E8810" s="12">
        <v>8810</v>
      </c>
      <c r="F8810" s="13">
        <v>79552000</v>
      </c>
      <c r="G8810" s="14" t="s">
        <v>8763</v>
      </c>
      <c r="Q8810" t="str">
        <f t="shared" si="137"/>
        <v>79552000-Usluge obrade teksta</v>
      </c>
    </row>
    <row r="8811" spans="1:17" x14ac:dyDescent="0.25">
      <c r="A8811">
        <v>8810</v>
      </c>
      <c r="B8811">
        <v>79552000</v>
      </c>
      <c r="C8811" t="s">
        <v>8763</v>
      </c>
      <c r="E8811" s="15">
        <v>8811</v>
      </c>
      <c r="F8811" s="16">
        <v>79553000</v>
      </c>
      <c r="G8811" s="17" t="s">
        <v>8764</v>
      </c>
      <c r="Q8811" t="str">
        <f t="shared" si="137"/>
        <v>79553000-Usluge stonog izdavaštva</v>
      </c>
    </row>
    <row r="8812" spans="1:17" x14ac:dyDescent="0.25">
      <c r="A8812">
        <v>8811</v>
      </c>
      <c r="B8812">
        <v>79553000</v>
      </c>
      <c r="C8812" t="s">
        <v>8764</v>
      </c>
      <c r="E8812" s="12">
        <v>8812</v>
      </c>
      <c r="F8812" s="13">
        <v>79560000</v>
      </c>
      <c r="G8812" s="14" t="s">
        <v>8765</v>
      </c>
      <c r="Q8812" t="str">
        <f t="shared" si="137"/>
        <v>79560000-Usluge razvrstavanja i odlaganja u kartoteku</v>
      </c>
    </row>
    <row r="8813" spans="1:17" x14ac:dyDescent="0.25">
      <c r="A8813">
        <v>8812</v>
      </c>
      <c r="B8813">
        <v>79560000</v>
      </c>
      <c r="C8813" t="s">
        <v>8765</v>
      </c>
      <c r="E8813" s="15">
        <v>8813</v>
      </c>
      <c r="F8813" s="16">
        <v>79570000</v>
      </c>
      <c r="G8813" s="17" t="s">
        <v>8766</v>
      </c>
      <c r="Q8813" t="str">
        <f t="shared" si="137"/>
        <v>79570000-Usluge sastavljanja spiska adresa za dostavljanje pošte i slanja poštom</v>
      </c>
    </row>
    <row r="8814" spans="1:17" x14ac:dyDescent="0.25">
      <c r="A8814">
        <v>8813</v>
      </c>
      <c r="B8814">
        <v>79570000</v>
      </c>
      <c r="C8814" t="s">
        <v>8766</v>
      </c>
      <c r="E8814" s="12">
        <v>8814</v>
      </c>
      <c r="F8814" s="13">
        <v>79571000</v>
      </c>
      <c r="G8814" s="14" t="s">
        <v>8767</v>
      </c>
      <c r="Q8814" t="str">
        <f t="shared" si="137"/>
        <v>79571000-Usluge slanja poštom</v>
      </c>
    </row>
    <row r="8815" spans="1:17" x14ac:dyDescent="0.25">
      <c r="A8815">
        <v>8814</v>
      </c>
      <c r="B8815">
        <v>79571000</v>
      </c>
      <c r="C8815" t="s">
        <v>8767</v>
      </c>
      <c r="E8815" s="15">
        <v>8815</v>
      </c>
      <c r="F8815" s="16">
        <v>79600000</v>
      </c>
      <c r="G8815" s="17" t="s">
        <v>8768</v>
      </c>
      <c r="Q8815" t="str">
        <f t="shared" si="137"/>
        <v>79600000-Usluge zapošljavanja</v>
      </c>
    </row>
    <row r="8816" spans="1:17" x14ac:dyDescent="0.25">
      <c r="A8816">
        <v>8815</v>
      </c>
      <c r="B8816">
        <v>79600000</v>
      </c>
      <c r="C8816" t="s">
        <v>8768</v>
      </c>
      <c r="E8816" s="12">
        <v>8816</v>
      </c>
      <c r="F8816" s="13">
        <v>79610000</v>
      </c>
      <c r="G8816" s="14" t="s">
        <v>8769</v>
      </c>
      <c r="Q8816" t="str">
        <f t="shared" si="137"/>
        <v>79610000-Usluge posredovanja pri zapošljavanju osoblja</v>
      </c>
    </row>
    <row r="8817" spans="1:17" x14ac:dyDescent="0.25">
      <c r="A8817">
        <v>8816</v>
      </c>
      <c r="B8817">
        <v>79610000</v>
      </c>
      <c r="C8817" t="s">
        <v>8769</v>
      </c>
      <c r="E8817" s="15">
        <v>8817</v>
      </c>
      <c r="F8817" s="16">
        <v>79611000</v>
      </c>
      <c r="G8817" s="17" t="s">
        <v>8770</v>
      </c>
      <c r="Q8817" t="str">
        <f t="shared" si="137"/>
        <v>79611000-Usluge pronalaženja radnih mesta</v>
      </c>
    </row>
    <row r="8818" spans="1:17" x14ac:dyDescent="0.25">
      <c r="A8818">
        <v>8817</v>
      </c>
      <c r="B8818">
        <v>79611000</v>
      </c>
      <c r="C8818" t="s">
        <v>8770</v>
      </c>
      <c r="E8818" s="12">
        <v>8818</v>
      </c>
      <c r="F8818" s="13">
        <v>79612000</v>
      </c>
      <c r="G8818" s="14" t="s">
        <v>8771</v>
      </c>
      <c r="Q8818" t="str">
        <f t="shared" si="137"/>
        <v>79612000-Usluge zapošljavanja pomoćnog kancelarijskog osoblja</v>
      </c>
    </row>
    <row r="8819" spans="1:17" x14ac:dyDescent="0.25">
      <c r="A8819">
        <v>8818</v>
      </c>
      <c r="B8819">
        <v>79612000</v>
      </c>
      <c r="C8819" t="s">
        <v>8771</v>
      </c>
      <c r="E8819" s="15">
        <v>8819</v>
      </c>
      <c r="F8819" s="16">
        <v>79613000</v>
      </c>
      <c r="G8819" s="17" t="s">
        <v>8772</v>
      </c>
      <c r="Q8819" t="str">
        <f t="shared" si="137"/>
        <v>79613000-Usluge premeštanja zaposlenih</v>
      </c>
    </row>
    <row r="8820" spans="1:17" x14ac:dyDescent="0.25">
      <c r="A8820">
        <v>8819</v>
      </c>
      <c r="B8820">
        <v>79613000</v>
      </c>
      <c r="C8820" t="s">
        <v>8772</v>
      </c>
      <c r="E8820" s="12">
        <v>8820</v>
      </c>
      <c r="F8820" s="13">
        <v>79620000</v>
      </c>
      <c r="G8820" s="14" t="s">
        <v>8773</v>
      </c>
      <c r="Q8820" t="str">
        <f t="shared" si="137"/>
        <v>79620000-Usluge obezbeđenja osoblja uključujući osoblje za rad na određeno vreme</v>
      </c>
    </row>
    <row r="8821" spans="1:17" x14ac:dyDescent="0.25">
      <c r="A8821">
        <v>8820</v>
      </c>
      <c r="B8821">
        <v>79620000</v>
      </c>
      <c r="C8821" t="s">
        <v>8773</v>
      </c>
      <c r="E8821" s="15">
        <v>8821</v>
      </c>
      <c r="F8821" s="16">
        <v>79621000</v>
      </c>
      <c r="G8821" s="17" t="s">
        <v>8774</v>
      </c>
      <c r="Q8821" t="str">
        <f t="shared" si="137"/>
        <v>79621000-Usluge obezbeđenja kancelarijskog osoblja</v>
      </c>
    </row>
    <row r="8822" spans="1:17" x14ac:dyDescent="0.25">
      <c r="A8822">
        <v>8821</v>
      </c>
      <c r="B8822">
        <v>79621000</v>
      </c>
      <c r="C8822" t="s">
        <v>8774</v>
      </c>
      <c r="E8822" s="12">
        <v>8822</v>
      </c>
      <c r="F8822" s="13">
        <v>79622000</v>
      </c>
      <c r="G8822" s="14" t="s">
        <v>8775</v>
      </c>
      <c r="Q8822" t="str">
        <f t="shared" si="137"/>
        <v>79622000-Usluge obezbeđenja osoblja za pomoć u domaćinstvu</v>
      </c>
    </row>
    <row r="8823" spans="1:17" x14ac:dyDescent="0.25">
      <c r="A8823">
        <v>8822</v>
      </c>
      <c r="B8823">
        <v>79622000</v>
      </c>
      <c r="C8823" t="s">
        <v>8775</v>
      </c>
      <c r="E8823" s="15">
        <v>8823</v>
      </c>
      <c r="F8823" s="16">
        <v>79623000</v>
      </c>
      <c r="G8823" s="17" t="s">
        <v>8776</v>
      </c>
      <c r="Q8823" t="str">
        <f t="shared" si="137"/>
        <v>79623000-Usluge obezbeđenja radnika u trgovini ili industriji</v>
      </c>
    </row>
    <row r="8824" spans="1:17" x14ac:dyDescent="0.25">
      <c r="A8824">
        <v>8823</v>
      </c>
      <c r="B8824">
        <v>79623000</v>
      </c>
      <c r="C8824" t="s">
        <v>8776</v>
      </c>
      <c r="E8824" s="12">
        <v>8824</v>
      </c>
      <c r="F8824" s="13">
        <v>79624000</v>
      </c>
      <c r="G8824" s="14" t="s">
        <v>8777</v>
      </c>
      <c r="Q8824" t="str">
        <f t="shared" si="137"/>
        <v>79624000-Usluge obezbeđenja osoblja za negu</v>
      </c>
    </row>
    <row r="8825" spans="1:17" x14ac:dyDescent="0.25">
      <c r="A8825">
        <v>8824</v>
      </c>
      <c r="B8825">
        <v>79624000</v>
      </c>
      <c r="C8825" t="s">
        <v>8777</v>
      </c>
      <c r="E8825" s="15">
        <v>8825</v>
      </c>
      <c r="F8825" s="16">
        <v>79625000</v>
      </c>
      <c r="G8825" s="17" t="s">
        <v>8778</v>
      </c>
      <c r="Q8825" t="str">
        <f t="shared" si="137"/>
        <v>79625000-Usluge obezbeđenja medicinskog osoblja</v>
      </c>
    </row>
    <row r="8826" spans="1:17" x14ac:dyDescent="0.25">
      <c r="A8826">
        <v>8825</v>
      </c>
      <c r="B8826">
        <v>79625000</v>
      </c>
      <c r="C8826" t="s">
        <v>8778</v>
      </c>
      <c r="E8826" s="12">
        <v>8826</v>
      </c>
      <c r="F8826" s="13">
        <v>79630000</v>
      </c>
      <c r="G8826" s="14" t="s">
        <v>8779</v>
      </c>
      <c r="Q8826" t="str">
        <f t="shared" si="137"/>
        <v>79630000-Usluge u vezi sa osobljem, izuzev zapošljavanja i obezbeđivanja osoblja</v>
      </c>
    </row>
    <row r="8827" spans="1:17" x14ac:dyDescent="0.25">
      <c r="A8827">
        <v>8826</v>
      </c>
      <c r="B8827">
        <v>79630000</v>
      </c>
      <c r="C8827" t="s">
        <v>8779</v>
      </c>
      <c r="E8827" s="15">
        <v>8827</v>
      </c>
      <c r="F8827" s="16">
        <v>79631000</v>
      </c>
      <c r="G8827" s="17" t="s">
        <v>8780</v>
      </c>
      <c r="Q8827" t="str">
        <f t="shared" si="137"/>
        <v>79631000-Usluge u oblasti kadrova i obračuna plata</v>
      </c>
    </row>
    <row r="8828" spans="1:17" x14ac:dyDescent="0.25">
      <c r="A8828">
        <v>8827</v>
      </c>
      <c r="B8828">
        <v>79631000</v>
      </c>
      <c r="C8828" t="s">
        <v>8780</v>
      </c>
      <c r="E8828" s="12">
        <v>8828</v>
      </c>
      <c r="F8828" s="13">
        <v>79632000</v>
      </c>
      <c r="G8828" s="14" t="s">
        <v>8781</v>
      </c>
      <c r="Q8828" t="str">
        <f t="shared" si="137"/>
        <v>79632000-Usluge obuke osoblja</v>
      </c>
    </row>
    <row r="8829" spans="1:17" x14ac:dyDescent="0.25">
      <c r="A8829">
        <v>8828</v>
      </c>
      <c r="B8829">
        <v>79632000</v>
      </c>
      <c r="C8829" t="s">
        <v>8781</v>
      </c>
      <c r="E8829" s="15">
        <v>8829</v>
      </c>
      <c r="F8829" s="16">
        <v>79633000</v>
      </c>
      <c r="G8829" s="17" t="s">
        <v>8782</v>
      </c>
      <c r="Q8829" t="str">
        <f t="shared" si="137"/>
        <v>79633000-Usluge u vezi sa usavršavanjem osoblja</v>
      </c>
    </row>
    <row r="8830" spans="1:17" x14ac:dyDescent="0.25">
      <c r="A8830">
        <v>8829</v>
      </c>
      <c r="B8830">
        <v>79633000</v>
      </c>
      <c r="C8830" t="s">
        <v>8782</v>
      </c>
      <c r="E8830" s="12">
        <v>8830</v>
      </c>
      <c r="F8830" s="13">
        <v>79634000</v>
      </c>
      <c r="G8830" s="14" t="s">
        <v>8783</v>
      </c>
      <c r="Q8830" t="str">
        <f t="shared" si="137"/>
        <v>79634000-Usluge profesionalnog usmeravanja</v>
      </c>
    </row>
    <row r="8831" spans="1:17" x14ac:dyDescent="0.25">
      <c r="A8831">
        <v>8830</v>
      </c>
      <c r="B8831">
        <v>79634000</v>
      </c>
      <c r="C8831" t="s">
        <v>8783</v>
      </c>
      <c r="E8831" s="15">
        <v>8831</v>
      </c>
      <c r="F8831" s="16">
        <v>79635000</v>
      </c>
      <c r="G8831" s="17" t="s">
        <v>8784</v>
      </c>
      <c r="Q8831" t="str">
        <f t="shared" si="137"/>
        <v>79635000-Usluge centra za ocenjivanje radi zapošljavanja</v>
      </c>
    </row>
    <row r="8832" spans="1:17" x14ac:dyDescent="0.25">
      <c r="A8832">
        <v>8831</v>
      </c>
      <c r="B8832">
        <v>79635000</v>
      </c>
      <c r="C8832" t="s">
        <v>8784</v>
      </c>
      <c r="E8832" s="12">
        <v>8832</v>
      </c>
      <c r="F8832" s="13">
        <v>79700000</v>
      </c>
      <c r="G8832" s="14" t="s">
        <v>8785</v>
      </c>
      <c r="Q8832" t="str">
        <f t="shared" si="137"/>
        <v>79700000-Usluge istrage i obezbeđenja</v>
      </c>
    </row>
    <row r="8833" spans="1:17" x14ac:dyDescent="0.25">
      <c r="A8833">
        <v>8832</v>
      </c>
      <c r="B8833">
        <v>79700000</v>
      </c>
      <c r="C8833" t="s">
        <v>8785</v>
      </c>
      <c r="E8833" s="15">
        <v>8833</v>
      </c>
      <c r="F8833" s="16">
        <v>79710000</v>
      </c>
      <c r="G8833" s="17" t="s">
        <v>8786</v>
      </c>
      <c r="Q8833" t="str">
        <f t="shared" si="137"/>
        <v>79710000-Usluge obezbeđenja</v>
      </c>
    </row>
    <row r="8834" spans="1:17" x14ac:dyDescent="0.25">
      <c r="A8834">
        <v>8833</v>
      </c>
      <c r="B8834">
        <v>79710000</v>
      </c>
      <c r="C8834" t="s">
        <v>8786</v>
      </c>
      <c r="E8834" s="12">
        <v>8834</v>
      </c>
      <c r="F8834" s="13">
        <v>79711000</v>
      </c>
      <c r="G8834" s="14" t="s">
        <v>8787</v>
      </c>
      <c r="Q8834" t="str">
        <f t="shared" ref="Q8834:Q8897" si="138">F8834&amp; "-" &amp;G8834</f>
        <v>79711000-Usluge nadzora alarmnih uređaja</v>
      </c>
    </row>
    <row r="8835" spans="1:17" x14ac:dyDescent="0.25">
      <c r="A8835">
        <v>8834</v>
      </c>
      <c r="B8835">
        <v>79711000</v>
      </c>
      <c r="C8835" t="s">
        <v>8787</v>
      </c>
      <c r="E8835" s="15">
        <v>8835</v>
      </c>
      <c r="F8835" s="16">
        <v>79713000</v>
      </c>
      <c r="G8835" s="17" t="s">
        <v>8788</v>
      </c>
      <c r="Q8835" t="str">
        <f t="shared" si="138"/>
        <v>79713000-Čuvarske službe</v>
      </c>
    </row>
    <row r="8836" spans="1:17" x14ac:dyDescent="0.25">
      <c r="A8836">
        <v>8835</v>
      </c>
      <c r="B8836">
        <v>79713000</v>
      </c>
      <c r="C8836" t="s">
        <v>8788</v>
      </c>
      <c r="E8836" s="12">
        <v>8836</v>
      </c>
      <c r="F8836" s="13">
        <v>79714000</v>
      </c>
      <c r="G8836" s="14" t="s">
        <v>8789</v>
      </c>
      <c r="Q8836" t="str">
        <f t="shared" si="138"/>
        <v>79714000-Usluge nadzora</v>
      </c>
    </row>
    <row r="8837" spans="1:17" x14ac:dyDescent="0.25">
      <c r="A8837">
        <v>8836</v>
      </c>
      <c r="B8837">
        <v>79714000</v>
      </c>
      <c r="C8837" t="s">
        <v>8789</v>
      </c>
      <c r="E8837" s="15">
        <v>8837</v>
      </c>
      <c r="F8837" s="16">
        <v>79714100</v>
      </c>
      <c r="G8837" s="17" t="s">
        <v>8790</v>
      </c>
      <c r="Q8837" t="str">
        <f t="shared" si="138"/>
        <v>79714100-Usluge potrage</v>
      </c>
    </row>
    <row r="8838" spans="1:17" x14ac:dyDescent="0.25">
      <c r="A8838">
        <v>8837</v>
      </c>
      <c r="B8838">
        <v>79714100</v>
      </c>
      <c r="C8838" t="s">
        <v>8790</v>
      </c>
      <c r="E8838" s="12">
        <v>8838</v>
      </c>
      <c r="F8838" s="13">
        <v>79714110</v>
      </c>
      <c r="G8838" s="14" t="s">
        <v>8791</v>
      </c>
      <c r="Q8838" t="str">
        <f t="shared" si="138"/>
        <v>79714110-Usluge potrage za beguncima</v>
      </c>
    </row>
    <row r="8839" spans="1:17" x14ac:dyDescent="0.25">
      <c r="A8839">
        <v>8838</v>
      </c>
      <c r="B8839">
        <v>79714110</v>
      </c>
      <c r="C8839" t="s">
        <v>8791</v>
      </c>
      <c r="E8839" s="15">
        <v>8839</v>
      </c>
      <c r="F8839" s="16">
        <v>79715000</v>
      </c>
      <c r="G8839" s="17" t="s">
        <v>8792</v>
      </c>
      <c r="Q8839" t="str">
        <f t="shared" si="138"/>
        <v>79715000-Usluge patrolnih službi</v>
      </c>
    </row>
    <row r="8840" spans="1:17" x14ac:dyDescent="0.25">
      <c r="A8840">
        <v>8839</v>
      </c>
      <c r="B8840">
        <v>79715000</v>
      </c>
      <c r="C8840" t="s">
        <v>8792</v>
      </c>
      <c r="E8840" s="12">
        <v>8840</v>
      </c>
      <c r="F8840" s="13">
        <v>79716000</v>
      </c>
      <c r="G8840" s="14" t="s">
        <v>8793</v>
      </c>
      <c r="Q8840" t="str">
        <f t="shared" si="138"/>
        <v>79716000-Usluge izdavanja identifikacionih znački</v>
      </c>
    </row>
    <row r="8841" spans="1:17" x14ac:dyDescent="0.25">
      <c r="A8841">
        <v>8840</v>
      </c>
      <c r="B8841">
        <v>79716000</v>
      </c>
      <c r="C8841" t="s">
        <v>8793</v>
      </c>
      <c r="E8841" s="15">
        <v>8841</v>
      </c>
      <c r="F8841" s="16">
        <v>79720000</v>
      </c>
      <c r="G8841" s="17" t="s">
        <v>8794</v>
      </c>
      <c r="Q8841" t="str">
        <f t="shared" si="138"/>
        <v>79720000-Usluge istrage</v>
      </c>
    </row>
    <row r="8842" spans="1:17" x14ac:dyDescent="0.25">
      <c r="A8842">
        <v>8841</v>
      </c>
      <c r="B8842">
        <v>79720000</v>
      </c>
      <c r="C8842" t="s">
        <v>8794</v>
      </c>
      <c r="E8842" s="12">
        <v>8842</v>
      </c>
      <c r="F8842" s="13">
        <v>79721000</v>
      </c>
      <c r="G8842" s="14" t="s">
        <v>8795</v>
      </c>
      <c r="Q8842" t="str">
        <f t="shared" si="138"/>
        <v>79721000-Usluge detektivskih agencija</v>
      </c>
    </row>
    <row r="8843" spans="1:17" x14ac:dyDescent="0.25">
      <c r="A8843">
        <v>8842</v>
      </c>
      <c r="B8843">
        <v>79721000</v>
      </c>
      <c r="C8843" t="s">
        <v>8795</v>
      </c>
      <c r="E8843" s="15">
        <v>8843</v>
      </c>
      <c r="F8843" s="16">
        <v>79722000</v>
      </c>
      <c r="G8843" s="17" t="s">
        <v>8796</v>
      </c>
      <c r="Q8843" t="str">
        <f t="shared" si="138"/>
        <v>79722000-Grafološke usluge</v>
      </c>
    </row>
    <row r="8844" spans="1:17" x14ac:dyDescent="0.25">
      <c r="A8844">
        <v>8843</v>
      </c>
      <c r="B8844">
        <v>79722000</v>
      </c>
      <c r="C8844" t="s">
        <v>8796</v>
      </c>
      <c r="E8844" s="12">
        <v>8844</v>
      </c>
      <c r="F8844" s="13">
        <v>79723000</v>
      </c>
      <c r="G8844" s="14" t="s">
        <v>8797</v>
      </c>
      <c r="Q8844" t="str">
        <f t="shared" si="138"/>
        <v>79723000-Usluge analize otpada</v>
      </c>
    </row>
    <row r="8845" spans="1:17" x14ac:dyDescent="0.25">
      <c r="A8845">
        <v>8844</v>
      </c>
      <c r="B8845">
        <v>79723000</v>
      </c>
      <c r="C8845" t="s">
        <v>8797</v>
      </c>
      <c r="E8845" s="15">
        <v>8845</v>
      </c>
      <c r="F8845" s="16">
        <v>79800000</v>
      </c>
      <c r="G8845" s="17" t="s">
        <v>8798</v>
      </c>
      <c r="Q8845" t="str">
        <f t="shared" si="138"/>
        <v>79800000-Usluge štampanja i srodne usluge</v>
      </c>
    </row>
    <row r="8846" spans="1:17" x14ac:dyDescent="0.25">
      <c r="A8846">
        <v>8845</v>
      </c>
      <c r="B8846">
        <v>79800000</v>
      </c>
      <c r="C8846" t="s">
        <v>8798</v>
      </c>
      <c r="E8846" s="12">
        <v>8846</v>
      </c>
      <c r="F8846" s="13">
        <v>79810000</v>
      </c>
      <c r="G8846" s="14" t="s">
        <v>8799</v>
      </c>
      <c r="Q8846" t="str">
        <f t="shared" si="138"/>
        <v>79810000-Usluge štampanja</v>
      </c>
    </row>
    <row r="8847" spans="1:17" x14ac:dyDescent="0.25">
      <c r="A8847">
        <v>8846</v>
      </c>
      <c r="B8847">
        <v>79810000</v>
      </c>
      <c r="C8847" t="s">
        <v>8799</v>
      </c>
      <c r="E8847" s="15">
        <v>8847</v>
      </c>
      <c r="F8847" s="16">
        <v>79811000</v>
      </c>
      <c r="G8847" s="17" t="s">
        <v>8800</v>
      </c>
      <c r="Q8847" t="str">
        <f t="shared" si="138"/>
        <v>79811000-Usluge digitalne štampe</v>
      </c>
    </row>
    <row r="8848" spans="1:17" x14ac:dyDescent="0.25">
      <c r="A8848">
        <v>8847</v>
      </c>
      <c r="B8848">
        <v>79811000</v>
      </c>
      <c r="C8848" t="s">
        <v>8800</v>
      </c>
      <c r="E8848" s="12">
        <v>8848</v>
      </c>
      <c r="F8848" s="13">
        <v>79812000</v>
      </c>
      <c r="G8848" s="14" t="s">
        <v>8801</v>
      </c>
      <c r="Q8848" t="str">
        <f t="shared" si="138"/>
        <v>79812000-Usluge štampanja novčanica</v>
      </c>
    </row>
    <row r="8849" spans="1:17" x14ac:dyDescent="0.25">
      <c r="A8849">
        <v>8848</v>
      </c>
      <c r="B8849">
        <v>79812000</v>
      </c>
      <c r="C8849" t="s">
        <v>8801</v>
      </c>
      <c r="E8849" s="15">
        <v>8849</v>
      </c>
      <c r="F8849" s="16">
        <v>79820000</v>
      </c>
      <c r="G8849" s="17" t="s">
        <v>8802</v>
      </c>
      <c r="Q8849" t="str">
        <f t="shared" si="138"/>
        <v>79820000-Usluge u vezi sa štampanjem</v>
      </c>
    </row>
    <row r="8850" spans="1:17" x14ac:dyDescent="0.25">
      <c r="A8850">
        <v>8849</v>
      </c>
      <c r="B8850">
        <v>79820000</v>
      </c>
      <c r="C8850" t="s">
        <v>8802</v>
      </c>
      <c r="E8850" s="12">
        <v>8850</v>
      </c>
      <c r="F8850" s="13">
        <v>79821000</v>
      </c>
      <c r="G8850" s="14" t="s">
        <v>8803</v>
      </c>
      <c r="Q8850" t="str">
        <f t="shared" si="138"/>
        <v>79821000-Usluge završne obrade u štampanju</v>
      </c>
    </row>
    <row r="8851" spans="1:17" x14ac:dyDescent="0.25">
      <c r="A8851">
        <v>8850</v>
      </c>
      <c r="B8851">
        <v>79821000</v>
      </c>
      <c r="C8851" t="s">
        <v>8803</v>
      </c>
      <c r="E8851" s="15">
        <v>8851</v>
      </c>
      <c r="F8851" s="16">
        <v>79821100</v>
      </c>
      <c r="G8851" s="17" t="s">
        <v>8804</v>
      </c>
      <c r="Q8851" t="str">
        <f t="shared" si="138"/>
        <v>79821100-Usluge korekture</v>
      </c>
    </row>
    <row r="8852" spans="1:17" x14ac:dyDescent="0.25">
      <c r="A8852">
        <v>8851</v>
      </c>
      <c r="B8852">
        <v>79821100</v>
      </c>
      <c r="C8852" t="s">
        <v>8804</v>
      </c>
      <c r="E8852" s="12">
        <v>8852</v>
      </c>
      <c r="F8852" s="13">
        <v>79822000</v>
      </c>
      <c r="G8852" s="14" t="s">
        <v>8805</v>
      </c>
      <c r="Q8852" t="str">
        <f t="shared" si="138"/>
        <v>79822000-Usluge sastavljanja</v>
      </c>
    </row>
    <row r="8853" spans="1:17" x14ac:dyDescent="0.25">
      <c r="A8853">
        <v>8852</v>
      </c>
      <c r="B8853">
        <v>79822000</v>
      </c>
      <c r="C8853" t="s">
        <v>8805</v>
      </c>
      <c r="E8853" s="15">
        <v>8853</v>
      </c>
      <c r="F8853" s="16">
        <v>79822100</v>
      </c>
      <c r="G8853" s="17" t="s">
        <v>8806</v>
      </c>
      <c r="Q8853" t="str">
        <f t="shared" si="138"/>
        <v>79822100-Usluge izrade štamparskih ploča</v>
      </c>
    </row>
    <row r="8854" spans="1:17" x14ac:dyDescent="0.25">
      <c r="A8854">
        <v>8853</v>
      </c>
      <c r="B8854">
        <v>79822100</v>
      </c>
      <c r="C8854" t="s">
        <v>8806</v>
      </c>
      <c r="E8854" s="12">
        <v>8854</v>
      </c>
      <c r="F8854" s="13">
        <v>79822200</v>
      </c>
      <c r="G8854" s="14" t="s">
        <v>8807</v>
      </c>
      <c r="Q8854" t="str">
        <f t="shared" si="138"/>
        <v>79822200-Usluge fotogravure</v>
      </c>
    </row>
    <row r="8855" spans="1:17" x14ac:dyDescent="0.25">
      <c r="A8855">
        <v>8854</v>
      </c>
      <c r="B8855">
        <v>79822200</v>
      </c>
      <c r="C8855" t="s">
        <v>8807</v>
      </c>
      <c r="E8855" s="15">
        <v>8855</v>
      </c>
      <c r="F8855" s="16">
        <v>79822300</v>
      </c>
      <c r="G8855" s="17" t="s">
        <v>8808</v>
      </c>
      <c r="Q8855" t="str">
        <f t="shared" si="138"/>
        <v>79822300-Usluge slaganja tipografskih slova</v>
      </c>
    </row>
    <row r="8856" spans="1:17" x14ac:dyDescent="0.25">
      <c r="A8856">
        <v>8855</v>
      </c>
      <c r="B8856">
        <v>79822300</v>
      </c>
      <c r="C8856" t="s">
        <v>8808</v>
      </c>
      <c r="E8856" s="12">
        <v>8856</v>
      </c>
      <c r="F8856" s="13">
        <v>79822400</v>
      </c>
      <c r="G8856" s="14" t="s">
        <v>8809</v>
      </c>
      <c r="Q8856" t="str">
        <f t="shared" si="138"/>
        <v>79822400-Litografske usluge</v>
      </c>
    </row>
    <row r="8857" spans="1:17" x14ac:dyDescent="0.25">
      <c r="A8857">
        <v>8856</v>
      </c>
      <c r="B8857">
        <v>79822400</v>
      </c>
      <c r="C8857" t="s">
        <v>8809</v>
      </c>
      <c r="E8857" s="15">
        <v>8857</v>
      </c>
      <c r="F8857" s="16">
        <v>79822500</v>
      </c>
      <c r="G8857" s="17" t="s">
        <v>8810</v>
      </c>
      <c r="Q8857" t="str">
        <f t="shared" si="138"/>
        <v>79822500-Usluge grafičkog oblikovanja</v>
      </c>
    </row>
    <row r="8858" spans="1:17" x14ac:dyDescent="0.25">
      <c r="A8858">
        <v>8857</v>
      </c>
      <c r="B8858">
        <v>79822500</v>
      </c>
      <c r="C8858" t="s">
        <v>8810</v>
      </c>
      <c r="E8858" s="12">
        <v>8858</v>
      </c>
      <c r="F8858" s="13">
        <v>79823000</v>
      </c>
      <c r="G8858" s="14" t="s">
        <v>8811</v>
      </c>
      <c r="Q8858" t="str">
        <f t="shared" si="138"/>
        <v>79823000-Usluge štampanja i isporuke</v>
      </c>
    </row>
    <row r="8859" spans="1:17" x14ac:dyDescent="0.25">
      <c r="A8859">
        <v>8858</v>
      </c>
      <c r="B8859">
        <v>79823000</v>
      </c>
      <c r="C8859" t="s">
        <v>8811</v>
      </c>
      <c r="E8859" s="15">
        <v>8859</v>
      </c>
      <c r="F8859" s="16">
        <v>79824000</v>
      </c>
      <c r="G8859" s="17" t="s">
        <v>8812</v>
      </c>
      <c r="Q8859" t="str">
        <f t="shared" si="138"/>
        <v>79824000-Usluge štampanja i distribucije</v>
      </c>
    </row>
    <row r="8860" spans="1:17" x14ac:dyDescent="0.25">
      <c r="A8860">
        <v>8859</v>
      </c>
      <c r="B8860">
        <v>79824000</v>
      </c>
      <c r="C8860" t="s">
        <v>8812</v>
      </c>
      <c r="E8860" s="12">
        <v>8860</v>
      </c>
      <c r="F8860" s="13">
        <v>79900000</v>
      </c>
      <c r="G8860" s="14" t="s">
        <v>8813</v>
      </c>
      <c r="Q8860" t="str">
        <f t="shared" si="138"/>
        <v>79900000-Razne poslovne usluge i usluge povezane sa poslovanjem</v>
      </c>
    </row>
    <row r="8861" spans="1:17" x14ac:dyDescent="0.25">
      <c r="A8861">
        <v>8860</v>
      </c>
      <c r="B8861">
        <v>79900000</v>
      </c>
      <c r="C8861" t="s">
        <v>8813</v>
      </c>
      <c r="E8861" s="15">
        <v>8861</v>
      </c>
      <c r="F8861" s="16">
        <v>79910000</v>
      </c>
      <c r="G8861" s="17" t="s">
        <v>8814</v>
      </c>
      <c r="Q8861" t="str">
        <f t="shared" si="138"/>
        <v>79910000-Usluge upravljanja imovinom</v>
      </c>
    </row>
    <row r="8862" spans="1:17" x14ac:dyDescent="0.25">
      <c r="A8862">
        <v>8861</v>
      </c>
      <c r="B8862">
        <v>79910000</v>
      </c>
      <c r="C8862" t="s">
        <v>8814</v>
      </c>
      <c r="E8862" s="12">
        <v>8862</v>
      </c>
      <c r="F8862" s="13">
        <v>79920000</v>
      </c>
      <c r="G8862" s="14" t="s">
        <v>8815</v>
      </c>
      <c r="Q8862" t="str">
        <f t="shared" si="138"/>
        <v>79920000-Usluge pakovanja i srodne usluge</v>
      </c>
    </row>
    <row r="8863" spans="1:17" x14ac:dyDescent="0.25">
      <c r="A8863">
        <v>8862</v>
      </c>
      <c r="B8863">
        <v>79920000</v>
      </c>
      <c r="C8863" t="s">
        <v>8815</v>
      </c>
      <c r="E8863" s="15">
        <v>8863</v>
      </c>
      <c r="F8863" s="16">
        <v>79921000</v>
      </c>
      <c r="G8863" s="17" t="s">
        <v>8816</v>
      </c>
      <c r="Q8863" t="str">
        <f t="shared" si="138"/>
        <v>79921000-Usluge pakovanja</v>
      </c>
    </row>
    <row r="8864" spans="1:17" x14ac:dyDescent="0.25">
      <c r="A8864">
        <v>8863</v>
      </c>
      <c r="B8864">
        <v>79921000</v>
      </c>
      <c r="C8864" t="s">
        <v>8816</v>
      </c>
      <c r="E8864" s="12">
        <v>8864</v>
      </c>
      <c r="F8864" s="13">
        <v>79930000</v>
      </c>
      <c r="G8864" s="14" t="s">
        <v>8817</v>
      </c>
      <c r="Q8864" t="str">
        <f t="shared" si="138"/>
        <v>79930000-Usluge specijalnog dizajniranja</v>
      </c>
    </row>
    <row r="8865" spans="1:17" x14ac:dyDescent="0.25">
      <c r="A8865">
        <v>8864</v>
      </c>
      <c r="B8865">
        <v>79930000</v>
      </c>
      <c r="C8865" t="s">
        <v>8817</v>
      </c>
      <c r="E8865" s="15">
        <v>8865</v>
      </c>
      <c r="F8865" s="16">
        <v>79931000</v>
      </c>
      <c r="G8865" s="17" t="s">
        <v>8818</v>
      </c>
      <c r="Q8865" t="str">
        <f t="shared" si="138"/>
        <v>79931000-Usluge unutrašnjeg opremanja</v>
      </c>
    </row>
    <row r="8866" spans="1:17" x14ac:dyDescent="0.25">
      <c r="A8866">
        <v>8865</v>
      </c>
      <c r="B8866">
        <v>79931000</v>
      </c>
      <c r="C8866" t="s">
        <v>8818</v>
      </c>
      <c r="E8866" s="12">
        <v>8866</v>
      </c>
      <c r="F8866" s="13">
        <v>79932000</v>
      </c>
      <c r="G8866" s="14" t="s">
        <v>8819</v>
      </c>
      <c r="Q8866" t="str">
        <f t="shared" si="138"/>
        <v>79932000-Usluge unutrašnjeg uređenja</v>
      </c>
    </row>
    <row r="8867" spans="1:17" x14ac:dyDescent="0.25">
      <c r="A8867">
        <v>8866</v>
      </c>
      <c r="B8867">
        <v>79932000</v>
      </c>
      <c r="C8867" t="s">
        <v>8819</v>
      </c>
      <c r="E8867" s="15">
        <v>8867</v>
      </c>
      <c r="F8867" s="16">
        <v>79933000</v>
      </c>
      <c r="G8867" s="17" t="s">
        <v>8820</v>
      </c>
      <c r="Q8867" t="str">
        <f t="shared" si="138"/>
        <v>79933000-Pomoćne usluge uređenja</v>
      </c>
    </row>
    <row r="8868" spans="1:17" x14ac:dyDescent="0.25">
      <c r="A8868">
        <v>8867</v>
      </c>
      <c r="B8868">
        <v>79933000</v>
      </c>
      <c r="C8868" t="s">
        <v>8820</v>
      </c>
      <c r="E8868" s="12">
        <v>8868</v>
      </c>
      <c r="F8868" s="13">
        <v>79934000</v>
      </c>
      <c r="G8868" s="14" t="s">
        <v>8821</v>
      </c>
      <c r="Q8868" t="str">
        <f t="shared" si="138"/>
        <v>79934000-Usluge dizajniranja nameštaja</v>
      </c>
    </row>
    <row r="8869" spans="1:17" x14ac:dyDescent="0.25">
      <c r="A8869">
        <v>8868</v>
      </c>
      <c r="B8869">
        <v>79934000</v>
      </c>
      <c r="C8869" t="s">
        <v>8821</v>
      </c>
      <c r="E8869" s="15">
        <v>8869</v>
      </c>
      <c r="F8869" s="16">
        <v>79940000</v>
      </c>
      <c r="G8869" s="17" t="s">
        <v>8822</v>
      </c>
      <c r="Q8869" t="str">
        <f t="shared" si="138"/>
        <v>79940000-Usluge agencije za naplatu</v>
      </c>
    </row>
    <row r="8870" spans="1:17" x14ac:dyDescent="0.25">
      <c r="A8870">
        <v>8869</v>
      </c>
      <c r="B8870">
        <v>79940000</v>
      </c>
      <c r="C8870" t="s">
        <v>8822</v>
      </c>
      <c r="E8870" s="12">
        <v>8870</v>
      </c>
      <c r="F8870" s="13">
        <v>79941000</v>
      </c>
      <c r="G8870" s="14" t="s">
        <v>8823</v>
      </c>
      <c r="Q8870" t="str">
        <f t="shared" si="138"/>
        <v>79941000-Usluge naplate putarine</v>
      </c>
    </row>
    <row r="8871" spans="1:17" x14ac:dyDescent="0.25">
      <c r="A8871">
        <v>8870</v>
      </c>
      <c r="B8871">
        <v>79941000</v>
      </c>
      <c r="C8871" t="s">
        <v>8823</v>
      </c>
      <c r="E8871" s="15">
        <v>8871</v>
      </c>
      <c r="F8871" s="16">
        <v>79950000</v>
      </c>
      <c r="G8871" s="17" t="s">
        <v>8824</v>
      </c>
      <c r="Q8871" t="str">
        <f t="shared" si="138"/>
        <v>79950000-Usluge organizovanja izložbi, sajmova i kongresa</v>
      </c>
    </row>
    <row r="8872" spans="1:17" x14ac:dyDescent="0.25">
      <c r="A8872">
        <v>8871</v>
      </c>
      <c r="B8872">
        <v>79950000</v>
      </c>
      <c r="C8872" t="s">
        <v>8824</v>
      </c>
      <c r="E8872" s="12">
        <v>8872</v>
      </c>
      <c r="F8872" s="13">
        <v>79951000</v>
      </c>
      <c r="G8872" s="14" t="s">
        <v>8825</v>
      </c>
      <c r="Q8872" t="str">
        <f t="shared" si="138"/>
        <v>79951000-Usluge organizovanja seminara</v>
      </c>
    </row>
    <row r="8873" spans="1:17" x14ac:dyDescent="0.25">
      <c r="A8873">
        <v>8872</v>
      </c>
      <c r="B8873">
        <v>79951000</v>
      </c>
      <c r="C8873" t="s">
        <v>8825</v>
      </c>
      <c r="E8873" s="15">
        <v>8873</v>
      </c>
      <c r="F8873" s="16">
        <v>79952000</v>
      </c>
      <c r="G8873" s="17" t="s">
        <v>8826</v>
      </c>
      <c r="Q8873" t="str">
        <f t="shared" si="138"/>
        <v>79952000-Organizovanje raznih dešavanja</v>
      </c>
    </row>
    <row r="8874" spans="1:17" x14ac:dyDescent="0.25">
      <c r="A8874">
        <v>8873</v>
      </c>
      <c r="B8874">
        <v>79952000</v>
      </c>
      <c r="C8874" t="s">
        <v>8826</v>
      </c>
      <c r="E8874" s="12">
        <v>8874</v>
      </c>
      <c r="F8874" s="13">
        <v>79952100</v>
      </c>
      <c r="G8874" s="14" t="s">
        <v>8827</v>
      </c>
      <c r="Q8874" t="str">
        <f t="shared" si="138"/>
        <v>79952100-Usluge organizovanja kulturnih dešavanja</v>
      </c>
    </row>
    <row r="8875" spans="1:17" x14ac:dyDescent="0.25">
      <c r="A8875">
        <v>8874</v>
      </c>
      <c r="B8875">
        <v>79952100</v>
      </c>
      <c r="C8875" t="s">
        <v>8827</v>
      </c>
      <c r="E8875" s="15">
        <v>8875</v>
      </c>
      <c r="F8875" s="16">
        <v>79953000</v>
      </c>
      <c r="G8875" s="17" t="s">
        <v>8828</v>
      </c>
      <c r="Q8875" t="str">
        <f t="shared" si="138"/>
        <v>79953000-Usluge organizovanja festivala</v>
      </c>
    </row>
    <row r="8876" spans="1:17" x14ac:dyDescent="0.25">
      <c r="A8876">
        <v>8875</v>
      </c>
      <c r="B8876">
        <v>79953000</v>
      </c>
      <c r="C8876" t="s">
        <v>8828</v>
      </c>
      <c r="E8876" s="12">
        <v>8876</v>
      </c>
      <c r="F8876" s="13">
        <v>79954000</v>
      </c>
      <c r="G8876" s="14" t="s">
        <v>8829</v>
      </c>
      <c r="Q8876" t="str">
        <f t="shared" si="138"/>
        <v>79954000-Usluge organizovanja proslava</v>
      </c>
    </row>
    <row r="8877" spans="1:17" x14ac:dyDescent="0.25">
      <c r="A8877">
        <v>8876</v>
      </c>
      <c r="B8877">
        <v>79954000</v>
      </c>
      <c r="C8877" t="s">
        <v>8829</v>
      </c>
      <c r="E8877" s="15">
        <v>8877</v>
      </c>
      <c r="F8877" s="16">
        <v>79955000</v>
      </c>
      <c r="G8877" s="17" t="s">
        <v>8830</v>
      </c>
      <c r="Q8877" t="str">
        <f t="shared" si="138"/>
        <v>79955000-Usluge organizovanja modnih revija</v>
      </c>
    </row>
    <row r="8878" spans="1:17" x14ac:dyDescent="0.25">
      <c r="A8878">
        <v>8877</v>
      </c>
      <c r="B8878">
        <v>79955000</v>
      </c>
      <c r="C8878" t="s">
        <v>8830</v>
      </c>
      <c r="E8878" s="12">
        <v>8878</v>
      </c>
      <c r="F8878" s="13">
        <v>79956000</v>
      </c>
      <c r="G8878" s="14" t="s">
        <v>8831</v>
      </c>
      <c r="Q8878" t="str">
        <f t="shared" si="138"/>
        <v>79956000-Usluge organizovanja izložbi i sajmova</v>
      </c>
    </row>
    <row r="8879" spans="1:17" x14ac:dyDescent="0.25">
      <c r="A8879">
        <v>8878</v>
      </c>
      <c r="B8879">
        <v>79956000</v>
      </c>
      <c r="C8879" t="s">
        <v>8831</v>
      </c>
      <c r="E8879" s="15">
        <v>8879</v>
      </c>
      <c r="F8879" s="16">
        <v>79957000</v>
      </c>
      <c r="G8879" s="17" t="s">
        <v>8832</v>
      </c>
      <c r="Q8879" t="str">
        <f t="shared" si="138"/>
        <v>79957000-Usluge organizovanja aukcija</v>
      </c>
    </row>
    <row r="8880" spans="1:17" x14ac:dyDescent="0.25">
      <c r="A8880">
        <v>8879</v>
      </c>
      <c r="B8880">
        <v>79957000</v>
      </c>
      <c r="C8880" t="s">
        <v>8832</v>
      </c>
      <c r="E8880" s="12">
        <v>8880</v>
      </c>
      <c r="F8880" s="13">
        <v>79960000</v>
      </c>
      <c r="G8880" s="14" t="s">
        <v>8833</v>
      </c>
      <c r="Q8880" t="str">
        <f t="shared" si="138"/>
        <v>79960000-Fotografske i pomoćne usluge</v>
      </c>
    </row>
    <row r="8881" spans="1:17" x14ac:dyDescent="0.25">
      <c r="A8881">
        <v>8880</v>
      </c>
      <c r="B8881">
        <v>79960000</v>
      </c>
      <c r="C8881" t="s">
        <v>8833</v>
      </c>
      <c r="E8881" s="15">
        <v>8881</v>
      </c>
      <c r="F8881" s="16">
        <v>79961000</v>
      </c>
      <c r="G8881" s="17" t="s">
        <v>8834</v>
      </c>
      <c r="Q8881" t="str">
        <f t="shared" si="138"/>
        <v>79961000-Fotografske usluge</v>
      </c>
    </row>
    <row r="8882" spans="1:17" x14ac:dyDescent="0.25">
      <c r="A8882">
        <v>8881</v>
      </c>
      <c r="B8882">
        <v>79961000</v>
      </c>
      <c r="C8882" t="s">
        <v>8834</v>
      </c>
      <c r="E8882" s="12">
        <v>8882</v>
      </c>
      <c r="F8882" s="13">
        <v>79961100</v>
      </c>
      <c r="G8882" s="14" t="s">
        <v>8835</v>
      </c>
      <c r="Q8882" t="str">
        <f t="shared" si="138"/>
        <v>79961100-Usluge reklamnog fotografisanja</v>
      </c>
    </row>
    <row r="8883" spans="1:17" x14ac:dyDescent="0.25">
      <c r="A8883">
        <v>8882</v>
      </c>
      <c r="B8883">
        <v>79961100</v>
      </c>
      <c r="C8883" t="s">
        <v>8835</v>
      </c>
      <c r="E8883" s="15">
        <v>8883</v>
      </c>
      <c r="F8883" s="16">
        <v>79961200</v>
      </c>
      <c r="G8883" s="17" t="s">
        <v>8836</v>
      </c>
      <c r="Q8883" t="str">
        <f t="shared" si="138"/>
        <v>79961200-Usluge fotografisanja iz vazduha</v>
      </c>
    </row>
    <row r="8884" spans="1:17" x14ac:dyDescent="0.25">
      <c r="A8884">
        <v>8883</v>
      </c>
      <c r="B8884">
        <v>79961200</v>
      </c>
      <c r="C8884" t="s">
        <v>8836</v>
      </c>
      <c r="E8884" s="12">
        <v>8884</v>
      </c>
      <c r="F8884" s="13">
        <v>79961300</v>
      </c>
      <c r="G8884" s="14" t="s">
        <v>8837</v>
      </c>
      <c r="Q8884" t="str">
        <f t="shared" si="138"/>
        <v>79961300-Specijalizovane fotografske usluge</v>
      </c>
    </row>
    <row r="8885" spans="1:17" x14ac:dyDescent="0.25">
      <c r="A8885">
        <v>8884</v>
      </c>
      <c r="B8885">
        <v>79961300</v>
      </c>
      <c r="C8885" t="s">
        <v>8837</v>
      </c>
      <c r="E8885" s="15">
        <v>8885</v>
      </c>
      <c r="F8885" s="16">
        <v>79961310</v>
      </c>
      <c r="G8885" s="17" t="s">
        <v>8838</v>
      </c>
      <c r="Q8885" t="str">
        <f t="shared" si="138"/>
        <v>79961310-Usluge fotografisanja bušotinske rupe</v>
      </c>
    </row>
    <row r="8886" spans="1:17" x14ac:dyDescent="0.25">
      <c r="A8886">
        <v>8885</v>
      </c>
      <c r="B8886">
        <v>79961310</v>
      </c>
      <c r="C8886" t="s">
        <v>8838</v>
      </c>
      <c r="E8886" s="12">
        <v>8886</v>
      </c>
      <c r="F8886" s="13">
        <v>79961320</v>
      </c>
      <c r="G8886" s="14" t="s">
        <v>8839</v>
      </c>
      <c r="Q8886" t="str">
        <f t="shared" si="138"/>
        <v>79961320-Usluge podvodnog fotografisanja</v>
      </c>
    </row>
    <row r="8887" spans="1:17" x14ac:dyDescent="0.25">
      <c r="A8887">
        <v>8886</v>
      </c>
      <c r="B8887">
        <v>79961320</v>
      </c>
      <c r="C8887" t="s">
        <v>8839</v>
      </c>
      <c r="E8887" s="15">
        <v>8887</v>
      </c>
      <c r="F8887" s="16">
        <v>79961330</v>
      </c>
      <c r="G8887" s="17" t="s">
        <v>8840</v>
      </c>
      <c r="Q8887" t="str">
        <f t="shared" si="138"/>
        <v>79961330-Usluge snimanja na mikrofilm</v>
      </c>
    </row>
    <row r="8888" spans="1:17" x14ac:dyDescent="0.25">
      <c r="A8888">
        <v>8887</v>
      </c>
      <c r="B8888">
        <v>79961330</v>
      </c>
      <c r="C8888" t="s">
        <v>8840</v>
      </c>
      <c r="E8888" s="12">
        <v>8888</v>
      </c>
      <c r="F8888" s="13">
        <v>79961340</v>
      </c>
      <c r="G8888" s="14" t="s">
        <v>8841</v>
      </c>
      <c r="Q8888" t="str">
        <f t="shared" si="138"/>
        <v>79961340-Usluge rendgenskog snimanja</v>
      </c>
    </row>
    <row r="8889" spans="1:17" x14ac:dyDescent="0.25">
      <c r="A8889">
        <v>8888</v>
      </c>
      <c r="B8889">
        <v>79961340</v>
      </c>
      <c r="C8889" t="s">
        <v>8841</v>
      </c>
      <c r="E8889" s="15">
        <v>8889</v>
      </c>
      <c r="F8889" s="16">
        <v>79961350</v>
      </c>
      <c r="G8889" s="17" t="s">
        <v>8842</v>
      </c>
      <c r="Q8889" t="str">
        <f t="shared" si="138"/>
        <v>79961350-Usluge studijskog fotografisanja</v>
      </c>
    </row>
    <row r="8890" spans="1:17" x14ac:dyDescent="0.25">
      <c r="A8890">
        <v>8889</v>
      </c>
      <c r="B8890">
        <v>79961350</v>
      </c>
      <c r="C8890" t="s">
        <v>8842</v>
      </c>
      <c r="E8890" s="12">
        <v>8890</v>
      </c>
      <c r="F8890" s="13">
        <v>79962000</v>
      </c>
      <c r="G8890" s="14" t="s">
        <v>8843</v>
      </c>
      <c r="Q8890" t="str">
        <f t="shared" si="138"/>
        <v>79962000-Usluge razvijanja fotografskih filmova</v>
      </c>
    </row>
    <row r="8891" spans="1:17" x14ac:dyDescent="0.25">
      <c r="A8891">
        <v>8890</v>
      </c>
      <c r="B8891">
        <v>79962000</v>
      </c>
      <c r="C8891" t="s">
        <v>8843</v>
      </c>
      <c r="E8891" s="15">
        <v>8891</v>
      </c>
      <c r="F8891" s="16">
        <v>79963000</v>
      </c>
      <c r="G8891" s="17" t="s">
        <v>8844</v>
      </c>
      <c r="Q8891" t="str">
        <f t="shared" si="138"/>
        <v>79963000-Usluge restauracije, kopiranja i retuširanja fotografija</v>
      </c>
    </row>
    <row r="8892" spans="1:17" x14ac:dyDescent="0.25">
      <c r="A8892">
        <v>8891</v>
      </c>
      <c r="B8892">
        <v>79963000</v>
      </c>
      <c r="C8892" t="s">
        <v>8844</v>
      </c>
      <c r="E8892" s="12">
        <v>8892</v>
      </c>
      <c r="F8892" s="13">
        <v>79970000</v>
      </c>
      <c r="G8892" s="14" t="s">
        <v>8845</v>
      </c>
      <c r="Q8892" t="str">
        <f t="shared" si="138"/>
        <v>79970000-Izdavačke usluge</v>
      </c>
    </row>
    <row r="8893" spans="1:17" x14ac:dyDescent="0.25">
      <c r="A8893">
        <v>8892</v>
      </c>
      <c r="B8893">
        <v>79970000</v>
      </c>
      <c r="C8893" t="s">
        <v>8845</v>
      </c>
      <c r="E8893" s="15">
        <v>8893</v>
      </c>
      <c r="F8893" s="16">
        <v>79971000</v>
      </c>
      <c r="G8893" s="17" t="s">
        <v>8846</v>
      </c>
      <c r="Q8893" t="str">
        <f t="shared" si="138"/>
        <v>79971000-Usluge povezivanja knjiga i završne obrade knjiga</v>
      </c>
    </row>
    <row r="8894" spans="1:17" x14ac:dyDescent="0.25">
      <c r="A8894">
        <v>8893</v>
      </c>
      <c r="B8894">
        <v>79971000</v>
      </c>
      <c r="C8894" t="s">
        <v>8846</v>
      </c>
      <c r="E8894" s="12">
        <v>8894</v>
      </c>
      <c r="F8894" s="13">
        <v>79971100</v>
      </c>
      <c r="G8894" s="14" t="s">
        <v>8847</v>
      </c>
      <c r="Q8894" t="str">
        <f t="shared" si="138"/>
        <v>79971100-Usluge završne obrade knjiga</v>
      </c>
    </row>
    <row r="8895" spans="1:17" x14ac:dyDescent="0.25">
      <c r="A8895">
        <v>8894</v>
      </c>
      <c r="B8895">
        <v>79971100</v>
      </c>
      <c r="C8895" t="s">
        <v>8847</v>
      </c>
      <c r="E8895" s="15">
        <v>8895</v>
      </c>
      <c r="F8895" s="16">
        <v>79971200</v>
      </c>
      <c r="G8895" s="17" t="s">
        <v>8848</v>
      </c>
      <c r="Q8895" t="str">
        <f t="shared" si="138"/>
        <v>79971200-Usluge povezivanja knjiga</v>
      </c>
    </row>
    <row r="8896" spans="1:17" x14ac:dyDescent="0.25">
      <c r="A8896">
        <v>8895</v>
      </c>
      <c r="B8896">
        <v>79971200</v>
      </c>
      <c r="C8896" t="s">
        <v>8848</v>
      </c>
      <c r="E8896" s="12">
        <v>8896</v>
      </c>
      <c r="F8896" s="13">
        <v>79972000</v>
      </c>
      <c r="G8896" s="14" t="s">
        <v>8849</v>
      </c>
      <c r="Q8896" t="str">
        <f t="shared" si="138"/>
        <v>79972000-Usluge izdavanja jezičkih rečnika</v>
      </c>
    </row>
    <row r="8897" spans="1:17" x14ac:dyDescent="0.25">
      <c r="A8897">
        <v>8896</v>
      </c>
      <c r="B8897">
        <v>79972000</v>
      </c>
      <c r="C8897" t="s">
        <v>8849</v>
      </c>
      <c r="E8897" s="15">
        <v>8897</v>
      </c>
      <c r="F8897" s="16">
        <v>79972100</v>
      </c>
      <c r="G8897" s="17" t="s">
        <v>8850</v>
      </c>
      <c r="Q8897" t="str">
        <f t="shared" si="138"/>
        <v>79972100-Usluge izdavanja rečnika regionalnih jezika</v>
      </c>
    </row>
    <row r="8898" spans="1:17" x14ac:dyDescent="0.25">
      <c r="A8898">
        <v>8897</v>
      </c>
      <c r="B8898">
        <v>79972100</v>
      </c>
      <c r="C8898" t="s">
        <v>8850</v>
      </c>
      <c r="E8898" s="12">
        <v>8898</v>
      </c>
      <c r="F8898" s="13">
        <v>79980000</v>
      </c>
      <c r="G8898" s="14" t="s">
        <v>8851</v>
      </c>
      <c r="Q8898" t="str">
        <f t="shared" ref="Q8898:Q8961" si="139">F8898&amp; "-" &amp;G8898</f>
        <v>79980000-Pretplatničke usluge</v>
      </c>
    </row>
    <row r="8899" spans="1:17" x14ac:dyDescent="0.25">
      <c r="A8899">
        <v>8898</v>
      </c>
      <c r="B8899">
        <v>79980000</v>
      </c>
      <c r="C8899" t="s">
        <v>8851</v>
      </c>
      <c r="E8899" s="15">
        <v>8899</v>
      </c>
      <c r="F8899" s="16">
        <v>79990000</v>
      </c>
      <c r="G8899" s="17" t="s">
        <v>8852</v>
      </c>
      <c r="Q8899" t="str">
        <f t="shared" si="139"/>
        <v>79990000-Razne usluge u vezi sa poslovanjem</v>
      </c>
    </row>
    <row r="8900" spans="1:17" x14ac:dyDescent="0.25">
      <c r="A8900">
        <v>8899</v>
      </c>
      <c r="B8900">
        <v>79990000</v>
      </c>
      <c r="C8900" t="s">
        <v>8852</v>
      </c>
      <c r="E8900" s="12">
        <v>8900</v>
      </c>
      <c r="F8900" s="13">
        <v>79991000</v>
      </c>
      <c r="G8900" s="14" t="s">
        <v>8853</v>
      </c>
      <c r="Q8900" t="str">
        <f t="shared" si="139"/>
        <v>79991000-Usluge kontrole zaliha</v>
      </c>
    </row>
    <row r="8901" spans="1:17" x14ac:dyDescent="0.25">
      <c r="A8901">
        <v>8900</v>
      </c>
      <c r="B8901">
        <v>79991000</v>
      </c>
      <c r="C8901" t="s">
        <v>8853</v>
      </c>
      <c r="E8901" s="15">
        <v>8901</v>
      </c>
      <c r="F8901" s="16">
        <v>79992000</v>
      </c>
      <c r="G8901" s="17" t="s">
        <v>8854</v>
      </c>
      <c r="Q8901" t="str">
        <f t="shared" si="139"/>
        <v>79992000-Usluge recepcije</v>
      </c>
    </row>
    <row r="8902" spans="1:17" x14ac:dyDescent="0.25">
      <c r="A8902">
        <v>8901</v>
      </c>
      <c r="B8902">
        <v>79992000</v>
      </c>
      <c r="C8902" t="s">
        <v>8854</v>
      </c>
      <c r="E8902" s="12">
        <v>8902</v>
      </c>
      <c r="F8902" s="13">
        <v>79993000</v>
      </c>
      <c r="G8902" s="14" t="s">
        <v>8855</v>
      </c>
      <c r="Q8902" t="str">
        <f t="shared" si="139"/>
        <v>79993000-Usluge upravljanja zgradama i objektima</v>
      </c>
    </row>
    <row r="8903" spans="1:17" x14ac:dyDescent="0.25">
      <c r="A8903">
        <v>8902</v>
      </c>
      <c r="B8903">
        <v>79993000</v>
      </c>
      <c r="C8903" t="s">
        <v>8855</v>
      </c>
      <c r="E8903" s="15">
        <v>8903</v>
      </c>
      <c r="F8903" s="16">
        <v>79993100</v>
      </c>
      <c r="G8903" s="17" t="s">
        <v>8856</v>
      </c>
      <c r="Q8903" t="str">
        <f t="shared" si="139"/>
        <v>79993100-Usluge upravljanja objektima</v>
      </c>
    </row>
    <row r="8904" spans="1:17" x14ac:dyDescent="0.25">
      <c r="A8904">
        <v>8903</v>
      </c>
      <c r="B8904">
        <v>79993100</v>
      </c>
      <c r="C8904" t="s">
        <v>8856</v>
      </c>
      <c r="E8904" s="12">
        <v>8904</v>
      </c>
      <c r="F8904" s="13">
        <v>79994000</v>
      </c>
      <c r="G8904" s="14" t="s">
        <v>8857</v>
      </c>
      <c r="Q8904" t="str">
        <f t="shared" si="139"/>
        <v>79994000-Usluge upravljanja ugovorima</v>
      </c>
    </row>
    <row r="8905" spans="1:17" x14ac:dyDescent="0.25">
      <c r="A8905">
        <v>8904</v>
      </c>
      <c r="B8905">
        <v>79994000</v>
      </c>
      <c r="C8905" t="s">
        <v>8857</v>
      </c>
      <c r="E8905" s="15">
        <v>8905</v>
      </c>
      <c r="F8905" s="16">
        <v>79995000</v>
      </c>
      <c r="G8905" s="17" t="s">
        <v>8858</v>
      </c>
      <c r="Q8905" t="str">
        <f t="shared" si="139"/>
        <v>79995000-Usluge upravljanja bibliotekama</v>
      </c>
    </row>
    <row r="8906" spans="1:17" x14ac:dyDescent="0.25">
      <c r="A8906">
        <v>8905</v>
      </c>
      <c r="B8906">
        <v>79995000</v>
      </c>
      <c r="C8906" t="s">
        <v>8858</v>
      </c>
      <c r="E8906" s="12">
        <v>8906</v>
      </c>
      <c r="F8906" s="13">
        <v>79995100</v>
      </c>
      <c r="G8906" s="14" t="s">
        <v>8859</v>
      </c>
      <c r="Q8906" t="str">
        <f t="shared" si="139"/>
        <v>79995100-Usluge arhiviranja</v>
      </c>
    </row>
    <row r="8907" spans="1:17" x14ac:dyDescent="0.25">
      <c r="A8907">
        <v>8906</v>
      </c>
      <c r="B8907">
        <v>79995100</v>
      </c>
      <c r="C8907" t="s">
        <v>8859</v>
      </c>
      <c r="E8907" s="15">
        <v>8907</v>
      </c>
      <c r="F8907" s="16">
        <v>79995200</v>
      </c>
      <c r="G8907" s="17" t="s">
        <v>8860</v>
      </c>
      <c r="Q8907" t="str">
        <f t="shared" si="139"/>
        <v>79995200-Usluge katalogizacije</v>
      </c>
    </row>
    <row r="8908" spans="1:17" x14ac:dyDescent="0.25">
      <c r="A8908">
        <v>8907</v>
      </c>
      <c r="B8908">
        <v>79995200</v>
      </c>
      <c r="C8908" t="s">
        <v>8860</v>
      </c>
      <c r="E8908" s="12">
        <v>8908</v>
      </c>
      <c r="F8908" s="13">
        <v>79996000</v>
      </c>
      <c r="G8908" s="14" t="s">
        <v>8861</v>
      </c>
      <c r="Q8908" t="str">
        <f t="shared" si="139"/>
        <v>79996000-Usluge organizacije poslovanja</v>
      </c>
    </row>
    <row r="8909" spans="1:17" x14ac:dyDescent="0.25">
      <c r="A8909">
        <v>8908</v>
      </c>
      <c r="B8909">
        <v>79996000</v>
      </c>
      <c r="C8909" t="s">
        <v>8861</v>
      </c>
      <c r="E8909" s="15">
        <v>8909</v>
      </c>
      <c r="F8909" s="16">
        <v>79996100</v>
      </c>
      <c r="G8909" s="17" t="s">
        <v>8862</v>
      </c>
      <c r="Q8909" t="str">
        <f t="shared" si="139"/>
        <v>79996100-Usluge upravljanja dokumentacijom</v>
      </c>
    </row>
    <row r="8910" spans="1:17" x14ac:dyDescent="0.25">
      <c r="A8910">
        <v>8909</v>
      </c>
      <c r="B8910">
        <v>79996100</v>
      </c>
      <c r="C8910" t="s">
        <v>8862</v>
      </c>
      <c r="E8910" s="12">
        <v>8910</v>
      </c>
      <c r="F8910" s="13">
        <v>79997000</v>
      </c>
      <c r="G8910" s="14" t="s">
        <v>8863</v>
      </c>
      <c r="Q8910" t="str">
        <f t="shared" si="139"/>
        <v>79997000-Usluge u vezi sa poslovnim putovanjima</v>
      </c>
    </row>
    <row r="8911" spans="1:17" x14ac:dyDescent="0.25">
      <c r="A8911">
        <v>8910</v>
      </c>
      <c r="B8911">
        <v>79997000</v>
      </c>
      <c r="C8911" t="s">
        <v>8863</v>
      </c>
      <c r="E8911" s="15">
        <v>8911</v>
      </c>
      <c r="F8911" s="16">
        <v>79998000</v>
      </c>
      <c r="G8911" s="17" t="s">
        <v>8864</v>
      </c>
      <c r="Q8911" t="str">
        <f t="shared" si="139"/>
        <v>79998000-Usluge podučavanja</v>
      </c>
    </row>
    <row r="8912" spans="1:17" x14ac:dyDescent="0.25">
      <c r="A8912">
        <v>8911</v>
      </c>
      <c r="B8912">
        <v>79998000</v>
      </c>
      <c r="C8912" t="s">
        <v>8864</v>
      </c>
      <c r="E8912" s="12">
        <v>8912</v>
      </c>
      <c r="F8912" s="13">
        <v>79999000</v>
      </c>
      <c r="G8912" s="14" t="s">
        <v>8865</v>
      </c>
      <c r="Q8912" t="str">
        <f t="shared" si="139"/>
        <v>79999000-Usluge skeniranja i fakturisanja</v>
      </c>
    </row>
    <row r="8913" spans="1:17" x14ac:dyDescent="0.25">
      <c r="A8913">
        <v>8912</v>
      </c>
      <c r="B8913">
        <v>79999000</v>
      </c>
      <c r="C8913" t="s">
        <v>8865</v>
      </c>
      <c r="E8913" s="15">
        <v>8913</v>
      </c>
      <c r="F8913" s="16">
        <v>79999100</v>
      </c>
      <c r="G8913" s="17" t="s">
        <v>8866</v>
      </c>
      <c r="Q8913" t="str">
        <f t="shared" si="139"/>
        <v>79999100-Usluge skeniranja</v>
      </c>
    </row>
    <row r="8914" spans="1:17" x14ac:dyDescent="0.25">
      <c r="A8914">
        <v>8913</v>
      </c>
      <c r="B8914">
        <v>79999100</v>
      </c>
      <c r="C8914" t="s">
        <v>8866</v>
      </c>
      <c r="E8914" s="12">
        <v>8914</v>
      </c>
      <c r="F8914" s="13">
        <v>79999200</v>
      </c>
      <c r="G8914" s="14" t="s">
        <v>8867</v>
      </c>
      <c r="Q8914" t="str">
        <f t="shared" si="139"/>
        <v>79999200-Usluge fakturisanja</v>
      </c>
    </row>
    <row r="8915" spans="1:17" x14ac:dyDescent="0.25">
      <c r="A8915">
        <v>8914</v>
      </c>
      <c r="B8915">
        <v>79999200</v>
      </c>
      <c r="C8915" t="s">
        <v>8867</v>
      </c>
      <c r="E8915" s="15">
        <v>8915</v>
      </c>
      <c r="F8915" s="16">
        <v>80000000</v>
      </c>
      <c r="G8915" s="17" t="s">
        <v>8868</v>
      </c>
      <c r="Q8915" t="str">
        <f t="shared" si="139"/>
        <v>80000000-Usluge obrazovanja i stručnog osposobljavanja</v>
      </c>
    </row>
    <row r="8916" spans="1:17" x14ac:dyDescent="0.25">
      <c r="A8916">
        <v>8915</v>
      </c>
      <c r="B8916">
        <v>80000000</v>
      </c>
      <c r="C8916" t="s">
        <v>8868</v>
      </c>
      <c r="E8916" s="12">
        <v>8916</v>
      </c>
      <c r="F8916" s="13">
        <v>80100000</v>
      </c>
      <c r="G8916" s="14" t="s">
        <v>8869</v>
      </c>
      <c r="Q8916" t="str">
        <f t="shared" si="139"/>
        <v>80100000-Usluge osnovnog obrazovanja</v>
      </c>
    </row>
    <row r="8917" spans="1:17" x14ac:dyDescent="0.25">
      <c r="A8917">
        <v>8916</v>
      </c>
      <c r="B8917">
        <v>80100000</v>
      </c>
      <c r="C8917" t="s">
        <v>8869</v>
      </c>
      <c r="E8917" s="15">
        <v>8917</v>
      </c>
      <c r="F8917" s="16">
        <v>80110000</v>
      </c>
      <c r="G8917" s="17" t="s">
        <v>8870</v>
      </c>
      <c r="Q8917" t="str">
        <f t="shared" si="139"/>
        <v>80110000-Usluge predškolskog vaspitanja</v>
      </c>
    </row>
    <row r="8918" spans="1:17" x14ac:dyDescent="0.25">
      <c r="A8918">
        <v>8917</v>
      </c>
      <c r="B8918">
        <v>80110000</v>
      </c>
      <c r="C8918" t="s">
        <v>8870</v>
      </c>
      <c r="E8918" s="12">
        <v>8918</v>
      </c>
      <c r="F8918" s="13">
        <v>80200000</v>
      </c>
      <c r="G8918" s="14" t="s">
        <v>8871</v>
      </c>
      <c r="Q8918" t="str">
        <f t="shared" si="139"/>
        <v>80200000-Usluge srednjeg obrazovanja</v>
      </c>
    </row>
    <row r="8919" spans="1:17" x14ac:dyDescent="0.25">
      <c r="A8919">
        <v>8918</v>
      </c>
      <c r="B8919">
        <v>80200000</v>
      </c>
      <c r="C8919" t="s">
        <v>8871</v>
      </c>
      <c r="E8919" s="15">
        <v>8919</v>
      </c>
      <c r="F8919" s="16">
        <v>80210000</v>
      </c>
      <c r="G8919" s="17" t="s">
        <v>8872</v>
      </c>
      <c r="Q8919" t="str">
        <f t="shared" si="139"/>
        <v>80210000-Usluge srednjeg tehničkog i stručnog obrazovanja</v>
      </c>
    </row>
    <row r="8920" spans="1:17" x14ac:dyDescent="0.25">
      <c r="A8920">
        <v>8919</v>
      </c>
      <c r="B8920">
        <v>80210000</v>
      </c>
      <c r="C8920" t="s">
        <v>8872</v>
      </c>
      <c r="E8920" s="12">
        <v>8920</v>
      </c>
      <c r="F8920" s="13">
        <v>80211000</v>
      </c>
      <c r="G8920" s="14" t="s">
        <v>8873</v>
      </c>
      <c r="Q8920" t="str">
        <f t="shared" si="139"/>
        <v>80211000-Usluge srednjeg tehničkog obrazovanja</v>
      </c>
    </row>
    <row r="8921" spans="1:17" x14ac:dyDescent="0.25">
      <c r="A8921">
        <v>8920</v>
      </c>
      <c r="B8921">
        <v>80211000</v>
      </c>
      <c r="C8921" t="s">
        <v>8873</v>
      </c>
      <c r="E8921" s="15">
        <v>8921</v>
      </c>
      <c r="F8921" s="16">
        <v>80212000</v>
      </c>
      <c r="G8921" s="17" t="s">
        <v>8874</v>
      </c>
      <c r="Q8921" t="str">
        <f t="shared" si="139"/>
        <v>80212000-Usluge srednjeg stručnog obrazovanja</v>
      </c>
    </row>
    <row r="8922" spans="1:17" x14ac:dyDescent="0.25">
      <c r="A8922">
        <v>8921</v>
      </c>
      <c r="B8922">
        <v>80212000</v>
      </c>
      <c r="C8922" t="s">
        <v>8874</v>
      </c>
      <c r="E8922" s="12">
        <v>8922</v>
      </c>
      <c r="F8922" s="13">
        <v>80300000</v>
      </c>
      <c r="G8922" s="14" t="s">
        <v>8875</v>
      </c>
      <c r="Q8922" t="str">
        <f t="shared" si="139"/>
        <v>80300000-Usluge visokog obrazovanja</v>
      </c>
    </row>
    <row r="8923" spans="1:17" x14ac:dyDescent="0.25">
      <c r="A8923">
        <v>8922</v>
      </c>
      <c r="B8923">
        <v>80300000</v>
      </c>
      <c r="C8923" t="s">
        <v>8875</v>
      </c>
      <c r="E8923" s="15">
        <v>8923</v>
      </c>
      <c r="F8923" s="16">
        <v>80310000</v>
      </c>
      <c r="G8923" s="17" t="s">
        <v>8876</v>
      </c>
      <c r="Q8923" t="str">
        <f t="shared" si="139"/>
        <v>80310000-Usluge obrazovanja mladih</v>
      </c>
    </row>
    <row r="8924" spans="1:17" x14ac:dyDescent="0.25">
      <c r="A8924">
        <v>8923</v>
      </c>
      <c r="B8924">
        <v>80310000</v>
      </c>
      <c r="C8924" t="s">
        <v>8876</v>
      </c>
      <c r="E8924" s="12">
        <v>8924</v>
      </c>
      <c r="F8924" s="13">
        <v>80320000</v>
      </c>
      <c r="G8924" s="14" t="s">
        <v>8877</v>
      </c>
      <c r="Q8924" t="str">
        <f t="shared" si="139"/>
        <v>80320000-Usluge obrazovanja u oblasti medicine</v>
      </c>
    </row>
    <row r="8925" spans="1:17" x14ac:dyDescent="0.25">
      <c r="A8925">
        <v>8924</v>
      </c>
      <c r="B8925">
        <v>80320000</v>
      </c>
      <c r="C8925" t="s">
        <v>8877</v>
      </c>
      <c r="E8925" s="15">
        <v>8925</v>
      </c>
      <c r="F8925" s="16">
        <v>80330000</v>
      </c>
      <c r="G8925" s="17" t="s">
        <v>8878</v>
      </c>
      <c r="Q8925" t="str">
        <f t="shared" si="139"/>
        <v>80330000-Usluge obrazovanja u oblasti bezbednosti</v>
      </c>
    </row>
    <row r="8926" spans="1:17" x14ac:dyDescent="0.25">
      <c r="A8926">
        <v>8925</v>
      </c>
      <c r="B8926">
        <v>80330000</v>
      </c>
      <c r="C8926" t="s">
        <v>8878</v>
      </c>
      <c r="E8926" s="12">
        <v>8926</v>
      </c>
      <c r="F8926" s="13">
        <v>80340000</v>
      </c>
      <c r="G8926" s="14" t="s">
        <v>8879</v>
      </c>
      <c r="Q8926" t="str">
        <f t="shared" si="139"/>
        <v>80340000-Usluge specijalnog obrazovanja</v>
      </c>
    </row>
    <row r="8927" spans="1:17" x14ac:dyDescent="0.25">
      <c r="A8927">
        <v>8926</v>
      </c>
      <c r="B8927">
        <v>80340000</v>
      </c>
      <c r="C8927" t="s">
        <v>8879</v>
      </c>
      <c r="E8927" s="15">
        <v>8927</v>
      </c>
      <c r="F8927" s="16">
        <v>80400000</v>
      </c>
      <c r="G8927" s="17" t="s">
        <v>8880</v>
      </c>
      <c r="Q8927" t="str">
        <f t="shared" si="139"/>
        <v>80400000-Usluge obrazovanja odraslih i druge usluge obrazovanja</v>
      </c>
    </row>
    <row r="8928" spans="1:17" x14ac:dyDescent="0.25">
      <c r="A8928">
        <v>8927</v>
      </c>
      <c r="B8928">
        <v>80400000</v>
      </c>
      <c r="C8928" t="s">
        <v>8880</v>
      </c>
      <c r="E8928" s="12">
        <v>8928</v>
      </c>
      <c r="F8928" s="13">
        <v>80410000</v>
      </c>
      <c r="G8928" s="14" t="s">
        <v>8881</v>
      </c>
      <c r="Q8928" t="str">
        <f t="shared" si="139"/>
        <v>80410000-Usluge raznih škola</v>
      </c>
    </row>
    <row r="8929" spans="1:17" x14ac:dyDescent="0.25">
      <c r="A8929">
        <v>8928</v>
      </c>
      <c r="B8929">
        <v>80410000</v>
      </c>
      <c r="C8929" t="s">
        <v>8881</v>
      </c>
      <c r="E8929" s="15">
        <v>8929</v>
      </c>
      <c r="F8929" s="16">
        <v>80411000</v>
      </c>
      <c r="G8929" s="17" t="s">
        <v>8882</v>
      </c>
      <c r="Q8929" t="str">
        <f t="shared" si="139"/>
        <v>80411000-Usluge autoškola</v>
      </c>
    </row>
    <row r="8930" spans="1:17" x14ac:dyDescent="0.25">
      <c r="A8930">
        <v>8929</v>
      </c>
      <c r="B8930">
        <v>80411000</v>
      </c>
      <c r="C8930" t="s">
        <v>8882</v>
      </c>
      <c r="E8930" s="12">
        <v>8930</v>
      </c>
      <c r="F8930" s="13">
        <v>80411100</v>
      </c>
      <c r="G8930" s="14" t="s">
        <v>8883</v>
      </c>
      <c r="Q8930" t="str">
        <f t="shared" si="139"/>
        <v>80411100-Usluge pripreme za polaganje vozačkih ispita</v>
      </c>
    </row>
    <row r="8931" spans="1:17" x14ac:dyDescent="0.25">
      <c r="A8931">
        <v>8930</v>
      </c>
      <c r="B8931">
        <v>80411100</v>
      </c>
      <c r="C8931" t="s">
        <v>8883</v>
      </c>
      <c r="E8931" s="15">
        <v>8931</v>
      </c>
      <c r="F8931" s="16">
        <v>80411200</v>
      </c>
      <c r="G8931" s="17" t="s">
        <v>8884</v>
      </c>
      <c r="Q8931" t="str">
        <f t="shared" si="139"/>
        <v>80411200-Časovi vožnje</v>
      </c>
    </row>
    <row r="8932" spans="1:17" x14ac:dyDescent="0.25">
      <c r="A8932">
        <v>8931</v>
      </c>
      <c r="B8932">
        <v>80411200</v>
      </c>
      <c r="C8932" t="s">
        <v>8884</v>
      </c>
      <c r="E8932" s="12">
        <v>8932</v>
      </c>
      <c r="F8932" s="13">
        <v>80412000</v>
      </c>
      <c r="G8932" s="14" t="s">
        <v>8885</v>
      </c>
      <c r="Q8932" t="str">
        <f t="shared" si="139"/>
        <v>80412000-Usluge škola letenja</v>
      </c>
    </row>
    <row r="8933" spans="1:17" x14ac:dyDescent="0.25">
      <c r="A8933">
        <v>8932</v>
      </c>
      <c r="B8933">
        <v>80412000</v>
      </c>
      <c r="C8933" t="s">
        <v>8885</v>
      </c>
      <c r="E8933" s="15">
        <v>8933</v>
      </c>
      <c r="F8933" s="16">
        <v>80413000</v>
      </c>
      <c r="G8933" s="17" t="s">
        <v>8886</v>
      </c>
      <c r="Q8933" t="str">
        <f t="shared" si="139"/>
        <v>80413000-Usluge škola jedrenja</v>
      </c>
    </row>
    <row r="8934" spans="1:17" x14ac:dyDescent="0.25">
      <c r="A8934">
        <v>8933</v>
      </c>
      <c r="B8934">
        <v>80413000</v>
      </c>
      <c r="C8934" t="s">
        <v>8886</v>
      </c>
      <c r="E8934" s="12">
        <v>8934</v>
      </c>
      <c r="F8934" s="13">
        <v>80414000</v>
      </c>
      <c r="G8934" s="14" t="s">
        <v>8887</v>
      </c>
      <c r="Q8934" t="str">
        <f t="shared" si="139"/>
        <v>80414000-Usluge škola ronjenja</v>
      </c>
    </row>
    <row r="8935" spans="1:17" x14ac:dyDescent="0.25">
      <c r="A8935">
        <v>8934</v>
      </c>
      <c r="B8935">
        <v>80414000</v>
      </c>
      <c r="C8935" t="s">
        <v>8887</v>
      </c>
      <c r="E8935" s="15">
        <v>8935</v>
      </c>
      <c r="F8935" s="16">
        <v>80415000</v>
      </c>
      <c r="G8935" s="17" t="s">
        <v>8888</v>
      </c>
      <c r="Q8935" t="str">
        <f t="shared" si="139"/>
        <v>80415000-Usluge škola skijanja</v>
      </c>
    </row>
    <row r="8936" spans="1:17" x14ac:dyDescent="0.25">
      <c r="A8936">
        <v>8935</v>
      </c>
      <c r="B8936">
        <v>80415000</v>
      </c>
      <c r="C8936" t="s">
        <v>8888</v>
      </c>
      <c r="E8936" s="12">
        <v>8936</v>
      </c>
      <c r="F8936" s="13">
        <v>80420000</v>
      </c>
      <c r="G8936" s="14" t="s">
        <v>8889</v>
      </c>
      <c r="Q8936" t="str">
        <f t="shared" si="139"/>
        <v>80420000-Usluge obrazovanja elektronskim putem</v>
      </c>
    </row>
    <row r="8937" spans="1:17" x14ac:dyDescent="0.25">
      <c r="A8937">
        <v>8936</v>
      </c>
      <c r="B8937">
        <v>80420000</v>
      </c>
      <c r="C8937" t="s">
        <v>8889</v>
      </c>
      <c r="E8937" s="15">
        <v>8937</v>
      </c>
      <c r="F8937" s="16">
        <v>80430000</v>
      </c>
      <c r="G8937" s="17" t="s">
        <v>8890</v>
      </c>
      <c r="Q8937" t="str">
        <f t="shared" si="139"/>
        <v>80430000-Usluge obrazovanja odraslih na nivou univerziteta</v>
      </c>
    </row>
    <row r="8938" spans="1:17" x14ac:dyDescent="0.25">
      <c r="A8938">
        <v>8937</v>
      </c>
      <c r="B8938">
        <v>80430000</v>
      </c>
      <c r="C8938" t="s">
        <v>8890</v>
      </c>
      <c r="E8938" s="12">
        <v>8938</v>
      </c>
      <c r="F8938" s="13">
        <v>80490000</v>
      </c>
      <c r="G8938" s="14" t="s">
        <v>8891</v>
      </c>
      <c r="Q8938" t="str">
        <f t="shared" si="139"/>
        <v>80490000-Upravljanje obrazovnim centrom</v>
      </c>
    </row>
    <row r="8939" spans="1:17" x14ac:dyDescent="0.25">
      <c r="A8939">
        <v>8938</v>
      </c>
      <c r="B8939">
        <v>80490000</v>
      </c>
      <c r="C8939" t="s">
        <v>8891</v>
      </c>
      <c r="E8939" s="15">
        <v>8939</v>
      </c>
      <c r="F8939" s="16">
        <v>80500000</v>
      </c>
      <c r="G8939" s="17" t="s">
        <v>8892</v>
      </c>
      <c r="Q8939" t="str">
        <f t="shared" si="139"/>
        <v>80500000-Usluge obuke</v>
      </c>
    </row>
    <row r="8940" spans="1:17" x14ac:dyDescent="0.25">
      <c r="A8940">
        <v>8939</v>
      </c>
      <c r="B8940">
        <v>80500000</v>
      </c>
      <c r="C8940" t="s">
        <v>8892</v>
      </c>
      <c r="E8940" s="12">
        <v>8940</v>
      </c>
      <c r="F8940" s="13">
        <v>80510000</v>
      </c>
      <c r="G8940" s="14" t="s">
        <v>8893</v>
      </c>
      <c r="Q8940" t="str">
        <f t="shared" si="139"/>
        <v>80510000-Usluge specijalističke obuke</v>
      </c>
    </row>
    <row r="8941" spans="1:17" x14ac:dyDescent="0.25">
      <c r="A8941">
        <v>8940</v>
      </c>
      <c r="B8941">
        <v>80510000</v>
      </c>
      <c r="C8941" t="s">
        <v>8893</v>
      </c>
      <c r="E8941" s="15">
        <v>8941</v>
      </c>
      <c r="F8941" s="16">
        <v>80511000</v>
      </c>
      <c r="G8941" s="17" t="s">
        <v>8781</v>
      </c>
      <c r="Q8941" t="str">
        <f t="shared" si="139"/>
        <v>80511000-Usluge obuke osoblja</v>
      </c>
    </row>
    <row r="8942" spans="1:17" x14ac:dyDescent="0.25">
      <c r="A8942">
        <v>8941</v>
      </c>
      <c r="B8942">
        <v>80511000</v>
      </c>
      <c r="C8942" t="s">
        <v>8781</v>
      </c>
      <c r="E8942" s="12">
        <v>8942</v>
      </c>
      <c r="F8942" s="13">
        <v>80512000</v>
      </c>
      <c r="G8942" s="14" t="s">
        <v>8894</v>
      </c>
      <c r="Q8942" t="str">
        <f t="shared" si="139"/>
        <v>80512000-Usluge obuke pasa</v>
      </c>
    </row>
    <row r="8943" spans="1:17" x14ac:dyDescent="0.25">
      <c r="A8943">
        <v>8942</v>
      </c>
      <c r="B8943">
        <v>80512000</v>
      </c>
      <c r="C8943" t="s">
        <v>8894</v>
      </c>
      <c r="E8943" s="15">
        <v>8943</v>
      </c>
      <c r="F8943" s="16">
        <v>80513000</v>
      </c>
      <c r="G8943" s="17" t="s">
        <v>8895</v>
      </c>
      <c r="Q8943" t="str">
        <f t="shared" si="139"/>
        <v>80513000-Usluge škole jahanja</v>
      </c>
    </row>
    <row r="8944" spans="1:17" x14ac:dyDescent="0.25">
      <c r="A8944">
        <v>8943</v>
      </c>
      <c r="B8944">
        <v>80513000</v>
      </c>
      <c r="C8944" t="s">
        <v>8895</v>
      </c>
      <c r="E8944" s="12">
        <v>8944</v>
      </c>
      <c r="F8944" s="13">
        <v>80520000</v>
      </c>
      <c r="G8944" s="14" t="s">
        <v>8896</v>
      </c>
      <c r="Q8944" t="str">
        <f t="shared" si="139"/>
        <v>80520000-Objekti za  obuku</v>
      </c>
    </row>
    <row r="8945" spans="1:17" x14ac:dyDescent="0.25">
      <c r="A8945">
        <v>8944</v>
      </c>
      <c r="B8945">
        <v>80520000</v>
      </c>
      <c r="C8945" t="s">
        <v>8896</v>
      </c>
      <c r="E8945" s="15">
        <v>8945</v>
      </c>
      <c r="F8945" s="16">
        <v>80521000</v>
      </c>
      <c r="G8945" s="17" t="s">
        <v>8897</v>
      </c>
      <c r="Q8945" t="str">
        <f t="shared" si="139"/>
        <v>80521000-Usluge izrade programa obuke</v>
      </c>
    </row>
    <row r="8946" spans="1:17" x14ac:dyDescent="0.25">
      <c r="A8946">
        <v>8945</v>
      </c>
      <c r="B8946">
        <v>80521000</v>
      </c>
      <c r="C8946" t="s">
        <v>8897</v>
      </c>
      <c r="E8946" s="12">
        <v>8946</v>
      </c>
      <c r="F8946" s="13">
        <v>80522000</v>
      </c>
      <c r="G8946" s="14" t="s">
        <v>8898</v>
      </c>
      <c r="Q8946" t="str">
        <f t="shared" si="139"/>
        <v>80522000-Obrazovni seminari za osposobljavanje</v>
      </c>
    </row>
    <row r="8947" spans="1:17" x14ac:dyDescent="0.25">
      <c r="A8947">
        <v>8946</v>
      </c>
      <c r="B8947">
        <v>80522000</v>
      </c>
      <c r="C8947" t="s">
        <v>8898</v>
      </c>
      <c r="E8947" s="15">
        <v>8947</v>
      </c>
      <c r="F8947" s="16">
        <v>80530000</v>
      </c>
      <c r="G8947" s="17" t="s">
        <v>8899</v>
      </c>
      <c r="Q8947" t="str">
        <f t="shared" si="139"/>
        <v>80530000-Usluge stručnog osposobljavanja</v>
      </c>
    </row>
    <row r="8948" spans="1:17" x14ac:dyDescent="0.25">
      <c r="A8948">
        <v>8947</v>
      </c>
      <c r="B8948">
        <v>80530000</v>
      </c>
      <c r="C8948" t="s">
        <v>8899</v>
      </c>
      <c r="E8948" s="12">
        <v>8948</v>
      </c>
      <c r="F8948" s="13">
        <v>80531000</v>
      </c>
      <c r="G8948" s="14" t="s">
        <v>8900</v>
      </c>
      <c r="Q8948" t="str">
        <f t="shared" si="139"/>
        <v>80531000-Usluge industrijske i tehničke obuke</v>
      </c>
    </row>
    <row r="8949" spans="1:17" x14ac:dyDescent="0.25">
      <c r="A8949">
        <v>8948</v>
      </c>
      <c r="B8949">
        <v>80531000</v>
      </c>
      <c r="C8949" t="s">
        <v>8900</v>
      </c>
      <c r="E8949" s="15">
        <v>8949</v>
      </c>
      <c r="F8949" s="16">
        <v>80531100</v>
      </c>
      <c r="G8949" s="17" t="s">
        <v>8901</v>
      </c>
      <c r="Q8949" t="str">
        <f t="shared" si="139"/>
        <v>80531100-Usluge industrijske obuke</v>
      </c>
    </row>
    <row r="8950" spans="1:17" x14ac:dyDescent="0.25">
      <c r="A8950">
        <v>8949</v>
      </c>
      <c r="B8950">
        <v>80531100</v>
      </c>
      <c r="C8950" t="s">
        <v>8901</v>
      </c>
      <c r="E8950" s="12">
        <v>8950</v>
      </c>
      <c r="F8950" s="13">
        <v>80531200</v>
      </c>
      <c r="G8950" s="14" t="s">
        <v>8902</v>
      </c>
      <c r="Q8950" t="str">
        <f t="shared" si="139"/>
        <v>80531200-Usluge tehničke obuke</v>
      </c>
    </row>
    <row r="8951" spans="1:17" x14ac:dyDescent="0.25">
      <c r="A8951">
        <v>8950</v>
      </c>
      <c r="B8951">
        <v>80531200</v>
      </c>
      <c r="C8951" t="s">
        <v>8902</v>
      </c>
      <c r="E8951" s="15">
        <v>8951</v>
      </c>
      <c r="F8951" s="16">
        <v>80532000</v>
      </c>
      <c r="G8951" s="17" t="s">
        <v>8903</v>
      </c>
      <c r="Q8951" t="str">
        <f t="shared" si="139"/>
        <v>80532000-Usluge obuke za upravljanje</v>
      </c>
    </row>
    <row r="8952" spans="1:17" x14ac:dyDescent="0.25">
      <c r="A8952">
        <v>8951</v>
      </c>
      <c r="B8952">
        <v>80532000</v>
      </c>
      <c r="C8952" t="s">
        <v>8903</v>
      </c>
      <c r="E8952" s="12">
        <v>8952</v>
      </c>
      <c r="F8952" s="13">
        <v>80533000</v>
      </c>
      <c r="G8952" s="14" t="s">
        <v>8904</v>
      </c>
      <c r="Q8952" t="str">
        <f t="shared" si="139"/>
        <v>80533000-Usluge upoznavanja sa radom na računaru</v>
      </c>
    </row>
    <row r="8953" spans="1:17" x14ac:dyDescent="0.25">
      <c r="A8953">
        <v>8952</v>
      </c>
      <c r="B8953">
        <v>80533000</v>
      </c>
      <c r="C8953" t="s">
        <v>8904</v>
      </c>
      <c r="E8953" s="15">
        <v>8953</v>
      </c>
      <c r="F8953" s="16">
        <v>80533100</v>
      </c>
      <c r="G8953" s="17" t="s">
        <v>8905</v>
      </c>
      <c r="Q8953" t="str">
        <f t="shared" si="139"/>
        <v>80533100-Usluge obuke za rad na računaru</v>
      </c>
    </row>
    <row r="8954" spans="1:17" x14ac:dyDescent="0.25">
      <c r="A8954">
        <v>8953</v>
      </c>
      <c r="B8954">
        <v>80533100</v>
      </c>
      <c r="C8954" t="s">
        <v>8905</v>
      </c>
      <c r="E8954" s="12">
        <v>8954</v>
      </c>
      <c r="F8954" s="13">
        <v>80533200</v>
      </c>
      <c r="G8954" s="14" t="s">
        <v>8906</v>
      </c>
      <c r="Q8954" t="str">
        <f t="shared" si="139"/>
        <v>80533200-Informatički tečajevi</v>
      </c>
    </row>
    <row r="8955" spans="1:17" x14ac:dyDescent="0.25">
      <c r="A8955">
        <v>8954</v>
      </c>
      <c r="B8955">
        <v>80533200</v>
      </c>
      <c r="C8955" t="s">
        <v>8906</v>
      </c>
      <c r="E8955" s="15">
        <v>8955</v>
      </c>
      <c r="F8955" s="16">
        <v>80540000</v>
      </c>
      <c r="G8955" s="17" t="s">
        <v>8907</v>
      </c>
      <c r="Q8955" t="str">
        <f t="shared" si="139"/>
        <v>80540000-Usluge obuke u oblasti zaštite životne sredine</v>
      </c>
    </row>
    <row r="8956" spans="1:17" x14ac:dyDescent="0.25">
      <c r="A8956">
        <v>8955</v>
      </c>
      <c r="B8956">
        <v>80540000</v>
      </c>
      <c r="C8956" t="s">
        <v>8907</v>
      </c>
      <c r="E8956" s="12">
        <v>8956</v>
      </c>
      <c r="F8956" s="13">
        <v>80550000</v>
      </c>
      <c r="G8956" s="14" t="s">
        <v>8908</v>
      </c>
      <c r="Q8956" t="str">
        <f t="shared" si="139"/>
        <v>80550000-Usluge obuke u oblasti bezbednosti</v>
      </c>
    </row>
    <row r="8957" spans="1:17" x14ac:dyDescent="0.25">
      <c r="A8957">
        <v>8956</v>
      </c>
      <c r="B8957">
        <v>80550000</v>
      </c>
      <c r="C8957" t="s">
        <v>8908</v>
      </c>
      <c r="E8957" s="15">
        <v>8957</v>
      </c>
      <c r="F8957" s="16">
        <v>80560000</v>
      </c>
      <c r="G8957" s="17" t="s">
        <v>8909</v>
      </c>
      <c r="Q8957" t="str">
        <f t="shared" si="139"/>
        <v>80560000-Usluge obuke o zdravstvenoj zaštiti i prvoj pomoći</v>
      </c>
    </row>
    <row r="8958" spans="1:17" x14ac:dyDescent="0.25">
      <c r="A8958">
        <v>8957</v>
      </c>
      <c r="B8958">
        <v>80560000</v>
      </c>
      <c r="C8958" t="s">
        <v>8909</v>
      </c>
      <c r="E8958" s="12">
        <v>8958</v>
      </c>
      <c r="F8958" s="13">
        <v>80561000</v>
      </c>
      <c r="G8958" s="14" t="s">
        <v>8910</v>
      </c>
      <c r="Q8958" t="str">
        <f t="shared" si="139"/>
        <v>80561000-Usluge obuke u oblasti zdravstva</v>
      </c>
    </row>
    <row r="8959" spans="1:17" x14ac:dyDescent="0.25">
      <c r="A8959">
        <v>8958</v>
      </c>
      <c r="B8959">
        <v>80561000</v>
      </c>
      <c r="C8959" t="s">
        <v>8910</v>
      </c>
      <c r="E8959" s="15">
        <v>8959</v>
      </c>
      <c r="F8959" s="16">
        <v>80562000</v>
      </c>
      <c r="G8959" s="17" t="s">
        <v>8911</v>
      </c>
      <c r="Q8959" t="str">
        <f t="shared" si="139"/>
        <v>80562000-Usluge obuke za prvu pomoć</v>
      </c>
    </row>
    <row r="8960" spans="1:17" x14ac:dyDescent="0.25">
      <c r="A8960">
        <v>8959</v>
      </c>
      <c r="B8960">
        <v>80562000</v>
      </c>
      <c r="C8960" t="s">
        <v>8911</v>
      </c>
      <c r="E8960" s="12">
        <v>8960</v>
      </c>
      <c r="F8960" s="13">
        <v>80570000</v>
      </c>
      <c r="G8960" s="14" t="s">
        <v>8912</v>
      </c>
      <c r="Q8960" t="str">
        <f t="shared" si="139"/>
        <v>80570000-Usluge obuke za razvoj ličnosti</v>
      </c>
    </row>
    <row r="8961" spans="1:17" x14ac:dyDescent="0.25">
      <c r="A8961">
        <v>8960</v>
      </c>
      <c r="B8961">
        <v>80570000</v>
      </c>
      <c r="C8961" t="s">
        <v>8912</v>
      </c>
      <c r="E8961" s="15">
        <v>8961</v>
      </c>
      <c r="F8961" s="16">
        <v>80580000</v>
      </c>
      <c r="G8961" s="17" t="s">
        <v>8913</v>
      </c>
      <c r="Q8961" t="str">
        <f t="shared" si="139"/>
        <v>80580000-Organizovanje tečajeva za učenje jezika</v>
      </c>
    </row>
    <row r="8962" spans="1:17" x14ac:dyDescent="0.25">
      <c r="A8962">
        <v>8961</v>
      </c>
      <c r="B8962">
        <v>80580000</v>
      </c>
      <c r="C8962" t="s">
        <v>8913</v>
      </c>
      <c r="E8962" s="12">
        <v>8962</v>
      </c>
      <c r="F8962" s="13">
        <v>80590000</v>
      </c>
      <c r="G8962" s="14" t="s">
        <v>8914</v>
      </c>
      <c r="Q8962" t="str">
        <f t="shared" ref="Q8962:Q9025" si="140">F8962&amp; "-" &amp;G8962</f>
        <v>80590000-Usluge mentorstva</v>
      </c>
    </row>
    <row r="8963" spans="1:17" x14ac:dyDescent="0.25">
      <c r="A8963">
        <v>8962</v>
      </c>
      <c r="B8963">
        <v>80590000</v>
      </c>
      <c r="C8963" t="s">
        <v>8914</v>
      </c>
      <c r="E8963" s="15">
        <v>8963</v>
      </c>
      <c r="F8963" s="16">
        <v>80600000</v>
      </c>
      <c r="G8963" s="17" t="s">
        <v>8915</v>
      </c>
      <c r="Q8963" t="str">
        <f t="shared" si="140"/>
        <v>80600000-Usluge obuke u oblasti odbrambenih i bezbednosnih sredstava</v>
      </c>
    </row>
    <row r="8964" spans="1:17" x14ac:dyDescent="0.25">
      <c r="A8964">
        <v>8963</v>
      </c>
      <c r="B8964">
        <v>80600000</v>
      </c>
      <c r="C8964" t="s">
        <v>8915</v>
      </c>
      <c r="E8964" s="12">
        <v>8964</v>
      </c>
      <c r="F8964" s="13">
        <v>80610000</v>
      </c>
      <c r="G8964" s="14" t="s">
        <v>8916</v>
      </c>
      <c r="Q8964" t="str">
        <f t="shared" si="140"/>
        <v>80610000-Obuka i simulacija u vezi sa bezbednosnom opremom</v>
      </c>
    </row>
    <row r="8965" spans="1:17" x14ac:dyDescent="0.25">
      <c r="A8965">
        <v>8964</v>
      </c>
      <c r="B8965">
        <v>80610000</v>
      </c>
      <c r="C8965" t="s">
        <v>8916</v>
      </c>
      <c r="E8965" s="15">
        <v>8965</v>
      </c>
      <c r="F8965" s="16">
        <v>80620000</v>
      </c>
      <c r="G8965" s="17" t="s">
        <v>8917</v>
      </c>
      <c r="Q8965" t="str">
        <f t="shared" si="140"/>
        <v>80620000-Obuka i simulacija u vezi sa vatrenim oružjem i municijom</v>
      </c>
    </row>
    <row r="8966" spans="1:17" x14ac:dyDescent="0.25">
      <c r="A8966">
        <v>8965</v>
      </c>
      <c r="B8966">
        <v>80620000</v>
      </c>
      <c r="C8966" t="s">
        <v>8917</v>
      </c>
      <c r="E8966" s="12">
        <v>8966</v>
      </c>
      <c r="F8966" s="13">
        <v>80630000</v>
      </c>
      <c r="G8966" s="14" t="s">
        <v>8918</v>
      </c>
      <c r="Q8966" t="str">
        <f t="shared" si="140"/>
        <v>80630000-Obuka i simulacija u vezi sa vojnim vozilima</v>
      </c>
    </row>
    <row r="8967" spans="1:17" x14ac:dyDescent="0.25">
      <c r="A8967">
        <v>8966</v>
      </c>
      <c r="B8967">
        <v>80630000</v>
      </c>
      <c r="C8967" t="s">
        <v>8918</v>
      </c>
      <c r="E8967" s="15">
        <v>8967</v>
      </c>
      <c r="F8967" s="16">
        <v>80640000</v>
      </c>
      <c r="G8967" s="17" t="s">
        <v>8919</v>
      </c>
      <c r="Q8967" t="str">
        <f t="shared" si="140"/>
        <v>80640000-Obuka i simulacija u vezi sa ratnim brodovima</v>
      </c>
    </row>
    <row r="8968" spans="1:17" x14ac:dyDescent="0.25">
      <c r="A8968">
        <v>8967</v>
      </c>
      <c r="B8968">
        <v>80640000</v>
      </c>
      <c r="C8968" t="s">
        <v>8919</v>
      </c>
      <c r="E8968" s="12">
        <v>8968</v>
      </c>
      <c r="F8968" s="13">
        <v>80650000</v>
      </c>
      <c r="G8968" s="14" t="s">
        <v>8920</v>
      </c>
      <c r="Q8968" t="str">
        <f t="shared" si="140"/>
        <v>80650000-Obuka i simulacija u vezi sa letelicama, raketama i svemirskim letelicama</v>
      </c>
    </row>
    <row r="8969" spans="1:17" x14ac:dyDescent="0.25">
      <c r="A8969">
        <v>8968</v>
      </c>
      <c r="B8969">
        <v>80650000</v>
      </c>
      <c r="C8969" t="s">
        <v>8920</v>
      </c>
      <c r="E8969" s="15">
        <v>8969</v>
      </c>
      <c r="F8969" s="16">
        <v>80660000</v>
      </c>
      <c r="G8969" s="17" t="s">
        <v>8921</v>
      </c>
      <c r="Q8969" t="str">
        <f t="shared" si="140"/>
        <v>80660000-Obuka i simulacija u vezi sa vojnim elektronskim sistemima</v>
      </c>
    </row>
    <row r="8970" spans="1:17" x14ac:dyDescent="0.25">
      <c r="A8970">
        <v>8969</v>
      </c>
      <c r="B8970">
        <v>80660000</v>
      </c>
      <c r="C8970" t="s">
        <v>8921</v>
      </c>
      <c r="E8970" s="12">
        <v>8970</v>
      </c>
      <c r="F8970" s="13">
        <v>85000000</v>
      </c>
      <c r="G8970" s="14" t="s">
        <v>8922</v>
      </c>
      <c r="Q8970" t="str">
        <f t="shared" si="140"/>
        <v>85000000-Zdravstvene i socijalne usluge</v>
      </c>
    </row>
    <row r="8971" spans="1:17" x14ac:dyDescent="0.25">
      <c r="A8971">
        <v>8970</v>
      </c>
      <c r="B8971">
        <v>85000000</v>
      </c>
      <c r="C8971" t="s">
        <v>8922</v>
      </c>
      <c r="E8971" s="15">
        <v>8971</v>
      </c>
      <c r="F8971" s="16">
        <v>85100000</v>
      </c>
      <c r="G8971" s="17" t="s">
        <v>8923</v>
      </c>
      <c r="Q8971" t="str">
        <f t="shared" si="140"/>
        <v>85100000-Zdravstvene usluge</v>
      </c>
    </row>
    <row r="8972" spans="1:17" x14ac:dyDescent="0.25">
      <c r="A8972">
        <v>8971</v>
      </c>
      <c r="B8972">
        <v>85100000</v>
      </c>
      <c r="C8972" t="s">
        <v>8923</v>
      </c>
      <c r="E8972" s="12">
        <v>8972</v>
      </c>
      <c r="F8972" s="13">
        <v>85110000</v>
      </c>
      <c r="G8972" s="14" t="s">
        <v>8924</v>
      </c>
      <c r="Q8972" t="str">
        <f t="shared" si="140"/>
        <v>85110000-Bolničke i sa njima povezane usluge</v>
      </c>
    </row>
    <row r="8973" spans="1:17" x14ac:dyDescent="0.25">
      <c r="A8973">
        <v>8972</v>
      </c>
      <c r="B8973">
        <v>85110000</v>
      </c>
      <c r="C8973" t="s">
        <v>8924</v>
      </c>
      <c r="E8973" s="15">
        <v>8973</v>
      </c>
      <c r="F8973" s="16">
        <v>85111000</v>
      </c>
      <c r="G8973" s="17" t="s">
        <v>8925</v>
      </c>
      <c r="Q8973" t="str">
        <f t="shared" si="140"/>
        <v>85111000-Bolničke usluge</v>
      </c>
    </row>
    <row r="8974" spans="1:17" x14ac:dyDescent="0.25">
      <c r="A8974">
        <v>8973</v>
      </c>
      <c r="B8974">
        <v>85111000</v>
      </c>
      <c r="C8974" t="s">
        <v>8925</v>
      </c>
      <c r="E8974" s="12">
        <v>8974</v>
      </c>
      <c r="F8974" s="13">
        <v>85111100</v>
      </c>
      <c r="G8974" s="14" t="s">
        <v>8926</v>
      </c>
      <c r="Q8974" t="str">
        <f t="shared" si="140"/>
        <v>85111100-Bolničke usluge u oblasti hirurgije</v>
      </c>
    </row>
    <row r="8975" spans="1:17" x14ac:dyDescent="0.25">
      <c r="A8975">
        <v>8974</v>
      </c>
      <c r="B8975">
        <v>85111100</v>
      </c>
      <c r="C8975" t="s">
        <v>8926</v>
      </c>
      <c r="E8975" s="15">
        <v>8975</v>
      </c>
      <c r="F8975" s="16">
        <v>85111200</v>
      </c>
      <c r="G8975" s="17" t="s">
        <v>8927</v>
      </c>
      <c r="Q8975" t="str">
        <f t="shared" si="140"/>
        <v>85111200-Usluge medicinske nege u bolnicama</v>
      </c>
    </row>
    <row r="8976" spans="1:17" x14ac:dyDescent="0.25">
      <c r="A8976">
        <v>8975</v>
      </c>
      <c r="B8976">
        <v>85111200</v>
      </c>
      <c r="C8976" t="s">
        <v>8927</v>
      </c>
      <c r="E8976" s="12">
        <v>8976</v>
      </c>
      <c r="F8976" s="13">
        <v>85111300</v>
      </c>
      <c r="G8976" s="14" t="s">
        <v>8928</v>
      </c>
      <c r="Q8976" t="str">
        <f t="shared" si="140"/>
        <v>85111300-Bolničke usluge u oblasti ginekologije</v>
      </c>
    </row>
    <row r="8977" spans="1:17" x14ac:dyDescent="0.25">
      <c r="A8977">
        <v>8976</v>
      </c>
      <c r="B8977">
        <v>85111300</v>
      </c>
      <c r="C8977" t="s">
        <v>8928</v>
      </c>
      <c r="E8977" s="15">
        <v>8977</v>
      </c>
      <c r="F8977" s="16">
        <v>85111310</v>
      </c>
      <c r="G8977" s="17" t="s">
        <v>8929</v>
      </c>
      <c r="Q8977" t="str">
        <f t="shared" si="140"/>
        <v>85111310-Usluge oplodnje in vitro</v>
      </c>
    </row>
    <row r="8978" spans="1:17" x14ac:dyDescent="0.25">
      <c r="A8978">
        <v>8977</v>
      </c>
      <c r="B8978">
        <v>85111310</v>
      </c>
      <c r="C8978" t="s">
        <v>8929</v>
      </c>
      <c r="E8978" s="12">
        <v>8978</v>
      </c>
      <c r="F8978" s="13">
        <v>85111320</v>
      </c>
      <c r="G8978" s="14" t="s">
        <v>8930</v>
      </c>
      <c r="Q8978" t="str">
        <f t="shared" si="140"/>
        <v>85111320-Bolničke usluge u oblasti akušerstva</v>
      </c>
    </row>
    <row r="8979" spans="1:17" x14ac:dyDescent="0.25">
      <c r="A8979">
        <v>8978</v>
      </c>
      <c r="B8979">
        <v>85111320</v>
      </c>
      <c r="C8979" t="s">
        <v>8930</v>
      </c>
      <c r="E8979" s="15">
        <v>8979</v>
      </c>
      <c r="F8979" s="16">
        <v>85111400</v>
      </c>
      <c r="G8979" s="17" t="s">
        <v>8931</v>
      </c>
      <c r="Q8979" t="str">
        <f t="shared" si="140"/>
        <v>85111400-Bolničke usluge u oblasti rehabilitacije</v>
      </c>
    </row>
    <row r="8980" spans="1:17" x14ac:dyDescent="0.25">
      <c r="A8980">
        <v>8979</v>
      </c>
      <c r="B8980">
        <v>85111400</v>
      </c>
      <c r="C8980" t="s">
        <v>8931</v>
      </c>
      <c r="E8980" s="12">
        <v>8980</v>
      </c>
      <c r="F8980" s="13">
        <v>85111500</v>
      </c>
      <c r="G8980" s="14" t="s">
        <v>8932</v>
      </c>
      <c r="Q8980" t="str">
        <f t="shared" si="140"/>
        <v>85111500-Bolničke usluge u oblasti psihijatrije</v>
      </c>
    </row>
    <row r="8981" spans="1:17" x14ac:dyDescent="0.25">
      <c r="A8981">
        <v>8980</v>
      </c>
      <c r="B8981">
        <v>85111500</v>
      </c>
      <c r="C8981" t="s">
        <v>8932</v>
      </c>
      <c r="E8981" s="15">
        <v>8981</v>
      </c>
      <c r="F8981" s="16">
        <v>85111600</v>
      </c>
      <c r="G8981" s="17" t="s">
        <v>8933</v>
      </c>
      <c r="Q8981" t="str">
        <f t="shared" si="140"/>
        <v>85111600-Usluge u oblasti ortotike</v>
      </c>
    </row>
    <row r="8982" spans="1:17" x14ac:dyDescent="0.25">
      <c r="A8982">
        <v>8981</v>
      </c>
      <c r="B8982">
        <v>85111600</v>
      </c>
      <c r="C8982" t="s">
        <v>8933</v>
      </c>
      <c r="E8982" s="12">
        <v>8982</v>
      </c>
      <c r="F8982" s="13">
        <v>85111700</v>
      </c>
      <c r="G8982" s="14" t="s">
        <v>8934</v>
      </c>
      <c r="Q8982" t="str">
        <f t="shared" si="140"/>
        <v>85111700-Usluge u oblasti oksigenoterapije</v>
      </c>
    </row>
    <row r="8983" spans="1:17" x14ac:dyDescent="0.25">
      <c r="A8983">
        <v>8982</v>
      </c>
      <c r="B8983">
        <v>85111700</v>
      </c>
      <c r="C8983" t="s">
        <v>8934</v>
      </c>
      <c r="E8983" s="15">
        <v>8983</v>
      </c>
      <c r="F8983" s="16">
        <v>85111800</v>
      </c>
      <c r="G8983" s="17" t="s">
        <v>8935</v>
      </c>
      <c r="Q8983" t="str">
        <f t="shared" si="140"/>
        <v>85111800-Usluge u oblasti patologije</v>
      </c>
    </row>
    <row r="8984" spans="1:17" x14ac:dyDescent="0.25">
      <c r="A8984">
        <v>8983</v>
      </c>
      <c r="B8984">
        <v>85111800</v>
      </c>
      <c r="C8984" t="s">
        <v>8935</v>
      </c>
      <c r="E8984" s="12">
        <v>8984</v>
      </c>
      <c r="F8984" s="13">
        <v>85111810</v>
      </c>
      <c r="G8984" s="14" t="s">
        <v>8936</v>
      </c>
      <c r="Q8984" t="str">
        <f t="shared" si="140"/>
        <v>85111810-Usluge u oblasti analize krvi</v>
      </c>
    </row>
    <row r="8985" spans="1:17" x14ac:dyDescent="0.25">
      <c r="A8985">
        <v>8984</v>
      </c>
      <c r="B8985">
        <v>85111810</v>
      </c>
      <c r="C8985" t="s">
        <v>8936</v>
      </c>
      <c r="E8985" s="15">
        <v>8985</v>
      </c>
      <c r="F8985" s="16">
        <v>85111820</v>
      </c>
      <c r="G8985" s="17" t="s">
        <v>8937</v>
      </c>
      <c r="Q8985" t="str">
        <f t="shared" si="140"/>
        <v>85111820-Usluge u oblasti bakteriološke analize</v>
      </c>
    </row>
    <row r="8986" spans="1:17" x14ac:dyDescent="0.25">
      <c r="A8986">
        <v>8985</v>
      </c>
      <c r="B8986">
        <v>85111820</v>
      </c>
      <c r="C8986" t="s">
        <v>8937</v>
      </c>
      <c r="E8986" s="12">
        <v>8986</v>
      </c>
      <c r="F8986" s="13">
        <v>85111900</v>
      </c>
      <c r="G8986" s="14" t="s">
        <v>8938</v>
      </c>
      <c r="Q8986" t="str">
        <f t="shared" si="140"/>
        <v>85111900-Bolničke usluge u oblasti dijalize</v>
      </c>
    </row>
    <row r="8987" spans="1:17" x14ac:dyDescent="0.25">
      <c r="A8987">
        <v>8986</v>
      </c>
      <c r="B8987">
        <v>85111900</v>
      </c>
      <c r="C8987" t="s">
        <v>8938</v>
      </c>
      <c r="E8987" s="15">
        <v>8987</v>
      </c>
      <c r="F8987" s="16">
        <v>85112000</v>
      </c>
      <c r="G8987" s="17" t="s">
        <v>8939</v>
      </c>
      <c r="Q8987" t="str">
        <f t="shared" si="140"/>
        <v>85112000-Pomoćne usluge u bolnicama</v>
      </c>
    </row>
    <row r="8988" spans="1:17" x14ac:dyDescent="0.25">
      <c r="A8988">
        <v>8987</v>
      </c>
      <c r="B8988">
        <v>85112000</v>
      </c>
      <c r="C8988" t="s">
        <v>8939</v>
      </c>
      <c r="E8988" s="12">
        <v>8988</v>
      </c>
      <c r="F8988" s="13">
        <v>85112100</v>
      </c>
      <c r="G8988" s="14" t="s">
        <v>8940</v>
      </c>
      <c r="Q8988" t="str">
        <f t="shared" si="140"/>
        <v>85112100-Usluge snabdevanja bolnica posteljnom</v>
      </c>
    </row>
    <row r="8989" spans="1:17" x14ac:dyDescent="0.25">
      <c r="A8989">
        <v>8988</v>
      </c>
      <c r="B8989">
        <v>85112100</v>
      </c>
      <c r="C8989" t="s">
        <v>8940</v>
      </c>
      <c r="E8989" s="15">
        <v>8989</v>
      </c>
      <c r="F8989" s="16">
        <v>85112200</v>
      </c>
      <c r="G8989" s="17" t="s">
        <v>8941</v>
      </c>
      <c r="Q8989" t="str">
        <f t="shared" si="140"/>
        <v>85112200-Usluge dnevne bolnice</v>
      </c>
    </row>
    <row r="8990" spans="1:17" x14ac:dyDescent="0.25">
      <c r="A8990">
        <v>8989</v>
      </c>
      <c r="B8990">
        <v>85112200</v>
      </c>
      <c r="C8990" t="s">
        <v>8941</v>
      </c>
      <c r="E8990" s="12">
        <v>8990</v>
      </c>
      <c r="F8990" s="13">
        <v>85120000</v>
      </c>
      <c r="G8990" s="14" t="s">
        <v>8942</v>
      </c>
      <c r="Q8990" t="str">
        <f t="shared" si="140"/>
        <v>85120000-Usluge lekarskih ordinacija i srodne usluge</v>
      </c>
    </row>
    <row r="8991" spans="1:17" x14ac:dyDescent="0.25">
      <c r="A8991">
        <v>8990</v>
      </c>
      <c r="B8991">
        <v>85120000</v>
      </c>
      <c r="C8991" t="s">
        <v>8942</v>
      </c>
      <c r="E8991" s="15">
        <v>8991</v>
      </c>
      <c r="F8991" s="16">
        <v>85121000</v>
      </c>
      <c r="G8991" s="17" t="s">
        <v>8943</v>
      </c>
      <c r="Q8991" t="str">
        <f t="shared" si="140"/>
        <v>85121000-Usluge lekarskih ordinacija</v>
      </c>
    </row>
    <row r="8992" spans="1:17" x14ac:dyDescent="0.25">
      <c r="A8992">
        <v>8991</v>
      </c>
      <c r="B8992">
        <v>85121000</v>
      </c>
      <c r="C8992" t="s">
        <v>8943</v>
      </c>
      <c r="E8992" s="12">
        <v>8992</v>
      </c>
      <c r="F8992" s="13">
        <v>85121100</v>
      </c>
      <c r="G8992" s="14" t="s">
        <v>8944</v>
      </c>
      <c r="Q8992" t="str">
        <f t="shared" si="140"/>
        <v>85121100-Usluge lekara opšte prakse</v>
      </c>
    </row>
    <row r="8993" spans="1:17" x14ac:dyDescent="0.25">
      <c r="A8993">
        <v>8992</v>
      </c>
      <c r="B8993">
        <v>85121100</v>
      </c>
      <c r="C8993" t="s">
        <v>8944</v>
      </c>
      <c r="E8993" s="15">
        <v>8993</v>
      </c>
      <c r="F8993" s="16">
        <v>85121200</v>
      </c>
      <c r="G8993" s="17" t="s">
        <v>8945</v>
      </c>
      <c r="Q8993" t="str">
        <f t="shared" si="140"/>
        <v>85121200-Usluge lekara specijalista</v>
      </c>
    </row>
    <row r="8994" spans="1:17" x14ac:dyDescent="0.25">
      <c r="A8994">
        <v>8993</v>
      </c>
      <c r="B8994">
        <v>85121200</v>
      </c>
      <c r="C8994" t="s">
        <v>8945</v>
      </c>
      <c r="E8994" s="12">
        <v>8994</v>
      </c>
      <c r="F8994" s="13">
        <v>85121210</v>
      </c>
      <c r="G8994" s="14" t="s">
        <v>8946</v>
      </c>
      <c r="Q8994" t="str">
        <f t="shared" si="140"/>
        <v>85121210-Usluge ginekologa specijaliste ili akušera specijaliste</v>
      </c>
    </row>
    <row r="8995" spans="1:17" x14ac:dyDescent="0.25">
      <c r="A8995">
        <v>8994</v>
      </c>
      <c r="B8995">
        <v>85121210</v>
      </c>
      <c r="C8995" t="s">
        <v>8946</v>
      </c>
      <c r="E8995" s="15">
        <v>8995</v>
      </c>
      <c r="F8995" s="16">
        <v>85121220</v>
      </c>
      <c r="G8995" s="17" t="s">
        <v>8947</v>
      </c>
      <c r="Q8995" t="str">
        <f t="shared" si="140"/>
        <v>85121220-Usluge nefrologa specijaliste ili neurologa specijaliste</v>
      </c>
    </row>
    <row r="8996" spans="1:17" x14ac:dyDescent="0.25">
      <c r="A8996">
        <v>8995</v>
      </c>
      <c r="B8996">
        <v>85121220</v>
      </c>
      <c r="C8996" t="s">
        <v>8947</v>
      </c>
      <c r="E8996" s="12">
        <v>8996</v>
      </c>
      <c r="F8996" s="13">
        <v>85121230</v>
      </c>
      <c r="G8996" s="14" t="s">
        <v>8948</v>
      </c>
      <c r="Q8996" t="str">
        <f t="shared" si="140"/>
        <v>85121230-Usluge kardiologa specijaliste ili pulmologa specijaliste</v>
      </c>
    </row>
    <row r="8997" spans="1:17" x14ac:dyDescent="0.25">
      <c r="A8997">
        <v>8996</v>
      </c>
      <c r="B8997">
        <v>85121230</v>
      </c>
      <c r="C8997" t="s">
        <v>8948</v>
      </c>
      <c r="E8997" s="15">
        <v>8997</v>
      </c>
      <c r="F8997" s="16">
        <v>85121231</v>
      </c>
      <c r="G8997" s="17" t="s">
        <v>8949</v>
      </c>
      <c r="Q8997" t="str">
        <f t="shared" si="140"/>
        <v>85121231-Usluge kardiologa specijaliste</v>
      </c>
    </row>
    <row r="8998" spans="1:17" x14ac:dyDescent="0.25">
      <c r="A8998">
        <v>8997</v>
      </c>
      <c r="B8998">
        <v>85121231</v>
      </c>
      <c r="C8998" t="s">
        <v>8949</v>
      </c>
      <c r="E8998" s="12">
        <v>8998</v>
      </c>
      <c r="F8998" s="13">
        <v>85121232</v>
      </c>
      <c r="G8998" s="14" t="s">
        <v>8950</v>
      </c>
      <c r="Q8998" t="str">
        <f t="shared" si="140"/>
        <v>85121232-Usluge pulmologa specijaliste</v>
      </c>
    </row>
    <row r="8999" spans="1:17" x14ac:dyDescent="0.25">
      <c r="A8999">
        <v>8998</v>
      </c>
      <c r="B8999">
        <v>85121232</v>
      </c>
      <c r="C8999" t="s">
        <v>8950</v>
      </c>
      <c r="E8999" s="15">
        <v>8999</v>
      </c>
      <c r="F8999" s="16">
        <v>85121240</v>
      </c>
      <c r="G8999" s="17" t="s">
        <v>8951</v>
      </c>
      <c r="Q8999" t="str">
        <f t="shared" si="140"/>
        <v>85121240-Usluge otorinolaringologa specijaliste ili audiologa specijaliste</v>
      </c>
    </row>
    <row r="9000" spans="1:17" x14ac:dyDescent="0.25">
      <c r="A9000">
        <v>8999</v>
      </c>
      <c r="B9000">
        <v>85121240</v>
      </c>
      <c r="C9000" t="s">
        <v>8951</v>
      </c>
      <c r="E9000" s="12">
        <v>9000</v>
      </c>
      <c r="F9000" s="13">
        <v>85121250</v>
      </c>
      <c r="G9000" s="14" t="s">
        <v>8952</v>
      </c>
      <c r="Q9000" t="str">
        <f t="shared" si="140"/>
        <v>85121250-Usluge gastroenterologa specijaliste i gerijatra specijaliste</v>
      </c>
    </row>
    <row r="9001" spans="1:17" x14ac:dyDescent="0.25">
      <c r="A9001">
        <v>9000</v>
      </c>
      <c r="B9001">
        <v>85121250</v>
      </c>
      <c r="C9001" t="s">
        <v>8952</v>
      </c>
      <c r="E9001" s="15">
        <v>9001</v>
      </c>
      <c r="F9001" s="16">
        <v>85121251</v>
      </c>
      <c r="G9001" s="17" t="s">
        <v>8953</v>
      </c>
      <c r="Q9001" t="str">
        <f t="shared" si="140"/>
        <v>85121251-Usluge gastro-eneterologa specijaliste</v>
      </c>
    </row>
    <row r="9002" spans="1:17" x14ac:dyDescent="0.25">
      <c r="A9002">
        <v>9001</v>
      </c>
      <c r="B9002">
        <v>85121251</v>
      </c>
      <c r="C9002" t="s">
        <v>8953</v>
      </c>
      <c r="E9002" s="12">
        <v>9002</v>
      </c>
      <c r="F9002" s="13">
        <v>85121252</v>
      </c>
      <c r="G9002" s="14" t="s">
        <v>8954</v>
      </c>
      <c r="Q9002" t="str">
        <f t="shared" si="140"/>
        <v>85121252-Usluge gerijatra specijaliste</v>
      </c>
    </row>
    <row r="9003" spans="1:17" x14ac:dyDescent="0.25">
      <c r="A9003">
        <v>9002</v>
      </c>
      <c r="B9003">
        <v>85121252</v>
      </c>
      <c r="C9003" t="s">
        <v>8954</v>
      </c>
      <c r="E9003" s="15">
        <v>9003</v>
      </c>
      <c r="F9003" s="16">
        <v>85121270</v>
      </c>
      <c r="G9003" s="17" t="s">
        <v>8955</v>
      </c>
      <c r="Q9003" t="str">
        <f t="shared" si="140"/>
        <v>85121270-Usluge psihijatra specijaliste ili psihologa specijaliste</v>
      </c>
    </row>
    <row r="9004" spans="1:17" x14ac:dyDescent="0.25">
      <c r="A9004">
        <v>9003</v>
      </c>
      <c r="B9004">
        <v>85121270</v>
      </c>
      <c r="C9004" t="s">
        <v>8955</v>
      </c>
      <c r="E9004" s="12">
        <v>9004</v>
      </c>
      <c r="F9004" s="13">
        <v>85121271</v>
      </c>
      <c r="G9004" s="14" t="s">
        <v>8956</v>
      </c>
      <c r="Q9004" t="str">
        <f t="shared" si="140"/>
        <v>85121271-Usluge domova za lica sa psihičkim problemima</v>
      </c>
    </row>
    <row r="9005" spans="1:17" x14ac:dyDescent="0.25">
      <c r="A9005">
        <v>9004</v>
      </c>
      <c r="B9005">
        <v>85121271</v>
      </c>
      <c r="C9005" t="s">
        <v>8956</v>
      </c>
      <c r="E9005" s="15">
        <v>9005</v>
      </c>
      <c r="F9005" s="16">
        <v>85121280</v>
      </c>
      <c r="G9005" s="17" t="s">
        <v>8957</v>
      </c>
      <c r="Q9005" t="str">
        <f t="shared" si="140"/>
        <v>85121280-Usluge oftalmologa specijaliste, dermatologa specijaliste ili ortopeda specijaliste</v>
      </c>
    </row>
    <row r="9006" spans="1:17" x14ac:dyDescent="0.25">
      <c r="A9006">
        <v>9005</v>
      </c>
      <c r="B9006">
        <v>85121280</v>
      </c>
      <c r="C9006" t="s">
        <v>8957</v>
      </c>
      <c r="E9006" s="12">
        <v>9006</v>
      </c>
      <c r="F9006" s="13">
        <v>85121281</v>
      </c>
      <c r="G9006" s="14" t="s">
        <v>8958</v>
      </c>
      <c r="Q9006" t="str">
        <f t="shared" si="140"/>
        <v>85121281-Usluge oftalmologa specijaliste</v>
      </c>
    </row>
    <row r="9007" spans="1:17" x14ac:dyDescent="0.25">
      <c r="A9007">
        <v>9006</v>
      </c>
      <c r="B9007">
        <v>85121281</v>
      </c>
      <c r="C9007" t="s">
        <v>8958</v>
      </c>
      <c r="E9007" s="15">
        <v>9007</v>
      </c>
      <c r="F9007" s="16">
        <v>85121282</v>
      </c>
      <c r="G9007" s="17" t="s">
        <v>8959</v>
      </c>
      <c r="Q9007" t="str">
        <f t="shared" si="140"/>
        <v>85121282-Usluge dermatologa specijaliste</v>
      </c>
    </row>
    <row r="9008" spans="1:17" x14ac:dyDescent="0.25">
      <c r="A9008">
        <v>9007</v>
      </c>
      <c r="B9008">
        <v>85121282</v>
      </c>
      <c r="C9008" t="s">
        <v>8959</v>
      </c>
      <c r="E9008" s="12">
        <v>9008</v>
      </c>
      <c r="F9008" s="13">
        <v>85121283</v>
      </c>
      <c r="G9008" s="14" t="s">
        <v>8960</v>
      </c>
      <c r="Q9008" t="str">
        <f t="shared" si="140"/>
        <v>85121283-Usluge ortopeda specijaliste</v>
      </c>
    </row>
    <row r="9009" spans="1:17" x14ac:dyDescent="0.25">
      <c r="A9009">
        <v>9008</v>
      </c>
      <c r="B9009">
        <v>85121283</v>
      </c>
      <c r="C9009" t="s">
        <v>8960</v>
      </c>
      <c r="E9009" s="15">
        <v>9009</v>
      </c>
      <c r="F9009" s="16">
        <v>85121290</v>
      </c>
      <c r="G9009" s="17" t="s">
        <v>8961</v>
      </c>
      <c r="Q9009" t="str">
        <f t="shared" si="140"/>
        <v>85121290-Usluge pedijatra specijaliste ili urologa specijaliste</v>
      </c>
    </row>
    <row r="9010" spans="1:17" x14ac:dyDescent="0.25">
      <c r="A9010">
        <v>9009</v>
      </c>
      <c r="B9010">
        <v>85121290</v>
      </c>
      <c r="C9010" t="s">
        <v>8961</v>
      </c>
      <c r="E9010" s="12">
        <v>9010</v>
      </c>
      <c r="F9010" s="13">
        <v>85121291</v>
      </c>
      <c r="G9010" s="14" t="s">
        <v>8962</v>
      </c>
      <c r="Q9010" t="str">
        <f t="shared" si="140"/>
        <v>85121291-Usluge pedijatra specijaliste</v>
      </c>
    </row>
    <row r="9011" spans="1:17" x14ac:dyDescent="0.25">
      <c r="A9011">
        <v>9010</v>
      </c>
      <c r="B9011">
        <v>85121291</v>
      </c>
      <c r="C9011" t="s">
        <v>8962</v>
      </c>
      <c r="E9011" s="15">
        <v>9011</v>
      </c>
      <c r="F9011" s="16">
        <v>85121292</v>
      </c>
      <c r="G9011" s="17" t="s">
        <v>8963</v>
      </c>
      <c r="Q9011" t="str">
        <f t="shared" si="140"/>
        <v>85121292-Usluge urologa specijaliste</v>
      </c>
    </row>
    <row r="9012" spans="1:17" x14ac:dyDescent="0.25">
      <c r="A9012">
        <v>9011</v>
      </c>
      <c r="B9012">
        <v>85121292</v>
      </c>
      <c r="C9012" t="s">
        <v>8963</v>
      </c>
      <c r="E9012" s="12">
        <v>9012</v>
      </c>
      <c r="F9012" s="13">
        <v>85121300</v>
      </c>
      <c r="G9012" s="14" t="s">
        <v>8964</v>
      </c>
      <c r="Q9012" t="str">
        <f t="shared" si="140"/>
        <v>85121300-Usluge hirurga specijaliste</v>
      </c>
    </row>
    <row r="9013" spans="1:17" x14ac:dyDescent="0.25">
      <c r="A9013">
        <v>9012</v>
      </c>
      <c r="B9013">
        <v>85121300</v>
      </c>
      <c r="C9013" t="s">
        <v>8964</v>
      </c>
      <c r="E9013" s="15">
        <v>9013</v>
      </c>
      <c r="F9013" s="16">
        <v>85130000</v>
      </c>
      <c r="G9013" s="17" t="s">
        <v>8965</v>
      </c>
      <c r="Q9013" t="str">
        <f t="shared" si="140"/>
        <v>85130000-Usluge stomatoloških ordinacija i srodne usluge</v>
      </c>
    </row>
    <row r="9014" spans="1:17" x14ac:dyDescent="0.25">
      <c r="A9014">
        <v>9013</v>
      </c>
      <c r="B9014">
        <v>85130000</v>
      </c>
      <c r="C9014" t="s">
        <v>8965</v>
      </c>
      <c r="E9014" s="12">
        <v>9014</v>
      </c>
      <c r="F9014" s="13">
        <v>85131000</v>
      </c>
      <c r="G9014" s="14" t="s">
        <v>8966</v>
      </c>
      <c r="Q9014" t="str">
        <f t="shared" si="140"/>
        <v>85131000-Usluge stomatoloških ordinacija</v>
      </c>
    </row>
    <row r="9015" spans="1:17" x14ac:dyDescent="0.25">
      <c r="A9015">
        <v>9014</v>
      </c>
      <c r="B9015">
        <v>85131000</v>
      </c>
      <c r="C9015" t="s">
        <v>8966</v>
      </c>
      <c r="E9015" s="15">
        <v>9015</v>
      </c>
      <c r="F9015" s="16">
        <v>85131100</v>
      </c>
      <c r="G9015" s="17" t="s">
        <v>8967</v>
      </c>
      <c r="Q9015" t="str">
        <f t="shared" si="140"/>
        <v>85131100-Usluge ortodonta specijaliste</v>
      </c>
    </row>
    <row r="9016" spans="1:17" x14ac:dyDescent="0.25">
      <c r="A9016">
        <v>9015</v>
      </c>
      <c r="B9016">
        <v>85131100</v>
      </c>
      <c r="C9016" t="s">
        <v>8967</v>
      </c>
      <c r="E9016" s="12">
        <v>9016</v>
      </c>
      <c r="F9016" s="13">
        <v>85131110</v>
      </c>
      <c r="G9016" s="14" t="s">
        <v>8968</v>
      </c>
      <c r="Q9016" t="str">
        <f t="shared" si="140"/>
        <v>85131110-Ortodontske hirurške usluge</v>
      </c>
    </row>
    <row r="9017" spans="1:17" x14ac:dyDescent="0.25">
      <c r="A9017">
        <v>9016</v>
      </c>
      <c r="B9017">
        <v>85131110</v>
      </c>
      <c r="C9017" t="s">
        <v>8968</v>
      </c>
      <c r="E9017" s="15">
        <v>9017</v>
      </c>
      <c r="F9017" s="16">
        <v>85140000</v>
      </c>
      <c r="G9017" s="17" t="s">
        <v>8969</v>
      </c>
      <c r="Q9017" t="str">
        <f t="shared" si="140"/>
        <v>85140000-Razne zdravstvene usluge</v>
      </c>
    </row>
    <row r="9018" spans="1:17" x14ac:dyDescent="0.25">
      <c r="A9018">
        <v>9017</v>
      </c>
      <c r="B9018">
        <v>85140000</v>
      </c>
      <c r="C9018" t="s">
        <v>8969</v>
      </c>
      <c r="E9018" s="12">
        <v>9018</v>
      </c>
      <c r="F9018" s="13">
        <v>85141000</v>
      </c>
      <c r="G9018" s="14" t="s">
        <v>8970</v>
      </c>
      <c r="Q9018" t="str">
        <f t="shared" si="140"/>
        <v>85141000-Usluge medicinskog osoblja</v>
      </c>
    </row>
    <row r="9019" spans="1:17" x14ac:dyDescent="0.25">
      <c r="A9019">
        <v>9018</v>
      </c>
      <c r="B9019">
        <v>85141000</v>
      </c>
      <c r="C9019" t="s">
        <v>8970</v>
      </c>
      <c r="E9019" s="15">
        <v>9019</v>
      </c>
      <c r="F9019" s="16">
        <v>85141100</v>
      </c>
      <c r="G9019" s="17" t="s">
        <v>8971</v>
      </c>
      <c r="Q9019" t="str">
        <f t="shared" si="140"/>
        <v>85141100-Usluge babica</v>
      </c>
    </row>
    <row r="9020" spans="1:17" x14ac:dyDescent="0.25">
      <c r="A9020">
        <v>9019</v>
      </c>
      <c r="B9020">
        <v>85141100</v>
      </c>
      <c r="C9020" t="s">
        <v>8971</v>
      </c>
      <c r="E9020" s="12">
        <v>9020</v>
      </c>
      <c r="F9020" s="13">
        <v>85141200</v>
      </c>
      <c r="G9020" s="14" t="s">
        <v>8972</v>
      </c>
      <c r="Q9020" t="str">
        <f t="shared" si="140"/>
        <v>85141200-Usluge medicinskih sestara</v>
      </c>
    </row>
    <row r="9021" spans="1:17" x14ac:dyDescent="0.25">
      <c r="A9021">
        <v>9020</v>
      </c>
      <c r="B9021">
        <v>85141200</v>
      </c>
      <c r="C9021" t="s">
        <v>8972</v>
      </c>
      <c r="E9021" s="15">
        <v>9021</v>
      </c>
      <c r="F9021" s="16">
        <v>85141210</v>
      </c>
      <c r="G9021" s="17" t="s">
        <v>8973</v>
      </c>
      <c r="Q9021" t="str">
        <f t="shared" si="140"/>
        <v>85141210-Usluge kućne medicinske nege</v>
      </c>
    </row>
    <row r="9022" spans="1:17" x14ac:dyDescent="0.25">
      <c r="A9022">
        <v>9021</v>
      </c>
      <c r="B9022">
        <v>85141210</v>
      </c>
      <c r="C9022" t="s">
        <v>8973</v>
      </c>
      <c r="E9022" s="12">
        <v>9022</v>
      </c>
      <c r="F9022" s="13">
        <v>85141211</v>
      </c>
      <c r="G9022" s="14" t="s">
        <v>8974</v>
      </c>
      <c r="Q9022" t="str">
        <f t="shared" si="140"/>
        <v>85141211-Usluge kućne dijalize</v>
      </c>
    </row>
    <row r="9023" spans="1:17" x14ac:dyDescent="0.25">
      <c r="A9023">
        <v>9022</v>
      </c>
      <c r="B9023">
        <v>85141211</v>
      </c>
      <c r="C9023" t="s">
        <v>8974</v>
      </c>
      <c r="E9023" s="15">
        <v>9023</v>
      </c>
      <c r="F9023" s="16">
        <v>85141220</v>
      </c>
      <c r="G9023" s="17" t="s">
        <v>8975</v>
      </c>
      <c r="Q9023" t="str">
        <f t="shared" si="140"/>
        <v>85141220-Savetodavne usluge medicinskih sestara</v>
      </c>
    </row>
    <row r="9024" spans="1:17" x14ac:dyDescent="0.25">
      <c r="A9024">
        <v>9023</v>
      </c>
      <c r="B9024">
        <v>85141220</v>
      </c>
      <c r="C9024" t="s">
        <v>8975</v>
      </c>
      <c r="E9024" s="12">
        <v>9024</v>
      </c>
      <c r="F9024" s="13">
        <v>85142000</v>
      </c>
      <c r="G9024" s="14" t="s">
        <v>8976</v>
      </c>
      <c r="Q9024" t="str">
        <f t="shared" si="140"/>
        <v>85142000-Paramedikalne usluge</v>
      </c>
    </row>
    <row r="9025" spans="1:17" x14ac:dyDescent="0.25">
      <c r="A9025">
        <v>9024</v>
      </c>
      <c r="B9025">
        <v>85142000</v>
      </c>
      <c r="C9025" t="s">
        <v>8976</v>
      </c>
      <c r="E9025" s="15">
        <v>9025</v>
      </c>
      <c r="F9025" s="16">
        <v>85142100</v>
      </c>
      <c r="G9025" s="17" t="s">
        <v>8977</v>
      </c>
      <c r="Q9025" t="str">
        <f t="shared" si="140"/>
        <v>85142100-Fizioterapijske usluge</v>
      </c>
    </row>
    <row r="9026" spans="1:17" x14ac:dyDescent="0.25">
      <c r="A9026">
        <v>9025</v>
      </c>
      <c r="B9026">
        <v>85142100</v>
      </c>
      <c r="C9026" t="s">
        <v>8977</v>
      </c>
      <c r="E9026" s="12">
        <v>9026</v>
      </c>
      <c r="F9026" s="13">
        <v>85142200</v>
      </c>
      <c r="G9026" s="14" t="s">
        <v>8978</v>
      </c>
      <c r="Q9026" t="str">
        <f t="shared" ref="Q9026:Q9089" si="141">F9026&amp; "-" &amp;G9026</f>
        <v>85142200-Homeopatske usluge</v>
      </c>
    </row>
    <row r="9027" spans="1:17" x14ac:dyDescent="0.25">
      <c r="A9027">
        <v>9026</v>
      </c>
      <c r="B9027">
        <v>85142200</v>
      </c>
      <c r="C9027" t="s">
        <v>8978</v>
      </c>
      <c r="E9027" s="15">
        <v>9027</v>
      </c>
      <c r="F9027" s="16">
        <v>85142300</v>
      </c>
      <c r="G9027" s="17" t="s">
        <v>8979</v>
      </c>
      <c r="Q9027" t="str">
        <f t="shared" si="141"/>
        <v>85142300-Usluge u oblasti higijene</v>
      </c>
    </row>
    <row r="9028" spans="1:17" x14ac:dyDescent="0.25">
      <c r="A9028">
        <v>9027</v>
      </c>
      <c r="B9028">
        <v>85142300</v>
      </c>
      <c r="C9028" t="s">
        <v>8979</v>
      </c>
      <c r="E9028" s="12">
        <v>9028</v>
      </c>
      <c r="F9028" s="13">
        <v>85142400</v>
      </c>
      <c r="G9028" s="14" t="s">
        <v>8980</v>
      </c>
      <c r="Q9028" t="str">
        <f t="shared" si="141"/>
        <v>85142400-Kućna dostava proizvoda za inkontinenciju</v>
      </c>
    </row>
    <row r="9029" spans="1:17" x14ac:dyDescent="0.25">
      <c r="A9029">
        <v>9028</v>
      </c>
      <c r="B9029">
        <v>85142400</v>
      </c>
      <c r="C9029" t="s">
        <v>8980</v>
      </c>
      <c r="E9029" s="15">
        <v>9029</v>
      </c>
      <c r="F9029" s="16">
        <v>85143000</v>
      </c>
      <c r="G9029" s="17" t="s">
        <v>8981</v>
      </c>
      <c r="Q9029" t="str">
        <f t="shared" si="141"/>
        <v>85143000-Usluge vozila hitne pomoći</v>
      </c>
    </row>
    <row r="9030" spans="1:17" x14ac:dyDescent="0.25">
      <c r="A9030">
        <v>9029</v>
      </c>
      <c r="B9030">
        <v>85143000</v>
      </c>
      <c r="C9030" t="s">
        <v>8981</v>
      </c>
      <c r="E9030" s="12">
        <v>9030</v>
      </c>
      <c r="F9030" s="13">
        <v>85144000</v>
      </c>
      <c r="G9030" s="14" t="s">
        <v>8982</v>
      </c>
      <c r="Q9030" t="str">
        <f t="shared" si="141"/>
        <v>85144000-Usluge domova sa zdravstvenom negom</v>
      </c>
    </row>
    <row r="9031" spans="1:17" x14ac:dyDescent="0.25">
      <c r="A9031">
        <v>9030</v>
      </c>
      <c r="B9031">
        <v>85144000</v>
      </c>
      <c r="C9031" t="s">
        <v>8982</v>
      </c>
      <c r="E9031" s="15">
        <v>9031</v>
      </c>
      <c r="F9031" s="16">
        <v>85144100</v>
      </c>
      <c r="G9031" s="17" t="s">
        <v>8983</v>
      </c>
      <c r="Q9031" t="str">
        <f t="shared" si="141"/>
        <v>85144100-Usluge domova za staranje o starim i nemoćnim licima</v>
      </c>
    </row>
    <row r="9032" spans="1:17" x14ac:dyDescent="0.25">
      <c r="A9032">
        <v>9031</v>
      </c>
      <c r="B9032">
        <v>85144100</v>
      </c>
      <c r="C9032" t="s">
        <v>8983</v>
      </c>
      <c r="E9032" s="12">
        <v>9032</v>
      </c>
      <c r="F9032" s="13">
        <v>85145000</v>
      </c>
      <c r="G9032" s="14" t="s">
        <v>8984</v>
      </c>
      <c r="Q9032" t="str">
        <f t="shared" si="141"/>
        <v>85145000-Usluge medicinskih laboratorija</v>
      </c>
    </row>
    <row r="9033" spans="1:17" x14ac:dyDescent="0.25">
      <c r="A9033">
        <v>9032</v>
      </c>
      <c r="B9033">
        <v>85145000</v>
      </c>
      <c r="C9033" t="s">
        <v>8984</v>
      </c>
      <c r="E9033" s="15">
        <v>9033</v>
      </c>
      <c r="F9033" s="16">
        <v>85146000</v>
      </c>
      <c r="G9033" s="17" t="s">
        <v>8985</v>
      </c>
      <c r="Q9033" t="str">
        <f t="shared" si="141"/>
        <v>85146000-Usluge banaka krvi</v>
      </c>
    </row>
    <row r="9034" spans="1:17" x14ac:dyDescent="0.25">
      <c r="A9034">
        <v>9033</v>
      </c>
      <c r="B9034">
        <v>85146000</v>
      </c>
      <c r="C9034" t="s">
        <v>8985</v>
      </c>
      <c r="E9034" s="12">
        <v>9034</v>
      </c>
      <c r="F9034" s="13">
        <v>85146100</v>
      </c>
      <c r="G9034" s="14" t="s">
        <v>8986</v>
      </c>
      <c r="Q9034" t="str">
        <f t="shared" si="141"/>
        <v>85146100-Usluge banaka sperme</v>
      </c>
    </row>
    <row r="9035" spans="1:17" x14ac:dyDescent="0.25">
      <c r="A9035">
        <v>9034</v>
      </c>
      <c r="B9035">
        <v>85146100</v>
      </c>
      <c r="C9035" t="s">
        <v>8986</v>
      </c>
      <c r="E9035" s="15">
        <v>9035</v>
      </c>
      <c r="F9035" s="16">
        <v>85146200</v>
      </c>
      <c r="G9035" s="17" t="s">
        <v>8987</v>
      </c>
      <c r="Q9035" t="str">
        <f t="shared" si="141"/>
        <v>85146200-Usluge banaka organa za transplantaciju</v>
      </c>
    </row>
    <row r="9036" spans="1:17" x14ac:dyDescent="0.25">
      <c r="A9036">
        <v>9035</v>
      </c>
      <c r="B9036">
        <v>85146200</v>
      </c>
      <c r="C9036" t="s">
        <v>8987</v>
      </c>
      <c r="E9036" s="12">
        <v>9036</v>
      </c>
      <c r="F9036" s="13">
        <v>85147000</v>
      </c>
      <c r="G9036" s="14" t="s">
        <v>8988</v>
      </c>
      <c r="Q9036" t="str">
        <f t="shared" si="141"/>
        <v>85147000-Zdravstvene usluge u preduzećima</v>
      </c>
    </row>
    <row r="9037" spans="1:17" x14ac:dyDescent="0.25">
      <c r="A9037">
        <v>9036</v>
      </c>
      <c r="B9037">
        <v>85147000</v>
      </c>
      <c r="C9037" t="s">
        <v>8988</v>
      </c>
      <c r="E9037" s="15">
        <v>9037</v>
      </c>
      <c r="F9037" s="16">
        <v>85148000</v>
      </c>
      <c r="G9037" s="17" t="s">
        <v>8989</v>
      </c>
      <c r="Q9037" t="str">
        <f t="shared" si="141"/>
        <v>85148000-Usluge medicinskih analiza</v>
      </c>
    </row>
    <row r="9038" spans="1:17" x14ac:dyDescent="0.25">
      <c r="A9038">
        <v>9037</v>
      </c>
      <c r="B9038">
        <v>85148000</v>
      </c>
      <c r="C9038" t="s">
        <v>8989</v>
      </c>
      <c r="E9038" s="12">
        <v>9038</v>
      </c>
      <c r="F9038" s="13">
        <v>85149000</v>
      </c>
      <c r="G9038" s="14" t="s">
        <v>8990</v>
      </c>
      <c r="Q9038" t="str">
        <f t="shared" si="141"/>
        <v>85149000-Apotekarske usluge</v>
      </c>
    </row>
    <row r="9039" spans="1:17" x14ac:dyDescent="0.25">
      <c r="A9039">
        <v>9038</v>
      </c>
      <c r="B9039">
        <v>85149000</v>
      </c>
      <c r="C9039" t="s">
        <v>8990</v>
      </c>
      <c r="E9039" s="15">
        <v>9039</v>
      </c>
      <c r="F9039" s="16">
        <v>85150000</v>
      </c>
      <c r="G9039" s="17" t="s">
        <v>8991</v>
      </c>
      <c r="Q9039" t="str">
        <f t="shared" si="141"/>
        <v>85150000-Usluge medicinskog snimanja</v>
      </c>
    </row>
    <row r="9040" spans="1:17" x14ac:dyDescent="0.25">
      <c r="A9040">
        <v>9039</v>
      </c>
      <c r="B9040">
        <v>85150000</v>
      </c>
      <c r="C9040" t="s">
        <v>8991</v>
      </c>
      <c r="E9040" s="12">
        <v>9040</v>
      </c>
      <c r="F9040" s="13">
        <v>85160000</v>
      </c>
      <c r="G9040" s="14" t="s">
        <v>8992</v>
      </c>
      <c r="Q9040" t="str">
        <f t="shared" si="141"/>
        <v>85160000-Optičarske usluge</v>
      </c>
    </row>
    <row r="9041" spans="1:17" x14ac:dyDescent="0.25">
      <c r="A9041">
        <v>9040</v>
      </c>
      <c r="B9041">
        <v>85160000</v>
      </c>
      <c r="C9041" t="s">
        <v>8992</v>
      </c>
      <c r="E9041" s="15">
        <v>9041</v>
      </c>
      <c r="F9041" s="16">
        <v>85170000</v>
      </c>
      <c r="G9041" s="17" t="s">
        <v>8993</v>
      </c>
      <c r="Q9041" t="str">
        <f t="shared" si="141"/>
        <v>85170000-Usluge akupunkture i kiropraktičara</v>
      </c>
    </row>
    <row r="9042" spans="1:17" x14ac:dyDescent="0.25">
      <c r="A9042">
        <v>9041</v>
      </c>
      <c r="B9042">
        <v>85170000</v>
      </c>
      <c r="C9042" t="s">
        <v>8993</v>
      </c>
      <c r="E9042" s="12">
        <v>9042</v>
      </c>
      <c r="F9042" s="13">
        <v>85171000</v>
      </c>
      <c r="G9042" s="14" t="s">
        <v>8994</v>
      </c>
      <c r="Q9042" t="str">
        <f t="shared" si="141"/>
        <v>85171000-Usluge akupunkture</v>
      </c>
    </row>
    <row r="9043" spans="1:17" x14ac:dyDescent="0.25">
      <c r="A9043">
        <v>9042</v>
      </c>
      <c r="B9043">
        <v>85171000</v>
      </c>
      <c r="C9043" t="s">
        <v>8994</v>
      </c>
      <c r="E9043" s="15">
        <v>9043</v>
      </c>
      <c r="F9043" s="16">
        <v>85172000</v>
      </c>
      <c r="G9043" s="17" t="s">
        <v>8995</v>
      </c>
      <c r="Q9043" t="str">
        <f t="shared" si="141"/>
        <v>85172000-Usluge kiropraktičara</v>
      </c>
    </row>
    <row r="9044" spans="1:17" x14ac:dyDescent="0.25">
      <c r="A9044">
        <v>9043</v>
      </c>
      <c r="B9044">
        <v>85172000</v>
      </c>
      <c r="C9044" t="s">
        <v>8995</v>
      </c>
      <c r="E9044" s="12">
        <v>9044</v>
      </c>
      <c r="F9044" s="13">
        <v>85200000</v>
      </c>
      <c r="G9044" s="14" t="s">
        <v>8996</v>
      </c>
      <c r="Q9044" t="str">
        <f t="shared" si="141"/>
        <v>85200000-Veterinarske usluge</v>
      </c>
    </row>
    <row r="9045" spans="1:17" x14ac:dyDescent="0.25">
      <c r="A9045">
        <v>9044</v>
      </c>
      <c r="B9045">
        <v>85200000</v>
      </c>
      <c r="C9045" t="s">
        <v>8996</v>
      </c>
      <c r="E9045" s="15">
        <v>9045</v>
      </c>
      <c r="F9045" s="16">
        <v>85210000</v>
      </c>
      <c r="G9045" s="17" t="s">
        <v>8997</v>
      </c>
      <c r="Q9045" t="str">
        <f t="shared" si="141"/>
        <v>85210000-Farme za gajenje mladih domaćih životinja</v>
      </c>
    </row>
    <row r="9046" spans="1:17" x14ac:dyDescent="0.25">
      <c r="A9046">
        <v>9045</v>
      </c>
      <c r="B9046">
        <v>85210000</v>
      </c>
      <c r="C9046" t="s">
        <v>8997</v>
      </c>
      <c r="E9046" s="12">
        <v>9046</v>
      </c>
      <c r="F9046" s="13">
        <v>85300000</v>
      </c>
      <c r="G9046" s="14" t="s">
        <v>8998</v>
      </c>
      <c r="Q9046" t="str">
        <f t="shared" si="141"/>
        <v>85300000-Usluge socijalne zaštite i srodne usluge</v>
      </c>
    </row>
    <row r="9047" spans="1:17" x14ac:dyDescent="0.25">
      <c r="A9047">
        <v>9046</v>
      </c>
      <c r="B9047">
        <v>85300000</v>
      </c>
      <c r="C9047" t="s">
        <v>8998</v>
      </c>
      <c r="E9047" s="15">
        <v>9047</v>
      </c>
      <c r="F9047" s="16">
        <v>85310000</v>
      </c>
      <c r="G9047" s="17" t="s">
        <v>8999</v>
      </c>
      <c r="Q9047" t="str">
        <f t="shared" si="141"/>
        <v>85310000-Usluge socijalne zaštite</v>
      </c>
    </row>
    <row r="9048" spans="1:17" x14ac:dyDescent="0.25">
      <c r="A9048">
        <v>9047</v>
      </c>
      <c r="B9048">
        <v>85310000</v>
      </c>
      <c r="C9048" t="s">
        <v>8999</v>
      </c>
      <c r="E9048" s="12">
        <v>9048</v>
      </c>
      <c r="F9048" s="13">
        <v>85311000</v>
      </c>
      <c r="G9048" s="14" t="s">
        <v>9000</v>
      </c>
      <c r="Q9048" t="str">
        <f t="shared" si="141"/>
        <v>85311000-Usluge socijalne zaštite sa smeštajem</v>
      </c>
    </row>
    <row r="9049" spans="1:17" x14ac:dyDescent="0.25">
      <c r="A9049">
        <v>9048</v>
      </c>
      <c r="B9049">
        <v>85311000</v>
      </c>
      <c r="C9049" t="s">
        <v>9000</v>
      </c>
      <c r="E9049" s="15">
        <v>9049</v>
      </c>
      <c r="F9049" s="16">
        <v>85311100</v>
      </c>
      <c r="G9049" s="17" t="s">
        <v>9001</v>
      </c>
      <c r="Q9049" t="str">
        <f t="shared" si="141"/>
        <v>85311100-Usluge socijalne zaštite za starije osobe</v>
      </c>
    </row>
    <row r="9050" spans="1:17" x14ac:dyDescent="0.25">
      <c r="A9050">
        <v>9049</v>
      </c>
      <c r="B9050">
        <v>85311100</v>
      </c>
      <c r="C9050" t="s">
        <v>9001</v>
      </c>
      <c r="E9050" s="12">
        <v>9050</v>
      </c>
      <c r="F9050" s="13">
        <v>85311200</v>
      </c>
      <c r="G9050" s="14" t="s">
        <v>9002</v>
      </c>
      <c r="Q9050" t="str">
        <f t="shared" si="141"/>
        <v>85311200-Usluge socijalne zaštite za osobe sa invaliditetom</v>
      </c>
    </row>
    <row r="9051" spans="1:17" x14ac:dyDescent="0.25">
      <c r="A9051">
        <v>9050</v>
      </c>
      <c r="B9051">
        <v>85311200</v>
      </c>
      <c r="C9051" t="s">
        <v>9002</v>
      </c>
      <c r="E9051" s="15">
        <v>9051</v>
      </c>
      <c r="F9051" s="16">
        <v>85311300</v>
      </c>
      <c r="G9051" s="17" t="s">
        <v>9003</v>
      </c>
      <c r="Q9051" t="str">
        <f t="shared" si="141"/>
        <v>85311300-Usluge socijalne zaštite za decu i mlade</v>
      </c>
    </row>
    <row r="9052" spans="1:17" x14ac:dyDescent="0.25">
      <c r="A9052">
        <v>9051</v>
      </c>
      <c r="B9052">
        <v>85311300</v>
      </c>
      <c r="C9052" t="s">
        <v>9003</v>
      </c>
      <c r="E9052" s="12">
        <v>9052</v>
      </c>
      <c r="F9052" s="13">
        <v>85312000</v>
      </c>
      <c r="G9052" s="14" t="s">
        <v>9004</v>
      </c>
      <c r="Q9052" t="str">
        <f t="shared" si="141"/>
        <v>85312000-Usluge socijalne zaštite bez smeštaja</v>
      </c>
    </row>
    <row r="9053" spans="1:17" x14ac:dyDescent="0.25">
      <c r="A9053">
        <v>9052</v>
      </c>
      <c r="B9053">
        <v>85312000</v>
      </c>
      <c r="C9053" t="s">
        <v>9004</v>
      </c>
      <c r="E9053" s="15">
        <v>9053</v>
      </c>
      <c r="F9053" s="16">
        <v>85312100</v>
      </c>
      <c r="G9053" s="17" t="s">
        <v>9005</v>
      </c>
      <c r="Q9053" t="str">
        <f t="shared" si="141"/>
        <v>85312100-Dnevne usluge u zajednici</v>
      </c>
    </row>
    <row r="9054" spans="1:17" x14ac:dyDescent="0.25">
      <c r="A9054">
        <v>9053</v>
      </c>
      <c r="B9054">
        <v>85312100</v>
      </c>
      <c r="C9054" t="s">
        <v>9005</v>
      </c>
      <c r="E9054" s="12">
        <v>9054</v>
      </c>
      <c r="F9054" s="13">
        <v>85312110</v>
      </c>
      <c r="G9054" s="14" t="s">
        <v>9006</v>
      </c>
      <c r="Q9054" t="str">
        <f t="shared" si="141"/>
        <v>85312110-Dnevne usluge u zajednici za decu</v>
      </c>
    </row>
    <row r="9055" spans="1:17" x14ac:dyDescent="0.25">
      <c r="A9055">
        <v>9054</v>
      </c>
      <c r="B9055">
        <v>85312110</v>
      </c>
      <c r="C9055" t="s">
        <v>9006</v>
      </c>
      <c r="E9055" s="15">
        <v>9055</v>
      </c>
      <c r="F9055" s="16">
        <v>85312120</v>
      </c>
      <c r="G9055" s="17" t="s">
        <v>9007</v>
      </c>
      <c r="Q9055" t="str">
        <f t="shared" si="141"/>
        <v>85312120-Dnevne usluge u zajednici za osobe sa invaliditetom i mlade osobe</v>
      </c>
    </row>
    <row r="9056" spans="1:17" x14ac:dyDescent="0.25">
      <c r="A9056">
        <v>9055</v>
      </c>
      <c r="B9056">
        <v>85312120</v>
      </c>
      <c r="C9056" t="s">
        <v>9007</v>
      </c>
      <c r="E9056" s="12">
        <v>9056</v>
      </c>
      <c r="F9056" s="13">
        <v>85312200</v>
      </c>
      <c r="G9056" s="14" t="s">
        <v>9008</v>
      </c>
      <c r="Q9056" t="str">
        <f t="shared" si="141"/>
        <v>85312200-Usluge snabdevanja i dostave namirnica</v>
      </c>
    </row>
    <row r="9057" spans="1:17" x14ac:dyDescent="0.25">
      <c r="A9057">
        <v>9056</v>
      </c>
      <c r="B9057">
        <v>85312200</v>
      </c>
      <c r="C9057" t="s">
        <v>9008</v>
      </c>
      <c r="E9057" s="15">
        <v>9057</v>
      </c>
      <c r="F9057" s="16">
        <v>85312300</v>
      </c>
      <c r="G9057" s="17" t="s">
        <v>9009</v>
      </c>
      <c r="Q9057" t="str">
        <f t="shared" si="141"/>
        <v>85312300-Usluge usmeravanja i savetovanja</v>
      </c>
    </row>
    <row r="9058" spans="1:17" x14ac:dyDescent="0.25">
      <c r="A9058">
        <v>9057</v>
      </c>
      <c r="B9058">
        <v>85312300</v>
      </c>
      <c r="C9058" t="s">
        <v>9009</v>
      </c>
      <c r="E9058" s="12">
        <v>9058</v>
      </c>
      <c r="F9058" s="13">
        <v>85312310</v>
      </c>
      <c r="G9058" s="14" t="s">
        <v>9010</v>
      </c>
      <c r="Q9058" t="str">
        <f t="shared" si="141"/>
        <v>85312310-Usluge usmeravanja</v>
      </c>
    </row>
    <row r="9059" spans="1:17" x14ac:dyDescent="0.25">
      <c r="A9059">
        <v>9058</v>
      </c>
      <c r="B9059">
        <v>85312310</v>
      </c>
      <c r="C9059" t="s">
        <v>9010</v>
      </c>
      <c r="E9059" s="15">
        <v>9059</v>
      </c>
      <c r="F9059" s="16">
        <v>85312320</v>
      </c>
      <c r="G9059" s="17" t="s">
        <v>9011</v>
      </c>
      <c r="Q9059" t="str">
        <f t="shared" si="141"/>
        <v>85312320-Usluge savetovanja</v>
      </c>
    </row>
    <row r="9060" spans="1:17" x14ac:dyDescent="0.25">
      <c r="A9060">
        <v>9059</v>
      </c>
      <c r="B9060">
        <v>85312320</v>
      </c>
      <c r="C9060" t="s">
        <v>9011</v>
      </c>
      <c r="E9060" s="12">
        <v>9060</v>
      </c>
      <c r="F9060" s="13">
        <v>85312330</v>
      </c>
      <c r="G9060" s="14" t="s">
        <v>9012</v>
      </c>
      <c r="Q9060" t="str">
        <f t="shared" si="141"/>
        <v>85312330-Usluge planiranja porodice</v>
      </c>
    </row>
    <row r="9061" spans="1:17" x14ac:dyDescent="0.25">
      <c r="A9061">
        <v>9060</v>
      </c>
      <c r="B9061">
        <v>85312330</v>
      </c>
      <c r="C9061" t="s">
        <v>9012</v>
      </c>
      <c r="E9061" s="15">
        <v>9061</v>
      </c>
      <c r="F9061" s="16">
        <v>85312400</v>
      </c>
      <c r="G9061" s="17" t="s">
        <v>9013</v>
      </c>
      <c r="Q9061" t="str">
        <f t="shared" si="141"/>
        <v>85312400-Usluge socijalne zaštite koje se ne pružaju u ustanovama</v>
      </c>
    </row>
    <row r="9062" spans="1:17" x14ac:dyDescent="0.25">
      <c r="A9062">
        <v>9061</v>
      </c>
      <c r="B9062">
        <v>85312400</v>
      </c>
      <c r="C9062" t="s">
        <v>9013</v>
      </c>
      <c r="E9062" s="12">
        <v>9062</v>
      </c>
      <c r="F9062" s="13">
        <v>85312500</v>
      </c>
      <c r="G9062" s="14" t="s">
        <v>9014</v>
      </c>
      <c r="Q9062" t="str">
        <f t="shared" si="141"/>
        <v>85312500-Usluge rehabilitacije</v>
      </c>
    </row>
    <row r="9063" spans="1:17" x14ac:dyDescent="0.25">
      <c r="A9063">
        <v>9062</v>
      </c>
      <c r="B9063">
        <v>85312500</v>
      </c>
      <c r="C9063" t="s">
        <v>9014</v>
      </c>
      <c r="E9063" s="15">
        <v>9063</v>
      </c>
      <c r="F9063" s="16">
        <v>85312510</v>
      </c>
      <c r="G9063" s="17" t="s">
        <v>9015</v>
      </c>
      <c r="Q9063" t="str">
        <f t="shared" si="141"/>
        <v>85312510-Usluge profesionalne rehabilitacije</v>
      </c>
    </row>
    <row r="9064" spans="1:17" x14ac:dyDescent="0.25">
      <c r="A9064">
        <v>9063</v>
      </c>
      <c r="B9064">
        <v>85312510</v>
      </c>
      <c r="C9064" t="s">
        <v>9015</v>
      </c>
      <c r="E9064" s="12">
        <v>9064</v>
      </c>
      <c r="F9064" s="13">
        <v>85320000</v>
      </c>
      <c r="G9064" s="14" t="s">
        <v>9016</v>
      </c>
      <c r="Q9064" t="str">
        <f t="shared" si="141"/>
        <v>85320000-Usluge socijalnih službi</v>
      </c>
    </row>
    <row r="9065" spans="1:17" x14ac:dyDescent="0.25">
      <c r="A9065">
        <v>9064</v>
      </c>
      <c r="B9065">
        <v>85320000</v>
      </c>
      <c r="C9065" t="s">
        <v>9016</v>
      </c>
      <c r="E9065" s="15">
        <v>9065</v>
      </c>
      <c r="F9065" s="16">
        <v>85321000</v>
      </c>
      <c r="G9065" s="17" t="s">
        <v>9017</v>
      </c>
      <c r="Q9065" t="str">
        <f t="shared" si="141"/>
        <v>85321000-Administrativne usluge socijalnih službi</v>
      </c>
    </row>
    <row r="9066" spans="1:17" x14ac:dyDescent="0.25">
      <c r="A9066">
        <v>9065</v>
      </c>
      <c r="B9066">
        <v>85321000</v>
      </c>
      <c r="C9066" t="s">
        <v>9017</v>
      </c>
      <c r="E9066" s="12">
        <v>9066</v>
      </c>
      <c r="F9066" s="13">
        <v>85322000</v>
      </c>
      <c r="G9066" s="14" t="s">
        <v>9018</v>
      </c>
      <c r="Q9066" t="str">
        <f t="shared" si="141"/>
        <v>85322000-Strategije i planovi lokalne zajednice</v>
      </c>
    </row>
    <row r="9067" spans="1:17" x14ac:dyDescent="0.25">
      <c r="A9067">
        <v>9066</v>
      </c>
      <c r="B9067">
        <v>85322000</v>
      </c>
      <c r="C9067" t="s">
        <v>9018</v>
      </c>
      <c r="E9067" s="15">
        <v>9067</v>
      </c>
      <c r="F9067" s="16">
        <v>85323000</v>
      </c>
      <c r="G9067" s="17" t="s">
        <v>9019</v>
      </c>
      <c r="Q9067" t="str">
        <f t="shared" si="141"/>
        <v>85323000-Zdravstvene usluge u zajednici</v>
      </c>
    </row>
    <row r="9068" spans="1:17" x14ac:dyDescent="0.25">
      <c r="A9068">
        <v>9067</v>
      </c>
      <c r="B9068">
        <v>85323000</v>
      </c>
      <c r="C9068" t="s">
        <v>9019</v>
      </c>
      <c r="E9068" s="12">
        <v>9068</v>
      </c>
      <c r="F9068" s="13">
        <v>90000000</v>
      </c>
      <c r="G9068" s="14" t="s">
        <v>9020</v>
      </c>
      <c r="Q9068" t="str">
        <f t="shared" si="141"/>
        <v>90000000-Usluge kanalizacije, odnošenja smeća, čišćenja i očuvanja životne sredine</v>
      </c>
    </row>
    <row r="9069" spans="1:17" x14ac:dyDescent="0.25">
      <c r="A9069">
        <v>9068</v>
      </c>
      <c r="B9069">
        <v>90000000</v>
      </c>
      <c r="C9069" t="s">
        <v>9020</v>
      </c>
      <c r="E9069" s="15">
        <v>9069</v>
      </c>
      <c r="F9069" s="16">
        <v>90400000</v>
      </c>
      <c r="G9069" s="17" t="s">
        <v>9021</v>
      </c>
      <c r="Q9069" t="str">
        <f t="shared" si="141"/>
        <v>90400000-Usluge kanalizacije</v>
      </c>
    </row>
    <row r="9070" spans="1:17" x14ac:dyDescent="0.25">
      <c r="A9070">
        <v>9069</v>
      </c>
      <c r="B9070">
        <v>90400000</v>
      </c>
      <c r="C9070" t="s">
        <v>9021</v>
      </c>
      <c r="E9070" s="12">
        <v>9070</v>
      </c>
      <c r="F9070" s="13">
        <v>90410000</v>
      </c>
      <c r="G9070" s="14" t="s">
        <v>9022</v>
      </c>
      <c r="Q9070" t="str">
        <f t="shared" si="141"/>
        <v>90410000-Usluge uklanjanja otpadnih voda</v>
      </c>
    </row>
    <row r="9071" spans="1:17" x14ac:dyDescent="0.25">
      <c r="A9071">
        <v>9070</v>
      </c>
      <c r="B9071">
        <v>90410000</v>
      </c>
      <c r="C9071" t="s">
        <v>9022</v>
      </c>
      <c r="E9071" s="15">
        <v>9071</v>
      </c>
      <c r="F9071" s="16">
        <v>90420000</v>
      </c>
      <c r="G9071" s="17" t="s">
        <v>9023</v>
      </c>
      <c r="Q9071" t="str">
        <f t="shared" si="141"/>
        <v>90420000-Usluge prerade otpadnih voda</v>
      </c>
    </row>
    <row r="9072" spans="1:17" x14ac:dyDescent="0.25">
      <c r="A9072">
        <v>9071</v>
      </c>
      <c r="B9072">
        <v>90420000</v>
      </c>
      <c r="C9072" t="s">
        <v>9023</v>
      </c>
      <c r="E9072" s="12">
        <v>9072</v>
      </c>
      <c r="F9072" s="13">
        <v>90430000</v>
      </c>
      <c r="G9072" s="14" t="s">
        <v>9024</v>
      </c>
      <c r="Q9072" t="str">
        <f t="shared" si="141"/>
        <v>90430000-Usluge odvođenja otpadnih voda</v>
      </c>
    </row>
    <row r="9073" spans="1:17" x14ac:dyDescent="0.25">
      <c r="A9073">
        <v>9072</v>
      </c>
      <c r="B9073">
        <v>90430000</v>
      </c>
      <c r="C9073" t="s">
        <v>9024</v>
      </c>
      <c r="E9073" s="15">
        <v>9073</v>
      </c>
      <c r="F9073" s="16">
        <v>90440000</v>
      </c>
      <c r="G9073" s="17" t="s">
        <v>9025</v>
      </c>
      <c r="Q9073" t="str">
        <f t="shared" si="141"/>
        <v>90440000-Usluge čišćenja septičkih jama</v>
      </c>
    </row>
    <row r="9074" spans="1:17" x14ac:dyDescent="0.25">
      <c r="A9074">
        <v>9073</v>
      </c>
      <c r="B9074">
        <v>90440000</v>
      </c>
      <c r="C9074" t="s">
        <v>9025</v>
      </c>
      <c r="E9074" s="12">
        <v>9074</v>
      </c>
      <c r="F9074" s="13">
        <v>90450000</v>
      </c>
      <c r="G9074" s="14" t="s">
        <v>9026</v>
      </c>
      <c r="Q9074" t="str">
        <f t="shared" si="141"/>
        <v>90450000-Usluge čišćenja septičkih cisterni</v>
      </c>
    </row>
    <row r="9075" spans="1:17" x14ac:dyDescent="0.25">
      <c r="A9075">
        <v>9074</v>
      </c>
      <c r="B9075">
        <v>90450000</v>
      </c>
      <c r="C9075" t="s">
        <v>9026</v>
      </c>
      <c r="E9075" s="15">
        <v>9075</v>
      </c>
      <c r="F9075" s="16">
        <v>90460000</v>
      </c>
      <c r="G9075" s="17" t="s">
        <v>9027</v>
      </c>
      <c r="Q9075" t="str">
        <f t="shared" si="141"/>
        <v>90460000-Usluge pražnjenja septičkih jama i septičkih cisterni</v>
      </c>
    </row>
    <row r="9076" spans="1:17" x14ac:dyDescent="0.25">
      <c r="A9076">
        <v>9075</v>
      </c>
      <c r="B9076">
        <v>90460000</v>
      </c>
      <c r="C9076" t="s">
        <v>9027</v>
      </c>
      <c r="E9076" s="12">
        <v>9076</v>
      </c>
      <c r="F9076" s="13">
        <v>90470000</v>
      </c>
      <c r="G9076" s="14" t="s">
        <v>9028</v>
      </c>
      <c r="Q9076" t="str">
        <f t="shared" si="141"/>
        <v>90470000-Usluge čišćenja kolektora za otpadne vode</v>
      </c>
    </row>
    <row r="9077" spans="1:17" x14ac:dyDescent="0.25">
      <c r="A9077">
        <v>9076</v>
      </c>
      <c r="B9077">
        <v>90470000</v>
      </c>
      <c r="C9077" t="s">
        <v>9028</v>
      </c>
      <c r="E9077" s="15">
        <v>9077</v>
      </c>
      <c r="F9077" s="16">
        <v>90480000</v>
      </c>
      <c r="G9077" s="17" t="s">
        <v>9029</v>
      </c>
      <c r="Q9077" t="str">
        <f t="shared" si="141"/>
        <v>90480000-Usluge upravljanja kanalizacijom</v>
      </c>
    </row>
    <row r="9078" spans="1:17" x14ac:dyDescent="0.25">
      <c r="A9078">
        <v>9077</v>
      </c>
      <c r="B9078">
        <v>90480000</v>
      </c>
      <c r="C9078" t="s">
        <v>9029</v>
      </c>
      <c r="E9078" s="12">
        <v>9078</v>
      </c>
      <c r="F9078" s="13">
        <v>90481000</v>
      </c>
      <c r="G9078" s="14" t="s">
        <v>9030</v>
      </c>
      <c r="Q9078" t="str">
        <f t="shared" si="141"/>
        <v>90481000-Usluge upravljanja postrojenjem za otpadne vode</v>
      </c>
    </row>
    <row r="9079" spans="1:17" x14ac:dyDescent="0.25">
      <c r="A9079">
        <v>9078</v>
      </c>
      <c r="B9079">
        <v>90481000</v>
      </c>
      <c r="C9079" t="s">
        <v>9030</v>
      </c>
      <c r="E9079" s="15">
        <v>9079</v>
      </c>
      <c r="F9079" s="16">
        <v>90490000</v>
      </c>
      <c r="G9079" s="17" t="s">
        <v>9031</v>
      </c>
      <c r="Q9079" t="str">
        <f t="shared" si="141"/>
        <v>90490000-Usluge pregleda kolektora otpadnih voda i savetodavne usluge u vezi sa preradom otpadnih voda</v>
      </c>
    </row>
    <row r="9080" spans="1:17" x14ac:dyDescent="0.25">
      <c r="A9080">
        <v>9079</v>
      </c>
      <c r="B9080">
        <v>90490000</v>
      </c>
      <c r="C9080" t="s">
        <v>9031</v>
      </c>
      <c r="E9080" s="12">
        <v>9080</v>
      </c>
      <c r="F9080" s="13">
        <v>90491000</v>
      </c>
      <c r="G9080" s="14" t="s">
        <v>9032</v>
      </c>
      <c r="Q9080" t="str">
        <f t="shared" si="141"/>
        <v>90491000-Usluge pregleda kolektora otpadnih voda</v>
      </c>
    </row>
    <row r="9081" spans="1:17" x14ac:dyDescent="0.25">
      <c r="A9081">
        <v>9080</v>
      </c>
      <c r="B9081">
        <v>90491000</v>
      </c>
      <c r="C9081" t="s">
        <v>9032</v>
      </c>
      <c r="E9081" s="15">
        <v>9081</v>
      </c>
      <c r="F9081" s="16">
        <v>90492000</v>
      </c>
      <c r="G9081" s="17" t="s">
        <v>9033</v>
      </c>
      <c r="Q9081" t="str">
        <f t="shared" si="141"/>
        <v>90492000-Savetodavne usluge u vezi sa preradom otpadnih voda</v>
      </c>
    </row>
    <row r="9082" spans="1:17" x14ac:dyDescent="0.25">
      <c r="A9082">
        <v>9081</v>
      </c>
      <c r="B9082">
        <v>90492000</v>
      </c>
      <c r="C9082" t="s">
        <v>9033</v>
      </c>
      <c r="E9082" s="12">
        <v>9082</v>
      </c>
      <c r="F9082" s="13">
        <v>90500000</v>
      </c>
      <c r="G9082" s="14" t="s">
        <v>9034</v>
      </c>
      <c r="Q9082" t="str">
        <f t="shared" si="141"/>
        <v>90500000-Usluge u vezi sa otpacima i otpadom</v>
      </c>
    </row>
    <row r="9083" spans="1:17" x14ac:dyDescent="0.25">
      <c r="A9083">
        <v>9082</v>
      </c>
      <c r="B9083">
        <v>90500000</v>
      </c>
      <c r="C9083" t="s">
        <v>9034</v>
      </c>
      <c r="E9083" s="15">
        <v>9083</v>
      </c>
      <c r="F9083" s="16">
        <v>90510000</v>
      </c>
      <c r="G9083" s="17" t="s">
        <v>9035</v>
      </c>
      <c r="Q9083" t="str">
        <f t="shared" si="141"/>
        <v>90510000-Odlaganje i prerada otpada</v>
      </c>
    </row>
    <row r="9084" spans="1:17" x14ac:dyDescent="0.25">
      <c r="A9084">
        <v>9083</v>
      </c>
      <c r="B9084">
        <v>90510000</v>
      </c>
      <c r="C9084" t="s">
        <v>9035</v>
      </c>
      <c r="E9084" s="12">
        <v>9084</v>
      </c>
      <c r="F9084" s="13">
        <v>90511000</v>
      </c>
      <c r="G9084" s="14" t="s">
        <v>9036</v>
      </c>
      <c r="Q9084" t="str">
        <f t="shared" si="141"/>
        <v>90511000-Usluge sakupljanja otpada</v>
      </c>
    </row>
    <row r="9085" spans="1:17" x14ac:dyDescent="0.25">
      <c r="A9085">
        <v>9084</v>
      </c>
      <c r="B9085">
        <v>90511000</v>
      </c>
      <c r="C9085" t="s">
        <v>9036</v>
      </c>
      <c r="E9085" s="15">
        <v>9085</v>
      </c>
      <c r="F9085" s="16">
        <v>90511100</v>
      </c>
      <c r="G9085" s="17" t="s">
        <v>9037</v>
      </c>
      <c r="Q9085" t="str">
        <f t="shared" si="141"/>
        <v>90511100-Usluge sakupljanja čvrstog komunalnog otpada</v>
      </c>
    </row>
    <row r="9086" spans="1:17" x14ac:dyDescent="0.25">
      <c r="A9086">
        <v>9085</v>
      </c>
      <c r="B9086">
        <v>90511100</v>
      </c>
      <c r="C9086" t="s">
        <v>9037</v>
      </c>
      <c r="E9086" s="12">
        <v>9086</v>
      </c>
      <c r="F9086" s="13">
        <v>90511200</v>
      </c>
      <c r="G9086" s="14" t="s">
        <v>9038</v>
      </c>
      <c r="Q9086" t="str">
        <f t="shared" si="141"/>
        <v>90511200-Usluge sakupljanja kućnog otpada</v>
      </c>
    </row>
    <row r="9087" spans="1:17" x14ac:dyDescent="0.25">
      <c r="A9087">
        <v>9086</v>
      </c>
      <c r="B9087">
        <v>90511200</v>
      </c>
      <c r="C9087" t="s">
        <v>9038</v>
      </c>
      <c r="E9087" s="15">
        <v>9087</v>
      </c>
      <c r="F9087" s="16">
        <v>90511300</v>
      </c>
      <c r="G9087" s="17" t="s">
        <v>9039</v>
      </c>
      <c r="Q9087" t="str">
        <f t="shared" si="141"/>
        <v>90511300-Usluge sakupljanja smeća</v>
      </c>
    </row>
    <row r="9088" spans="1:17" x14ac:dyDescent="0.25">
      <c r="A9088">
        <v>9087</v>
      </c>
      <c r="B9088">
        <v>90511300</v>
      </c>
      <c r="C9088" t="s">
        <v>9039</v>
      </c>
      <c r="E9088" s="12">
        <v>9088</v>
      </c>
      <c r="F9088" s="13">
        <v>90511400</v>
      </c>
      <c r="G9088" s="14" t="s">
        <v>9040</v>
      </c>
      <c r="Q9088" t="str">
        <f t="shared" si="141"/>
        <v>90511400-Usluge sakupljanja papira</v>
      </c>
    </row>
    <row r="9089" spans="1:17" x14ac:dyDescent="0.25">
      <c r="A9089">
        <v>9088</v>
      </c>
      <c r="B9089">
        <v>90511400</v>
      </c>
      <c r="C9089" t="s">
        <v>9040</v>
      </c>
      <c r="E9089" s="15">
        <v>9089</v>
      </c>
      <c r="F9089" s="16">
        <v>90512000</v>
      </c>
      <c r="G9089" s="17" t="s">
        <v>9041</v>
      </c>
      <c r="Q9089" t="str">
        <f t="shared" si="141"/>
        <v>90512000-Usluge prevoza otpada</v>
      </c>
    </row>
    <row r="9090" spans="1:17" x14ac:dyDescent="0.25">
      <c r="A9090">
        <v>9089</v>
      </c>
      <c r="B9090">
        <v>90512000</v>
      </c>
      <c r="C9090" t="s">
        <v>9041</v>
      </c>
      <c r="E9090" s="12">
        <v>9090</v>
      </c>
      <c r="F9090" s="13">
        <v>90513000</v>
      </c>
      <c r="G9090" s="14" t="s">
        <v>9042</v>
      </c>
      <c r="Q9090" t="str">
        <f t="shared" ref="Q9090:Q9153" si="142">F9090&amp; "-" &amp;G9090</f>
        <v>90513000-Usluge prerade i odlaganja bezopasnih otpadaka i otpada</v>
      </c>
    </row>
    <row r="9091" spans="1:17" x14ac:dyDescent="0.25">
      <c r="A9091">
        <v>9090</v>
      </c>
      <c r="B9091">
        <v>90513000</v>
      </c>
      <c r="C9091" t="s">
        <v>9042</v>
      </c>
      <c r="E9091" s="15">
        <v>9091</v>
      </c>
      <c r="F9091" s="16">
        <v>90513100</v>
      </c>
      <c r="G9091" s="17" t="s">
        <v>9043</v>
      </c>
      <c r="Q9091" t="str">
        <f t="shared" si="142"/>
        <v>90513100-Usluge odlaganja kućnog otpada</v>
      </c>
    </row>
    <row r="9092" spans="1:17" x14ac:dyDescent="0.25">
      <c r="A9092">
        <v>9091</v>
      </c>
      <c r="B9092">
        <v>90513100</v>
      </c>
      <c r="C9092" t="s">
        <v>9043</v>
      </c>
      <c r="E9092" s="12">
        <v>9092</v>
      </c>
      <c r="F9092" s="13">
        <v>90513200</v>
      </c>
      <c r="G9092" s="14" t="s">
        <v>9044</v>
      </c>
      <c r="Q9092" t="str">
        <f t="shared" si="142"/>
        <v>90513200-Usluge odlaganja čvrstog komunalnog otpada</v>
      </c>
    </row>
    <row r="9093" spans="1:17" x14ac:dyDescent="0.25">
      <c r="A9093">
        <v>9092</v>
      </c>
      <c r="B9093">
        <v>90513200</v>
      </c>
      <c r="C9093" t="s">
        <v>9044</v>
      </c>
      <c r="E9093" s="15">
        <v>9093</v>
      </c>
      <c r="F9093" s="16">
        <v>90513300</v>
      </c>
      <c r="G9093" s="17" t="s">
        <v>9045</v>
      </c>
      <c r="Q9093" t="str">
        <f t="shared" si="142"/>
        <v>90513300-Usluge spaljivanja otpada</v>
      </c>
    </row>
    <row r="9094" spans="1:17" x14ac:dyDescent="0.25">
      <c r="A9094">
        <v>9093</v>
      </c>
      <c r="B9094">
        <v>90513300</v>
      </c>
      <c r="C9094" t="s">
        <v>9045</v>
      </c>
      <c r="E9094" s="12">
        <v>9094</v>
      </c>
      <c r="F9094" s="13">
        <v>90513400</v>
      </c>
      <c r="G9094" s="14" t="s">
        <v>9046</v>
      </c>
      <c r="Q9094" t="str">
        <f t="shared" si="142"/>
        <v>90513400-Usluge odlaganja pepela</v>
      </c>
    </row>
    <row r="9095" spans="1:17" x14ac:dyDescent="0.25">
      <c r="A9095">
        <v>9094</v>
      </c>
      <c r="B9095">
        <v>90513400</v>
      </c>
      <c r="C9095" t="s">
        <v>9046</v>
      </c>
      <c r="E9095" s="15">
        <v>9095</v>
      </c>
      <c r="F9095" s="16">
        <v>90513500</v>
      </c>
      <c r="G9095" s="17" t="s">
        <v>9047</v>
      </c>
      <c r="Q9095" t="str">
        <f t="shared" si="142"/>
        <v>90513500-Prerada i odlaganje zagađenih voda</v>
      </c>
    </row>
    <row r="9096" spans="1:17" x14ac:dyDescent="0.25">
      <c r="A9096">
        <v>9095</v>
      </c>
      <c r="B9096">
        <v>90513500</v>
      </c>
      <c r="C9096" t="s">
        <v>9047</v>
      </c>
      <c r="E9096" s="12">
        <v>9096</v>
      </c>
      <c r="F9096" s="13">
        <v>90513600</v>
      </c>
      <c r="G9096" s="14" t="s">
        <v>9048</v>
      </c>
      <c r="Q9096" t="str">
        <f t="shared" si="142"/>
        <v>90513600-Usluge uklanjanja mulja</v>
      </c>
    </row>
    <row r="9097" spans="1:17" x14ac:dyDescent="0.25">
      <c r="A9097">
        <v>9096</v>
      </c>
      <c r="B9097">
        <v>90513600</v>
      </c>
      <c r="C9097" t="s">
        <v>9048</v>
      </c>
      <c r="E9097" s="15">
        <v>9097</v>
      </c>
      <c r="F9097" s="16">
        <v>90513700</v>
      </c>
      <c r="G9097" s="17" t="s">
        <v>9049</v>
      </c>
      <c r="Q9097" t="str">
        <f t="shared" si="142"/>
        <v>90513700-Usluge prevoza mulja</v>
      </c>
    </row>
    <row r="9098" spans="1:17" x14ac:dyDescent="0.25">
      <c r="A9098">
        <v>9097</v>
      </c>
      <c r="B9098">
        <v>90513700</v>
      </c>
      <c r="C9098" t="s">
        <v>9049</v>
      </c>
      <c r="E9098" s="12">
        <v>9098</v>
      </c>
      <c r="F9098" s="13">
        <v>90513800</v>
      </c>
      <c r="G9098" s="14" t="s">
        <v>9050</v>
      </c>
      <c r="Q9098" t="str">
        <f t="shared" si="142"/>
        <v>90513800-Usluge obrade mulja</v>
      </c>
    </row>
    <row r="9099" spans="1:17" x14ac:dyDescent="0.25">
      <c r="A9099">
        <v>9098</v>
      </c>
      <c r="B9099">
        <v>90513800</v>
      </c>
      <c r="C9099" t="s">
        <v>9050</v>
      </c>
      <c r="E9099" s="15">
        <v>9099</v>
      </c>
      <c r="F9099" s="16">
        <v>90513900</v>
      </c>
      <c r="G9099" s="17" t="s">
        <v>9051</v>
      </c>
      <c r="Q9099" t="str">
        <f t="shared" si="142"/>
        <v>90513900-Usluge odlaganja mulja</v>
      </c>
    </row>
    <row r="9100" spans="1:17" x14ac:dyDescent="0.25">
      <c r="A9100">
        <v>9099</v>
      </c>
      <c r="B9100">
        <v>90513900</v>
      </c>
      <c r="C9100" t="s">
        <v>9051</v>
      </c>
      <c r="E9100" s="12">
        <v>9100</v>
      </c>
      <c r="F9100" s="13">
        <v>90514000</v>
      </c>
      <c r="G9100" s="14" t="s">
        <v>9052</v>
      </c>
      <c r="Q9100" t="str">
        <f t="shared" si="142"/>
        <v>90514000-Usluge recikliranja otpada</v>
      </c>
    </row>
    <row r="9101" spans="1:17" x14ac:dyDescent="0.25">
      <c r="A9101">
        <v>9100</v>
      </c>
      <c r="B9101">
        <v>90514000</v>
      </c>
      <c r="C9101" t="s">
        <v>9052</v>
      </c>
      <c r="E9101" s="15">
        <v>9101</v>
      </c>
      <c r="F9101" s="16">
        <v>90520000</v>
      </c>
      <c r="G9101" s="17" t="s">
        <v>9053</v>
      </c>
      <c r="Q9101" t="str">
        <f t="shared" si="142"/>
        <v>90520000-Usluge u vezi sa radioaktivnim, otrovnim, medicinskim i opasnim otpadom</v>
      </c>
    </row>
    <row r="9102" spans="1:17" x14ac:dyDescent="0.25">
      <c r="A9102">
        <v>9101</v>
      </c>
      <c r="B9102">
        <v>90520000</v>
      </c>
      <c r="C9102" t="s">
        <v>9053</v>
      </c>
      <c r="E9102" s="12">
        <v>9102</v>
      </c>
      <c r="F9102" s="13">
        <v>90521000</v>
      </c>
      <c r="G9102" s="14" t="s">
        <v>9054</v>
      </c>
      <c r="Q9102" t="str">
        <f t="shared" si="142"/>
        <v>90521000-Usluge tretmana radioaktivnog otpada</v>
      </c>
    </row>
    <row r="9103" spans="1:17" x14ac:dyDescent="0.25">
      <c r="A9103">
        <v>9102</v>
      </c>
      <c r="B9103">
        <v>90521000</v>
      </c>
      <c r="C9103" t="s">
        <v>9054</v>
      </c>
      <c r="E9103" s="15">
        <v>9103</v>
      </c>
      <c r="F9103" s="16">
        <v>90521100</v>
      </c>
      <c r="G9103" s="17" t="s">
        <v>9055</v>
      </c>
      <c r="Q9103" t="str">
        <f t="shared" si="142"/>
        <v>90521100-Usluge sakupljanja radioaktivnog otpada</v>
      </c>
    </row>
    <row r="9104" spans="1:17" x14ac:dyDescent="0.25">
      <c r="A9104">
        <v>9103</v>
      </c>
      <c r="B9104">
        <v>90521100</v>
      </c>
      <c r="C9104" t="s">
        <v>9055</v>
      </c>
      <c r="E9104" s="12">
        <v>9104</v>
      </c>
      <c r="F9104" s="13">
        <v>90521200</v>
      </c>
      <c r="G9104" s="14" t="s">
        <v>9056</v>
      </c>
      <c r="Q9104" t="str">
        <f t="shared" si="142"/>
        <v>90521200-Usluge skladištenja radioaktivnog otpada</v>
      </c>
    </row>
    <row r="9105" spans="1:17" x14ac:dyDescent="0.25">
      <c r="A9105">
        <v>9104</v>
      </c>
      <c r="B9105">
        <v>90521200</v>
      </c>
      <c r="C9105" t="s">
        <v>9056</v>
      </c>
      <c r="E9105" s="15">
        <v>9105</v>
      </c>
      <c r="F9105" s="16">
        <v>90521300</v>
      </c>
      <c r="G9105" s="17" t="s">
        <v>9057</v>
      </c>
      <c r="Q9105" t="str">
        <f t="shared" si="142"/>
        <v>90521300-Odlaganje radioaktivnog otpada</v>
      </c>
    </row>
    <row r="9106" spans="1:17" x14ac:dyDescent="0.25">
      <c r="A9106">
        <v>9105</v>
      </c>
      <c r="B9106">
        <v>90521300</v>
      </c>
      <c r="C9106" t="s">
        <v>9057</v>
      </c>
      <c r="E9106" s="12">
        <v>9106</v>
      </c>
      <c r="F9106" s="13">
        <v>90521400</v>
      </c>
      <c r="G9106" s="14" t="s">
        <v>9058</v>
      </c>
      <c r="Q9106" t="str">
        <f t="shared" si="142"/>
        <v>90521400-Prevoz radioaktivnog otpada</v>
      </c>
    </row>
    <row r="9107" spans="1:17" x14ac:dyDescent="0.25">
      <c r="A9107">
        <v>9106</v>
      </c>
      <c r="B9107">
        <v>90521400</v>
      </c>
      <c r="C9107" t="s">
        <v>9058</v>
      </c>
      <c r="E9107" s="15">
        <v>9107</v>
      </c>
      <c r="F9107" s="16">
        <v>90521410</v>
      </c>
      <c r="G9107" s="17" t="s">
        <v>9059</v>
      </c>
      <c r="Q9107" t="str">
        <f t="shared" si="142"/>
        <v>90521410-Prevoz nuklearnog otpada niskog stepena radioaktivnosti</v>
      </c>
    </row>
    <row r="9108" spans="1:17" x14ac:dyDescent="0.25">
      <c r="A9108">
        <v>9107</v>
      </c>
      <c r="B9108">
        <v>90521410</v>
      </c>
      <c r="C9108" t="s">
        <v>9059</v>
      </c>
      <c r="E9108" s="12">
        <v>9108</v>
      </c>
      <c r="F9108" s="13">
        <v>90521420</v>
      </c>
      <c r="G9108" s="14" t="s">
        <v>9060</v>
      </c>
      <c r="Q9108" t="str">
        <f t="shared" si="142"/>
        <v>90521420-Prevoz otpada srednjeg stepena radioaktivnosti</v>
      </c>
    </row>
    <row r="9109" spans="1:17" x14ac:dyDescent="0.25">
      <c r="A9109">
        <v>9108</v>
      </c>
      <c r="B9109">
        <v>90521420</v>
      </c>
      <c r="C9109" t="s">
        <v>9060</v>
      </c>
      <c r="E9109" s="15">
        <v>9109</v>
      </c>
      <c r="F9109" s="16">
        <v>90521500</v>
      </c>
      <c r="G9109" s="17" t="s">
        <v>9061</v>
      </c>
      <c r="Q9109" t="str">
        <f t="shared" si="142"/>
        <v>90521500-Pakovanje radioaktivnog otpada</v>
      </c>
    </row>
    <row r="9110" spans="1:17" x14ac:dyDescent="0.25">
      <c r="A9110">
        <v>9109</v>
      </c>
      <c r="B9110">
        <v>90521500</v>
      </c>
      <c r="C9110" t="s">
        <v>9061</v>
      </c>
      <c r="E9110" s="12">
        <v>9110</v>
      </c>
      <c r="F9110" s="13">
        <v>90521510</v>
      </c>
      <c r="G9110" s="14" t="s">
        <v>9062</v>
      </c>
      <c r="Q9110" t="str">
        <f t="shared" si="142"/>
        <v>90521510-Pakovanje otpada niskog stepena radioaktivnosti</v>
      </c>
    </row>
    <row r="9111" spans="1:17" x14ac:dyDescent="0.25">
      <c r="A9111">
        <v>9110</v>
      </c>
      <c r="B9111">
        <v>90521510</v>
      </c>
      <c r="C9111" t="s">
        <v>9062</v>
      </c>
      <c r="E9111" s="15">
        <v>9111</v>
      </c>
      <c r="F9111" s="16">
        <v>90521520</v>
      </c>
      <c r="G9111" s="17" t="s">
        <v>9063</v>
      </c>
      <c r="Q9111" t="str">
        <f t="shared" si="142"/>
        <v>90521520-Pakovanje otpada srednjeg stepena radioaktivnosti</v>
      </c>
    </row>
    <row r="9112" spans="1:17" x14ac:dyDescent="0.25">
      <c r="A9112">
        <v>9111</v>
      </c>
      <c r="B9112">
        <v>90521520</v>
      </c>
      <c r="C9112" t="s">
        <v>9063</v>
      </c>
      <c r="E9112" s="12">
        <v>9112</v>
      </c>
      <c r="F9112" s="13">
        <v>90522000</v>
      </c>
      <c r="G9112" s="14" t="s">
        <v>9064</v>
      </c>
      <c r="Q9112" t="str">
        <f t="shared" si="142"/>
        <v>90522000-Usluge u vezi sa kontaminiranim tlom</v>
      </c>
    </row>
    <row r="9113" spans="1:17" x14ac:dyDescent="0.25">
      <c r="A9113">
        <v>9112</v>
      </c>
      <c r="B9113">
        <v>90522000</v>
      </c>
      <c r="C9113" t="s">
        <v>9064</v>
      </c>
      <c r="E9113" s="15">
        <v>9113</v>
      </c>
      <c r="F9113" s="16">
        <v>90522100</v>
      </c>
      <c r="G9113" s="17" t="s">
        <v>9065</v>
      </c>
      <c r="Q9113" t="str">
        <f t="shared" si="142"/>
        <v>90522100-Uklanjanje kontaminiranog tla</v>
      </c>
    </row>
    <row r="9114" spans="1:17" x14ac:dyDescent="0.25">
      <c r="A9114">
        <v>9113</v>
      </c>
      <c r="B9114">
        <v>90522100</v>
      </c>
      <c r="C9114" t="s">
        <v>9065</v>
      </c>
      <c r="E9114" s="12">
        <v>9114</v>
      </c>
      <c r="F9114" s="13">
        <v>90522200</v>
      </c>
      <c r="G9114" s="14" t="s">
        <v>9066</v>
      </c>
      <c r="Q9114" t="str">
        <f t="shared" si="142"/>
        <v>90522200-Odlaganje kontaminiranog tla</v>
      </c>
    </row>
    <row r="9115" spans="1:17" x14ac:dyDescent="0.25">
      <c r="A9115">
        <v>9114</v>
      </c>
      <c r="B9115">
        <v>90522200</v>
      </c>
      <c r="C9115" t="s">
        <v>9066</v>
      </c>
      <c r="E9115" s="15">
        <v>9115</v>
      </c>
      <c r="F9115" s="16">
        <v>90522300</v>
      </c>
      <c r="G9115" s="17" t="s">
        <v>9067</v>
      </c>
      <c r="Q9115" t="str">
        <f t="shared" si="142"/>
        <v>90522300-Usluge sanacije kontaminiranog tla</v>
      </c>
    </row>
    <row r="9116" spans="1:17" x14ac:dyDescent="0.25">
      <c r="A9116">
        <v>9115</v>
      </c>
      <c r="B9116">
        <v>90522300</v>
      </c>
      <c r="C9116" t="s">
        <v>9067</v>
      </c>
      <c r="E9116" s="12">
        <v>9116</v>
      </c>
      <c r="F9116" s="13">
        <v>90522400</v>
      </c>
      <c r="G9116" s="14" t="s">
        <v>9068</v>
      </c>
      <c r="Q9116" t="str">
        <f t="shared" si="142"/>
        <v>90522400-Čišćenje i sanacija tla</v>
      </c>
    </row>
    <row r="9117" spans="1:17" x14ac:dyDescent="0.25">
      <c r="A9117">
        <v>9116</v>
      </c>
      <c r="B9117">
        <v>90522400</v>
      </c>
      <c r="C9117" t="s">
        <v>9068</v>
      </c>
      <c r="E9117" s="15">
        <v>9117</v>
      </c>
      <c r="F9117" s="16">
        <v>90523000</v>
      </c>
      <c r="G9117" s="17" t="s">
        <v>9069</v>
      </c>
      <c r="Q9117" t="str">
        <f t="shared" si="142"/>
        <v>90523000-Usluge odlaganja toksičnog otpada, izuzev radioaktivnog otpada i kontaminiranog tla</v>
      </c>
    </row>
    <row r="9118" spans="1:17" x14ac:dyDescent="0.25">
      <c r="A9118">
        <v>9117</v>
      </c>
      <c r="B9118">
        <v>90523000</v>
      </c>
      <c r="C9118" t="s">
        <v>9069</v>
      </c>
      <c r="E9118" s="12">
        <v>9118</v>
      </c>
      <c r="F9118" s="13">
        <v>90523100</v>
      </c>
      <c r="G9118" s="14" t="s">
        <v>9070</v>
      </c>
      <c r="Q9118" t="str">
        <f t="shared" si="142"/>
        <v>90523100-Usluge odnošenja oružja i municije</v>
      </c>
    </row>
    <row r="9119" spans="1:17" x14ac:dyDescent="0.25">
      <c r="A9119">
        <v>9118</v>
      </c>
      <c r="B9119">
        <v>90523100</v>
      </c>
      <c r="C9119" t="s">
        <v>9070</v>
      </c>
      <c r="E9119" s="15">
        <v>9119</v>
      </c>
      <c r="F9119" s="16">
        <v>90523200</v>
      </c>
      <c r="G9119" s="17" t="s">
        <v>9071</v>
      </c>
      <c r="Q9119" t="str">
        <f t="shared" si="142"/>
        <v>90523200-Usluge uklanjanja bombi</v>
      </c>
    </row>
    <row r="9120" spans="1:17" x14ac:dyDescent="0.25">
      <c r="A9120">
        <v>9119</v>
      </c>
      <c r="B9120">
        <v>90523200</v>
      </c>
      <c r="C9120" t="s">
        <v>9071</v>
      </c>
      <c r="E9120" s="12">
        <v>9120</v>
      </c>
      <c r="F9120" s="13">
        <v>90523300</v>
      </c>
      <c r="G9120" s="14" t="s">
        <v>9072</v>
      </c>
      <c r="Q9120" t="str">
        <f t="shared" si="142"/>
        <v>90523300-Usluge čišćenja mina</v>
      </c>
    </row>
    <row r="9121" spans="1:17" x14ac:dyDescent="0.25">
      <c r="A9121">
        <v>9120</v>
      </c>
      <c r="B9121">
        <v>90523300</v>
      </c>
      <c r="C9121" t="s">
        <v>9072</v>
      </c>
      <c r="E9121" s="15">
        <v>9121</v>
      </c>
      <c r="F9121" s="16">
        <v>90524000</v>
      </c>
      <c r="G9121" s="17" t="s">
        <v>9073</v>
      </c>
      <c r="Q9121" t="str">
        <f t="shared" si="142"/>
        <v>90524000-Usluge u vezi sa medicinskim otpadom</v>
      </c>
    </row>
    <row r="9122" spans="1:17" x14ac:dyDescent="0.25">
      <c r="A9122">
        <v>9121</v>
      </c>
      <c r="B9122">
        <v>90524000</v>
      </c>
      <c r="C9122" t="s">
        <v>9073</v>
      </c>
      <c r="E9122" s="12">
        <v>9122</v>
      </c>
      <c r="F9122" s="13">
        <v>90524100</v>
      </c>
      <c r="G9122" s="14" t="s">
        <v>9074</v>
      </c>
      <c r="Q9122" t="str">
        <f t="shared" si="142"/>
        <v>90524100-Usluge prikupljanja medicinskog otpada</v>
      </c>
    </row>
    <row r="9123" spans="1:17" x14ac:dyDescent="0.25">
      <c r="A9123">
        <v>9122</v>
      </c>
      <c r="B9123">
        <v>90524100</v>
      </c>
      <c r="C9123" t="s">
        <v>9074</v>
      </c>
      <c r="E9123" s="15">
        <v>9123</v>
      </c>
      <c r="F9123" s="16">
        <v>90524200</v>
      </c>
      <c r="G9123" s="17" t="s">
        <v>9075</v>
      </c>
      <c r="Q9123" t="str">
        <f t="shared" si="142"/>
        <v>90524200-Usluge odlaganja medicinskog otpada</v>
      </c>
    </row>
    <row r="9124" spans="1:17" x14ac:dyDescent="0.25">
      <c r="A9124">
        <v>9123</v>
      </c>
      <c r="B9124">
        <v>90524200</v>
      </c>
      <c r="C9124" t="s">
        <v>9075</v>
      </c>
      <c r="E9124" s="12">
        <v>9124</v>
      </c>
      <c r="F9124" s="13">
        <v>90524300</v>
      </c>
      <c r="G9124" s="14" t="s">
        <v>9076</v>
      </c>
      <c r="Q9124" t="str">
        <f t="shared" si="142"/>
        <v>90524300-Usluge uklanjanja biološkog otpada</v>
      </c>
    </row>
    <row r="9125" spans="1:17" x14ac:dyDescent="0.25">
      <c r="A9125">
        <v>9124</v>
      </c>
      <c r="B9125">
        <v>90524300</v>
      </c>
      <c r="C9125" t="s">
        <v>9076</v>
      </c>
      <c r="E9125" s="15">
        <v>9125</v>
      </c>
      <c r="F9125" s="16">
        <v>90524400</v>
      </c>
      <c r="G9125" s="17" t="s">
        <v>9077</v>
      </c>
      <c r="Q9125" t="str">
        <f t="shared" si="142"/>
        <v>90524400-Skupljanje, prevoz i odlaganje bolničkog otpada</v>
      </c>
    </row>
    <row r="9126" spans="1:17" x14ac:dyDescent="0.25">
      <c r="A9126">
        <v>9125</v>
      </c>
      <c r="B9126">
        <v>90524400</v>
      </c>
      <c r="C9126" t="s">
        <v>9077</v>
      </c>
      <c r="E9126" s="12">
        <v>9126</v>
      </c>
      <c r="F9126" s="13">
        <v>90530000</v>
      </c>
      <c r="G9126" s="14" t="s">
        <v>9078</v>
      </c>
      <c r="Q9126" t="str">
        <f t="shared" si="142"/>
        <v>90530000-Upravljanje deponijama</v>
      </c>
    </row>
    <row r="9127" spans="1:17" x14ac:dyDescent="0.25">
      <c r="A9127">
        <v>9126</v>
      </c>
      <c r="B9127">
        <v>90530000</v>
      </c>
      <c r="C9127" t="s">
        <v>9078</v>
      </c>
      <c r="E9127" s="15">
        <v>9127</v>
      </c>
      <c r="F9127" s="16">
        <v>90531000</v>
      </c>
      <c r="G9127" s="17" t="s">
        <v>9079</v>
      </c>
      <c r="Q9127" t="str">
        <f t="shared" si="142"/>
        <v>90531000-Usluge upravljanja deponijama</v>
      </c>
    </row>
    <row r="9128" spans="1:17" x14ac:dyDescent="0.25">
      <c r="A9128">
        <v>9127</v>
      </c>
      <c r="B9128">
        <v>90531000</v>
      </c>
      <c r="C9128" t="s">
        <v>9079</v>
      </c>
      <c r="E9128" s="12">
        <v>9128</v>
      </c>
      <c r="F9128" s="13">
        <v>90532000</v>
      </c>
      <c r="G9128" s="14" t="s">
        <v>9080</v>
      </c>
      <c r="Q9128" t="str">
        <f t="shared" si="142"/>
        <v>90532000-Usluge upravljanja deponijama jalovine uglja</v>
      </c>
    </row>
    <row r="9129" spans="1:17" x14ac:dyDescent="0.25">
      <c r="A9129">
        <v>9128</v>
      </c>
      <c r="B9129">
        <v>90532000</v>
      </c>
      <c r="C9129" t="s">
        <v>9080</v>
      </c>
      <c r="E9129" s="15">
        <v>9129</v>
      </c>
      <c r="F9129" s="16">
        <v>90533000</v>
      </c>
      <c r="G9129" s="17" t="s">
        <v>9081</v>
      </c>
      <c r="Q9129" t="str">
        <f t="shared" si="142"/>
        <v>90533000-Usluge upravljanja đubrištima</v>
      </c>
    </row>
    <row r="9130" spans="1:17" x14ac:dyDescent="0.25">
      <c r="A9130">
        <v>9129</v>
      </c>
      <c r="B9130">
        <v>90533000</v>
      </c>
      <c r="C9130" t="s">
        <v>9081</v>
      </c>
      <c r="E9130" s="12">
        <v>9130</v>
      </c>
      <c r="F9130" s="13">
        <v>90600000</v>
      </c>
      <c r="G9130" s="14" t="s">
        <v>9082</v>
      </c>
      <c r="Q9130" t="str">
        <f t="shared" si="142"/>
        <v>90600000-Usluge čišćenja i sanitarne usluge u gradskim i seoskim sredinama i srodne usluge</v>
      </c>
    </row>
    <row r="9131" spans="1:17" x14ac:dyDescent="0.25">
      <c r="A9131">
        <v>9130</v>
      </c>
      <c r="B9131">
        <v>90600000</v>
      </c>
      <c r="C9131" t="s">
        <v>9082</v>
      </c>
      <c r="E9131" s="15">
        <v>9131</v>
      </c>
      <c r="F9131" s="16">
        <v>90610000</v>
      </c>
      <c r="G9131" s="17" t="s">
        <v>9083</v>
      </c>
      <c r="Q9131" t="str">
        <f t="shared" si="142"/>
        <v>90610000-Usluge čišćenja i brisanja ulica</v>
      </c>
    </row>
    <row r="9132" spans="1:17" x14ac:dyDescent="0.25">
      <c r="A9132">
        <v>9131</v>
      </c>
      <c r="B9132">
        <v>90610000</v>
      </c>
      <c r="C9132" t="s">
        <v>9083</v>
      </c>
      <c r="E9132" s="12">
        <v>9132</v>
      </c>
      <c r="F9132" s="13">
        <v>90611000</v>
      </c>
      <c r="G9132" s="14" t="s">
        <v>9084</v>
      </c>
      <c r="Q9132" t="str">
        <f t="shared" si="142"/>
        <v>90611000-Usluge čišćenja ulica</v>
      </c>
    </row>
    <row r="9133" spans="1:17" x14ac:dyDescent="0.25">
      <c r="A9133">
        <v>9132</v>
      </c>
      <c r="B9133">
        <v>90611000</v>
      </c>
      <c r="C9133" t="s">
        <v>9084</v>
      </c>
      <c r="E9133" s="15">
        <v>9133</v>
      </c>
      <c r="F9133" s="16">
        <v>90612000</v>
      </c>
      <c r="G9133" s="17" t="s">
        <v>9085</v>
      </c>
      <c r="Q9133" t="str">
        <f t="shared" si="142"/>
        <v>90612000-Usluge brisanja ulica</v>
      </c>
    </row>
    <row r="9134" spans="1:17" x14ac:dyDescent="0.25">
      <c r="A9134">
        <v>9133</v>
      </c>
      <c r="B9134">
        <v>90612000</v>
      </c>
      <c r="C9134" t="s">
        <v>9085</v>
      </c>
      <c r="E9134" s="12">
        <v>9134</v>
      </c>
      <c r="F9134" s="13">
        <v>90620000</v>
      </c>
      <c r="G9134" s="14" t="s">
        <v>9086</v>
      </c>
      <c r="Q9134" t="str">
        <f t="shared" si="142"/>
        <v>90620000-Usluge čišćenja snega</v>
      </c>
    </row>
    <row r="9135" spans="1:17" x14ac:dyDescent="0.25">
      <c r="A9135">
        <v>9134</v>
      </c>
      <c r="B9135">
        <v>90620000</v>
      </c>
      <c r="C9135" t="s">
        <v>9086</v>
      </c>
      <c r="E9135" s="15">
        <v>9135</v>
      </c>
      <c r="F9135" s="16">
        <v>90630000</v>
      </c>
      <c r="G9135" s="17" t="s">
        <v>9087</v>
      </c>
      <c r="Q9135" t="str">
        <f t="shared" si="142"/>
        <v>90630000-Usluge uklanjanja leda</v>
      </c>
    </row>
    <row r="9136" spans="1:17" x14ac:dyDescent="0.25">
      <c r="A9136">
        <v>9135</v>
      </c>
      <c r="B9136">
        <v>90630000</v>
      </c>
      <c r="C9136" t="s">
        <v>9087</v>
      </c>
      <c r="E9136" s="12">
        <v>9136</v>
      </c>
      <c r="F9136" s="13">
        <v>90640000</v>
      </c>
      <c r="G9136" s="14" t="s">
        <v>9088</v>
      </c>
      <c r="Q9136" t="str">
        <f t="shared" si="142"/>
        <v>90640000-Usluge čišćenja i pražnjenja slivnika</v>
      </c>
    </row>
    <row r="9137" spans="1:17" x14ac:dyDescent="0.25">
      <c r="A9137">
        <v>9136</v>
      </c>
      <c r="B9137">
        <v>90640000</v>
      </c>
      <c r="C9137" t="s">
        <v>9088</v>
      </c>
      <c r="E9137" s="15">
        <v>9137</v>
      </c>
      <c r="F9137" s="16">
        <v>90641000</v>
      </c>
      <c r="G9137" s="17" t="s">
        <v>9089</v>
      </c>
      <c r="Q9137" t="str">
        <f t="shared" si="142"/>
        <v>90641000-Usluge čišćenja slivnika</v>
      </c>
    </row>
    <row r="9138" spans="1:17" x14ac:dyDescent="0.25">
      <c r="A9138">
        <v>9137</v>
      </c>
      <c r="B9138">
        <v>90641000</v>
      </c>
      <c r="C9138" t="s">
        <v>9089</v>
      </c>
      <c r="E9138" s="12">
        <v>9138</v>
      </c>
      <c r="F9138" s="13">
        <v>90642000</v>
      </c>
      <c r="G9138" s="14" t="s">
        <v>9090</v>
      </c>
      <c r="Q9138" t="str">
        <f t="shared" si="142"/>
        <v>90642000-Usluge pražnjenja slivnika</v>
      </c>
    </row>
    <row r="9139" spans="1:17" x14ac:dyDescent="0.25">
      <c r="A9139">
        <v>9138</v>
      </c>
      <c r="B9139">
        <v>90642000</v>
      </c>
      <c r="C9139" t="s">
        <v>9090</v>
      </c>
      <c r="E9139" s="15">
        <v>9139</v>
      </c>
      <c r="F9139" s="16">
        <v>90650000</v>
      </c>
      <c r="G9139" s="17" t="s">
        <v>9091</v>
      </c>
      <c r="Q9139" t="str">
        <f t="shared" si="142"/>
        <v>90650000-Usluge uklanjanja azbesta</v>
      </c>
    </row>
    <row r="9140" spans="1:17" x14ac:dyDescent="0.25">
      <c r="A9140">
        <v>9139</v>
      </c>
      <c r="B9140">
        <v>90650000</v>
      </c>
      <c r="C9140" t="s">
        <v>9091</v>
      </c>
      <c r="E9140" s="12">
        <v>9140</v>
      </c>
      <c r="F9140" s="13">
        <v>90660000</v>
      </c>
      <c r="G9140" s="14" t="s">
        <v>9092</v>
      </c>
      <c r="Q9140" t="str">
        <f t="shared" si="142"/>
        <v>90660000-Usluge uklanjanja olova</v>
      </c>
    </row>
    <row r="9141" spans="1:17" x14ac:dyDescent="0.25">
      <c r="A9141">
        <v>9140</v>
      </c>
      <c r="B9141">
        <v>90660000</v>
      </c>
      <c r="C9141" t="s">
        <v>9092</v>
      </c>
      <c r="E9141" s="15">
        <v>9141</v>
      </c>
      <c r="F9141" s="16">
        <v>90670000</v>
      </c>
      <c r="G9141" s="17" t="s">
        <v>9093</v>
      </c>
      <c r="Q9141" t="str">
        <f t="shared" si="142"/>
        <v>90670000-Usluge dezinfekcije i uništavanja štetočina u gradskim i seoskim sredinama</v>
      </c>
    </row>
    <row r="9142" spans="1:17" x14ac:dyDescent="0.25">
      <c r="A9142">
        <v>9141</v>
      </c>
      <c r="B9142">
        <v>90670000</v>
      </c>
      <c r="C9142" t="s">
        <v>9093</v>
      </c>
      <c r="E9142" s="12">
        <v>9142</v>
      </c>
      <c r="F9142" s="13">
        <v>90680000</v>
      </c>
      <c r="G9142" s="14" t="s">
        <v>9094</v>
      </c>
      <c r="Q9142" t="str">
        <f t="shared" si="142"/>
        <v>90680000-Usluge čišćenja plaža</v>
      </c>
    </row>
    <row r="9143" spans="1:17" x14ac:dyDescent="0.25">
      <c r="A9143">
        <v>9142</v>
      </c>
      <c r="B9143">
        <v>90680000</v>
      </c>
      <c r="C9143" t="s">
        <v>9094</v>
      </c>
      <c r="E9143" s="15">
        <v>9143</v>
      </c>
      <c r="F9143" s="16">
        <v>90690000</v>
      </c>
      <c r="G9143" s="17" t="s">
        <v>9095</v>
      </c>
      <c r="Q9143" t="str">
        <f t="shared" si="142"/>
        <v>90690000-Usluge uklanjanja grafita</v>
      </c>
    </row>
    <row r="9144" spans="1:17" x14ac:dyDescent="0.25">
      <c r="A9144">
        <v>9143</v>
      </c>
      <c r="B9144">
        <v>90690000</v>
      </c>
      <c r="C9144" t="s">
        <v>9095</v>
      </c>
      <c r="E9144" s="12">
        <v>9144</v>
      </c>
      <c r="F9144" s="13">
        <v>90700000</v>
      </c>
      <c r="G9144" s="14" t="s">
        <v>9096</v>
      </c>
      <c r="Q9144" t="str">
        <f t="shared" si="142"/>
        <v>90700000-Usluge u oblasti zaštite životne sredine</v>
      </c>
    </row>
    <row r="9145" spans="1:17" x14ac:dyDescent="0.25">
      <c r="A9145">
        <v>9144</v>
      </c>
      <c r="B9145">
        <v>90700000</v>
      </c>
      <c r="C9145" t="s">
        <v>9096</v>
      </c>
      <c r="E9145" s="15">
        <v>9145</v>
      </c>
      <c r="F9145" s="16">
        <v>90710000</v>
      </c>
      <c r="G9145" s="17" t="s">
        <v>9097</v>
      </c>
      <c r="Q9145" t="str">
        <f t="shared" si="142"/>
        <v>90710000-Usluge upravljanja u oblasti životne sredine</v>
      </c>
    </row>
    <row r="9146" spans="1:17" x14ac:dyDescent="0.25">
      <c r="A9146">
        <v>9145</v>
      </c>
      <c r="B9146">
        <v>90710000</v>
      </c>
      <c r="C9146" t="s">
        <v>9097</v>
      </c>
      <c r="E9146" s="12">
        <v>9146</v>
      </c>
      <c r="F9146" s="13">
        <v>90711000</v>
      </c>
      <c r="G9146" s="14" t="s">
        <v>9098</v>
      </c>
      <c r="Q9146" t="str">
        <f t="shared" si="142"/>
        <v>90711000-Procena uticaja na životnu sredinu, osim u građevinarstvu</v>
      </c>
    </row>
    <row r="9147" spans="1:17" x14ac:dyDescent="0.25">
      <c r="A9147">
        <v>9146</v>
      </c>
      <c r="B9147">
        <v>90711000</v>
      </c>
      <c r="C9147" t="s">
        <v>9098</v>
      </c>
      <c r="E9147" s="15">
        <v>9147</v>
      </c>
      <c r="F9147" s="16">
        <v>90711100</v>
      </c>
      <c r="G9147" s="17" t="s">
        <v>9099</v>
      </c>
      <c r="Q9147" t="str">
        <f t="shared" si="142"/>
        <v>90711100-Procena rizika ili opasnosti, osim u građevinarstvu</v>
      </c>
    </row>
    <row r="9148" spans="1:17" x14ac:dyDescent="0.25">
      <c r="A9148">
        <v>9147</v>
      </c>
      <c r="B9148">
        <v>90711100</v>
      </c>
      <c r="C9148" t="s">
        <v>9099</v>
      </c>
      <c r="E9148" s="12">
        <v>9148</v>
      </c>
      <c r="F9148" s="13">
        <v>90711200</v>
      </c>
      <c r="G9148" s="14" t="s">
        <v>9100</v>
      </c>
      <c r="Q9148" t="str">
        <f t="shared" si="142"/>
        <v>90711200-Standardi u zaštiti životne sredine, osim u građevinarstvu</v>
      </c>
    </row>
    <row r="9149" spans="1:17" x14ac:dyDescent="0.25">
      <c r="A9149">
        <v>9148</v>
      </c>
      <c r="B9149">
        <v>90711200</v>
      </c>
      <c r="C9149" t="s">
        <v>9100</v>
      </c>
      <c r="E9149" s="15">
        <v>9149</v>
      </c>
      <c r="F9149" s="16">
        <v>90711300</v>
      </c>
      <c r="G9149" s="17" t="s">
        <v>9101</v>
      </c>
      <c r="Q9149" t="str">
        <f t="shared" si="142"/>
        <v>90711300-Analiza indikatora životne sredine, osim u građevinarstvu</v>
      </c>
    </row>
    <row r="9150" spans="1:17" x14ac:dyDescent="0.25">
      <c r="A9150">
        <v>9149</v>
      </c>
      <c r="B9150">
        <v>90711300</v>
      </c>
      <c r="C9150" t="s">
        <v>9101</v>
      </c>
      <c r="E9150" s="12">
        <v>9150</v>
      </c>
      <c r="F9150" s="13">
        <v>90711400</v>
      </c>
      <c r="G9150" s="14" t="s">
        <v>9102</v>
      </c>
      <c r="Q9150" t="str">
        <f t="shared" si="142"/>
        <v>90711400-Usluge procene uticaja na životnu sredinu osim u građevinarstvu</v>
      </c>
    </row>
    <row r="9151" spans="1:17" x14ac:dyDescent="0.25">
      <c r="A9151">
        <v>9150</v>
      </c>
      <c r="B9151">
        <v>90711400</v>
      </c>
      <c r="C9151" t="s">
        <v>9102</v>
      </c>
      <c r="E9151" s="15">
        <v>9151</v>
      </c>
      <c r="F9151" s="16">
        <v>90711500</v>
      </c>
      <c r="G9151" s="17" t="s">
        <v>9103</v>
      </c>
      <c r="Q9151" t="str">
        <f t="shared" si="142"/>
        <v>90711500-Praćenje stanja životne sredine, osim u građevinarstvu</v>
      </c>
    </row>
    <row r="9152" spans="1:17" x14ac:dyDescent="0.25">
      <c r="A9152">
        <v>9151</v>
      </c>
      <c r="B9152">
        <v>90711500</v>
      </c>
      <c r="C9152" t="s">
        <v>9103</v>
      </c>
      <c r="E9152" s="12">
        <v>9152</v>
      </c>
      <c r="F9152" s="13">
        <v>90712000</v>
      </c>
      <c r="G9152" s="14" t="s">
        <v>9104</v>
      </c>
      <c r="Q9152" t="str">
        <f t="shared" si="142"/>
        <v>90712000-Ekološko planiranje</v>
      </c>
    </row>
    <row r="9153" spans="1:17" x14ac:dyDescent="0.25">
      <c r="A9153">
        <v>9152</v>
      </c>
      <c r="B9153">
        <v>90712000</v>
      </c>
      <c r="C9153" t="s">
        <v>9104</v>
      </c>
      <c r="E9153" s="15">
        <v>9153</v>
      </c>
      <c r="F9153" s="16">
        <v>90712100</v>
      </c>
      <c r="G9153" s="17" t="s">
        <v>9105</v>
      </c>
      <c r="Q9153" t="str">
        <f t="shared" si="142"/>
        <v>90712100-Ekološko planiranje urbanog razvoja</v>
      </c>
    </row>
    <row r="9154" spans="1:17" x14ac:dyDescent="0.25">
      <c r="A9154">
        <v>9153</v>
      </c>
      <c r="B9154">
        <v>90712100</v>
      </c>
      <c r="C9154" t="s">
        <v>9105</v>
      </c>
      <c r="E9154" s="12">
        <v>9154</v>
      </c>
      <c r="F9154" s="13">
        <v>90712200</v>
      </c>
      <c r="G9154" s="14" t="s">
        <v>9106</v>
      </c>
      <c r="Q9154" t="str">
        <f t="shared" ref="Q9154:Q9217" si="143">F9154&amp; "-" &amp;G9154</f>
        <v>90712200-Planiranje strategije očuvanja šuma</v>
      </c>
    </row>
    <row r="9155" spans="1:17" x14ac:dyDescent="0.25">
      <c r="A9155">
        <v>9154</v>
      </c>
      <c r="B9155">
        <v>90712200</v>
      </c>
      <c r="C9155" t="s">
        <v>9106</v>
      </c>
      <c r="E9155" s="15">
        <v>9155</v>
      </c>
      <c r="F9155" s="16">
        <v>90712300</v>
      </c>
      <c r="G9155" s="17" t="s">
        <v>9107</v>
      </c>
      <c r="Q9155" t="str">
        <f t="shared" si="143"/>
        <v>90712300-Planiranje strategije očuvanja morskih staništa</v>
      </c>
    </row>
    <row r="9156" spans="1:17" x14ac:dyDescent="0.25">
      <c r="A9156">
        <v>9155</v>
      </c>
      <c r="B9156">
        <v>90712300</v>
      </c>
      <c r="C9156" t="s">
        <v>9107</v>
      </c>
      <c r="E9156" s="12">
        <v>9156</v>
      </c>
      <c r="F9156" s="13">
        <v>90712400</v>
      </c>
      <c r="G9156" s="14" t="s">
        <v>9108</v>
      </c>
      <c r="Q9156" t="str">
        <f t="shared" si="143"/>
        <v>90712400-Usluge upravljanja prirodnim resursima ili usluge planiranja strategije očuvanja prirodnih resursa</v>
      </c>
    </row>
    <row r="9157" spans="1:17" x14ac:dyDescent="0.25">
      <c r="A9157">
        <v>9156</v>
      </c>
      <c r="B9157">
        <v>90712400</v>
      </c>
      <c r="C9157" t="s">
        <v>9108</v>
      </c>
      <c r="E9157" s="15">
        <v>9157</v>
      </c>
      <c r="F9157" s="16">
        <v>90712500</v>
      </c>
      <c r="G9157" s="17" t="s">
        <v>9109</v>
      </c>
      <c r="Q9157" t="str">
        <f t="shared" si="143"/>
        <v>90712500-Jačanje intitucionalnog kapaciteta ili planiranja u oblasti životne sredine</v>
      </c>
    </row>
    <row r="9158" spans="1:17" x14ac:dyDescent="0.25">
      <c r="A9158">
        <v>9157</v>
      </c>
      <c r="B9158">
        <v>90712500</v>
      </c>
      <c r="C9158" t="s">
        <v>9109</v>
      </c>
      <c r="E9158" s="12">
        <v>9158</v>
      </c>
      <c r="F9158" s="13">
        <v>90713000</v>
      </c>
      <c r="G9158" s="14" t="s">
        <v>9110</v>
      </c>
      <c r="Q9158" t="str">
        <f t="shared" si="143"/>
        <v>90713000-Usluge savetovanja u oblasti životne sredine</v>
      </c>
    </row>
    <row r="9159" spans="1:17" x14ac:dyDescent="0.25">
      <c r="A9159">
        <v>9158</v>
      </c>
      <c r="B9159">
        <v>90713000</v>
      </c>
      <c r="C9159" t="s">
        <v>9110</v>
      </c>
      <c r="E9159" s="15">
        <v>9159</v>
      </c>
      <c r="F9159" s="16">
        <v>90713100</v>
      </c>
      <c r="G9159" s="17" t="s">
        <v>9111</v>
      </c>
      <c r="Q9159" t="str">
        <f t="shared" si="143"/>
        <v>90713100-Usluge savetovanja u oblasti vodosnabdevanja i otpadnih voda, osim u građevinarstvu</v>
      </c>
    </row>
    <row r="9160" spans="1:17" x14ac:dyDescent="0.25">
      <c r="A9160">
        <v>9159</v>
      </c>
      <c r="B9160">
        <v>90713100</v>
      </c>
      <c r="C9160" t="s">
        <v>9111</v>
      </c>
      <c r="E9160" s="12">
        <v>9160</v>
      </c>
      <c r="F9160" s="13">
        <v>90714000</v>
      </c>
      <c r="G9160" s="14" t="s">
        <v>9112</v>
      </c>
      <c r="Q9160" t="str">
        <f t="shared" si="143"/>
        <v>90714000-Usluge revizije u oblasti životne sredine</v>
      </c>
    </row>
    <row r="9161" spans="1:17" x14ac:dyDescent="0.25">
      <c r="A9161">
        <v>9160</v>
      </c>
      <c r="B9161">
        <v>90714000</v>
      </c>
      <c r="C9161" t="s">
        <v>9112</v>
      </c>
      <c r="E9161" s="15">
        <v>9161</v>
      </c>
      <c r="F9161" s="16">
        <v>90714100</v>
      </c>
      <c r="G9161" s="17" t="s">
        <v>9113</v>
      </c>
      <c r="Q9161" t="str">
        <f t="shared" si="143"/>
        <v>90714100-Informacioni sistemi u oblasti zaštite životne sredine</v>
      </c>
    </row>
    <row r="9162" spans="1:17" x14ac:dyDescent="0.25">
      <c r="A9162">
        <v>9161</v>
      </c>
      <c r="B9162">
        <v>90714100</v>
      </c>
      <c r="C9162" t="s">
        <v>9113</v>
      </c>
      <c r="E9162" s="12">
        <v>9162</v>
      </c>
      <c r="F9162" s="13">
        <v>90714200</v>
      </c>
      <c r="G9162" s="14" t="s">
        <v>9114</v>
      </c>
      <c r="Q9162" t="str">
        <f t="shared" si="143"/>
        <v>90714200-Usluge revizije za preduzeća u oblasti životne sredine</v>
      </c>
    </row>
    <row r="9163" spans="1:17" x14ac:dyDescent="0.25">
      <c r="A9163">
        <v>9162</v>
      </c>
      <c r="B9163">
        <v>90714200</v>
      </c>
      <c r="C9163" t="s">
        <v>9114</v>
      </c>
      <c r="E9163" s="15">
        <v>9163</v>
      </c>
      <c r="F9163" s="16">
        <v>90714300</v>
      </c>
      <c r="G9163" s="17" t="s">
        <v>9115</v>
      </c>
      <c r="Q9163" t="str">
        <f t="shared" si="143"/>
        <v>90714300-Usluge sektorske revizije u oblasti životne sredine</v>
      </c>
    </row>
    <row r="9164" spans="1:17" x14ac:dyDescent="0.25">
      <c r="A9164">
        <v>9163</v>
      </c>
      <c r="B9164">
        <v>90714300</v>
      </c>
      <c r="C9164" t="s">
        <v>9115</v>
      </c>
      <c r="E9164" s="12">
        <v>9164</v>
      </c>
      <c r="F9164" s="13">
        <v>90714400</v>
      </c>
      <c r="G9164" s="14" t="s">
        <v>9116</v>
      </c>
      <c r="Q9164" t="str">
        <f t="shared" si="143"/>
        <v>90714400-Usluge revizije prema delatnostima u oblasti životne sredine</v>
      </c>
    </row>
    <row r="9165" spans="1:17" x14ac:dyDescent="0.25">
      <c r="A9165">
        <v>9164</v>
      </c>
      <c r="B9165">
        <v>90714400</v>
      </c>
      <c r="C9165" t="s">
        <v>9116</v>
      </c>
      <c r="E9165" s="15">
        <v>9165</v>
      </c>
      <c r="F9165" s="16">
        <v>90714500</v>
      </c>
      <c r="G9165" s="17" t="s">
        <v>9117</v>
      </c>
      <c r="Q9165" t="str">
        <f t="shared" si="143"/>
        <v>90714500-Usluge kontrole kvaliteta životne sredine</v>
      </c>
    </row>
    <row r="9166" spans="1:17" x14ac:dyDescent="0.25">
      <c r="A9166">
        <v>9165</v>
      </c>
      <c r="B9166">
        <v>90714500</v>
      </c>
      <c r="C9166" t="s">
        <v>9117</v>
      </c>
      <c r="E9166" s="12">
        <v>9166</v>
      </c>
      <c r="F9166" s="13">
        <v>90714600</v>
      </c>
      <c r="G9166" s="14" t="s">
        <v>9118</v>
      </c>
      <c r="Q9166" t="str">
        <f t="shared" si="143"/>
        <v>90714600-Usluge kontrole bezbednosti životne sredine</v>
      </c>
    </row>
    <row r="9167" spans="1:17" x14ac:dyDescent="0.25">
      <c r="A9167">
        <v>9166</v>
      </c>
      <c r="B9167">
        <v>90714600</v>
      </c>
      <c r="C9167" t="s">
        <v>9118</v>
      </c>
      <c r="E9167" s="15">
        <v>9167</v>
      </c>
      <c r="F9167" s="16">
        <v>90715000</v>
      </c>
      <c r="G9167" s="17" t="s">
        <v>9119</v>
      </c>
      <c r="Q9167" t="str">
        <f t="shared" si="143"/>
        <v>90715000-Usluge ispitivanja zagađenja</v>
      </c>
    </row>
    <row r="9168" spans="1:17" x14ac:dyDescent="0.25">
      <c r="A9168">
        <v>9167</v>
      </c>
      <c r="B9168">
        <v>90715000</v>
      </c>
      <c r="C9168" t="s">
        <v>9119</v>
      </c>
      <c r="E9168" s="12">
        <v>9168</v>
      </c>
      <c r="F9168" s="13">
        <v>90715100</v>
      </c>
      <c r="G9168" s="14" t="s">
        <v>9120</v>
      </c>
      <c r="Q9168" t="str">
        <f t="shared" si="143"/>
        <v>90715100-Usluge ispitivanja zagađenja hemikalijama i naftom</v>
      </c>
    </row>
    <row r="9169" spans="1:17" x14ac:dyDescent="0.25">
      <c r="A9169">
        <v>9168</v>
      </c>
      <c r="B9169">
        <v>90715100</v>
      </c>
      <c r="C9169" t="s">
        <v>9120</v>
      </c>
      <c r="E9169" s="15">
        <v>9169</v>
      </c>
      <c r="F9169" s="16">
        <v>90715110</v>
      </c>
      <c r="G9169" s="17" t="s">
        <v>9121</v>
      </c>
      <c r="Q9169" t="str">
        <f t="shared" si="143"/>
        <v>90715110-Terenska ispitivanja preduzeća za proizvodnju gasa</v>
      </c>
    </row>
    <row r="9170" spans="1:17" x14ac:dyDescent="0.25">
      <c r="A9170">
        <v>9169</v>
      </c>
      <c r="B9170">
        <v>90715110</v>
      </c>
      <c r="C9170" t="s">
        <v>9121</v>
      </c>
      <c r="E9170" s="12">
        <v>9170</v>
      </c>
      <c r="F9170" s="13">
        <v>90715120</v>
      </c>
      <c r="G9170" s="14" t="s">
        <v>9122</v>
      </c>
      <c r="Q9170" t="str">
        <f t="shared" si="143"/>
        <v>90715120-Terenska ispitivanja otpada iz hemijskih fabrika ili rafinerija nafte</v>
      </c>
    </row>
    <row r="9171" spans="1:17" x14ac:dyDescent="0.25">
      <c r="A9171">
        <v>9170</v>
      </c>
      <c r="B9171">
        <v>90715120</v>
      </c>
      <c r="C9171" t="s">
        <v>9122</v>
      </c>
      <c r="E9171" s="15">
        <v>9171</v>
      </c>
      <c r="F9171" s="16">
        <v>90715200</v>
      </c>
      <c r="G9171" s="17" t="s">
        <v>9123</v>
      </c>
      <c r="Q9171" t="str">
        <f t="shared" si="143"/>
        <v>90715200-Usluge ispitivanja drugih vrsta zagađenja</v>
      </c>
    </row>
    <row r="9172" spans="1:17" x14ac:dyDescent="0.25">
      <c r="A9172">
        <v>9171</v>
      </c>
      <c r="B9172">
        <v>90715200</v>
      </c>
      <c r="C9172" t="s">
        <v>9123</v>
      </c>
      <c r="E9172" s="12">
        <v>9172</v>
      </c>
      <c r="F9172" s="13">
        <v>90715210</v>
      </c>
      <c r="G9172" s="14" t="s">
        <v>9124</v>
      </c>
      <c r="Q9172" t="str">
        <f t="shared" si="143"/>
        <v>90715210-Terenska ispitivanja skladišta nafte ili naftnih terminala</v>
      </c>
    </row>
    <row r="9173" spans="1:17" x14ac:dyDescent="0.25">
      <c r="A9173">
        <v>9172</v>
      </c>
      <c r="B9173">
        <v>90715210</v>
      </c>
      <c r="C9173" t="s">
        <v>9124</v>
      </c>
      <c r="E9173" s="15">
        <v>9173</v>
      </c>
      <c r="F9173" s="16">
        <v>90715220</v>
      </c>
      <c r="G9173" s="17" t="s">
        <v>9125</v>
      </c>
      <c r="Q9173" t="str">
        <f t="shared" si="143"/>
        <v>90715220-Terenska ispitivanja proizvodnih pogona</v>
      </c>
    </row>
    <row r="9174" spans="1:17" x14ac:dyDescent="0.25">
      <c r="A9174">
        <v>9173</v>
      </c>
      <c r="B9174">
        <v>90715220</v>
      </c>
      <c r="C9174" t="s">
        <v>9125</v>
      </c>
      <c r="E9174" s="12">
        <v>9174</v>
      </c>
      <c r="F9174" s="13">
        <v>90715230</v>
      </c>
      <c r="G9174" s="14" t="s">
        <v>9126</v>
      </c>
      <c r="Q9174" t="str">
        <f t="shared" si="143"/>
        <v>90715230-Terenska ispitivanja industrijskog otpada</v>
      </c>
    </row>
    <row r="9175" spans="1:17" x14ac:dyDescent="0.25">
      <c r="A9175">
        <v>9174</v>
      </c>
      <c r="B9175">
        <v>90715230</v>
      </c>
      <c r="C9175" t="s">
        <v>9126</v>
      </c>
      <c r="E9175" s="15">
        <v>9175</v>
      </c>
      <c r="F9175" s="16">
        <v>90715240</v>
      </c>
      <c r="G9175" s="17" t="s">
        <v>9127</v>
      </c>
      <c r="Q9175" t="str">
        <f t="shared" si="143"/>
        <v>90715240-Terenska ispitivanja pogona za preradu drveta</v>
      </c>
    </row>
    <row r="9176" spans="1:17" x14ac:dyDescent="0.25">
      <c r="A9176">
        <v>9175</v>
      </c>
      <c r="B9176">
        <v>90715240</v>
      </c>
      <c r="C9176" t="s">
        <v>9127</v>
      </c>
      <c r="E9176" s="12">
        <v>9176</v>
      </c>
      <c r="F9176" s="13">
        <v>90715250</v>
      </c>
      <c r="G9176" s="14" t="s">
        <v>9128</v>
      </c>
      <c r="Q9176" t="str">
        <f t="shared" si="143"/>
        <v>90715250-Terenska ispitivanja pogona za hemijsko čišćenje</v>
      </c>
    </row>
    <row r="9177" spans="1:17" x14ac:dyDescent="0.25">
      <c r="A9177">
        <v>9176</v>
      </c>
      <c r="B9177">
        <v>90715250</v>
      </c>
      <c r="C9177" t="s">
        <v>9128</v>
      </c>
      <c r="E9177" s="15">
        <v>9177</v>
      </c>
      <c r="F9177" s="16">
        <v>90715260</v>
      </c>
      <c r="G9177" s="17" t="s">
        <v>9129</v>
      </c>
      <c r="Q9177" t="str">
        <f t="shared" si="143"/>
        <v>90715260-Terenska ispitivanja livnica</v>
      </c>
    </row>
    <row r="9178" spans="1:17" x14ac:dyDescent="0.25">
      <c r="A9178">
        <v>9177</v>
      </c>
      <c r="B9178">
        <v>90715260</v>
      </c>
      <c r="C9178" t="s">
        <v>9129</v>
      </c>
      <c r="E9178" s="12">
        <v>9178</v>
      </c>
      <c r="F9178" s="13">
        <v>90715270</v>
      </c>
      <c r="G9178" s="14" t="s">
        <v>9130</v>
      </c>
      <c r="Q9178" t="str">
        <f t="shared" si="143"/>
        <v>90715270-Terenska ispitivanja pogona za reciklažu</v>
      </c>
    </row>
    <row r="9179" spans="1:17" x14ac:dyDescent="0.25">
      <c r="A9179">
        <v>9178</v>
      </c>
      <c r="B9179">
        <v>90715270</v>
      </c>
      <c r="C9179" t="s">
        <v>9130</v>
      </c>
      <c r="E9179" s="15">
        <v>9179</v>
      </c>
      <c r="F9179" s="16">
        <v>90715280</v>
      </c>
      <c r="G9179" s="17" t="s">
        <v>9131</v>
      </c>
      <c r="Q9179" t="str">
        <f t="shared" si="143"/>
        <v>90715280-Terenska ispitivanja pogona za preradu hrane</v>
      </c>
    </row>
    <row r="9180" spans="1:17" x14ac:dyDescent="0.25">
      <c r="A9180">
        <v>9179</v>
      </c>
      <c r="B9180">
        <v>90715280</v>
      </c>
      <c r="C9180" t="s">
        <v>9131</v>
      </c>
      <c r="E9180" s="12">
        <v>9180</v>
      </c>
      <c r="F9180" s="13">
        <v>90720000</v>
      </c>
      <c r="G9180" s="14" t="s">
        <v>9132</v>
      </c>
      <c r="Q9180" t="str">
        <f t="shared" si="143"/>
        <v>90720000-Zaštita životne sredine</v>
      </c>
    </row>
    <row r="9181" spans="1:17" x14ac:dyDescent="0.25">
      <c r="A9181">
        <v>9180</v>
      </c>
      <c r="B9181">
        <v>90720000</v>
      </c>
      <c r="C9181" t="s">
        <v>9132</v>
      </c>
      <c r="E9181" s="15">
        <v>9181</v>
      </c>
      <c r="F9181" s="16">
        <v>90721000</v>
      </c>
      <c r="G9181" s="17" t="s">
        <v>9133</v>
      </c>
      <c r="Q9181" t="str">
        <f t="shared" si="143"/>
        <v>90721000-Usluge bezbednosti životne sredine</v>
      </c>
    </row>
    <row r="9182" spans="1:17" x14ac:dyDescent="0.25">
      <c r="A9182">
        <v>9181</v>
      </c>
      <c r="B9182">
        <v>90721000</v>
      </c>
      <c r="C9182" t="s">
        <v>9133</v>
      </c>
      <c r="E9182" s="12">
        <v>9182</v>
      </c>
      <c r="F9182" s="13">
        <v>90721100</v>
      </c>
      <c r="G9182" s="14" t="s">
        <v>9134</v>
      </c>
      <c r="Q9182" t="str">
        <f t="shared" si="143"/>
        <v>90721100-Usluge zaštite pejzaža</v>
      </c>
    </row>
    <row r="9183" spans="1:17" x14ac:dyDescent="0.25">
      <c r="A9183">
        <v>9182</v>
      </c>
      <c r="B9183">
        <v>90721100</v>
      </c>
      <c r="C9183" t="s">
        <v>9134</v>
      </c>
      <c r="E9183" s="15">
        <v>9183</v>
      </c>
      <c r="F9183" s="16">
        <v>90721200</v>
      </c>
      <c r="G9183" s="17" t="s">
        <v>9135</v>
      </c>
      <c r="Q9183" t="str">
        <f t="shared" si="143"/>
        <v>90721200-Usluge zaštite ozona</v>
      </c>
    </row>
    <row r="9184" spans="1:17" x14ac:dyDescent="0.25">
      <c r="A9184">
        <v>9183</v>
      </c>
      <c r="B9184">
        <v>90721200</v>
      </c>
      <c r="C9184" t="s">
        <v>9135</v>
      </c>
      <c r="E9184" s="12">
        <v>9184</v>
      </c>
      <c r="F9184" s="13">
        <v>90721300</v>
      </c>
      <c r="G9184" s="14" t="s">
        <v>9136</v>
      </c>
      <c r="Q9184" t="str">
        <f t="shared" si="143"/>
        <v>90721300-Usluge zaštite hrane ili hrane za životinje od zagađenja</v>
      </c>
    </row>
    <row r="9185" spans="1:17" x14ac:dyDescent="0.25">
      <c r="A9185">
        <v>9184</v>
      </c>
      <c r="B9185">
        <v>90721300</v>
      </c>
      <c r="C9185" t="s">
        <v>9136</v>
      </c>
      <c r="E9185" s="15">
        <v>9185</v>
      </c>
      <c r="F9185" s="16">
        <v>90721400</v>
      </c>
      <c r="G9185" s="17" t="s">
        <v>9137</v>
      </c>
      <c r="Q9185" t="str">
        <f t="shared" si="143"/>
        <v>90721400-Usluge zaštite genetskih resursa</v>
      </c>
    </row>
    <row r="9186" spans="1:17" x14ac:dyDescent="0.25">
      <c r="A9186">
        <v>9185</v>
      </c>
      <c r="B9186">
        <v>90721400</v>
      </c>
      <c r="C9186" t="s">
        <v>9137</v>
      </c>
      <c r="E9186" s="12">
        <v>9186</v>
      </c>
      <c r="F9186" s="13">
        <v>90721500</v>
      </c>
      <c r="G9186" s="14" t="s">
        <v>9138</v>
      </c>
      <c r="Q9186" t="str">
        <f t="shared" si="143"/>
        <v>90721500-Usluge zaštite od otrovnih materija</v>
      </c>
    </row>
    <row r="9187" spans="1:17" x14ac:dyDescent="0.25">
      <c r="A9187">
        <v>9186</v>
      </c>
      <c r="B9187">
        <v>90721500</v>
      </c>
      <c r="C9187" t="s">
        <v>9138</v>
      </c>
      <c r="E9187" s="15">
        <v>9187</v>
      </c>
      <c r="F9187" s="16">
        <v>90721600</v>
      </c>
      <c r="G9187" s="17" t="s">
        <v>9139</v>
      </c>
      <c r="Q9187" t="str">
        <f t="shared" si="143"/>
        <v>90721600-Usluge zaštite od zračenja</v>
      </c>
    </row>
    <row r="9188" spans="1:17" x14ac:dyDescent="0.25">
      <c r="A9188">
        <v>9187</v>
      </c>
      <c r="B9188">
        <v>90721600</v>
      </c>
      <c r="C9188" t="s">
        <v>9139</v>
      </c>
      <c r="E9188" s="12">
        <v>9188</v>
      </c>
      <c r="F9188" s="13">
        <v>90721700</v>
      </c>
      <c r="G9188" s="14" t="s">
        <v>9140</v>
      </c>
      <c r="Q9188" t="str">
        <f t="shared" si="143"/>
        <v>90721700-Usluge zaštite ugroženih vrsta</v>
      </c>
    </row>
    <row r="9189" spans="1:17" x14ac:dyDescent="0.25">
      <c r="A9189">
        <v>9188</v>
      </c>
      <c r="B9189">
        <v>90721700</v>
      </c>
      <c r="C9189" t="s">
        <v>9140</v>
      </c>
      <c r="E9189" s="15">
        <v>9189</v>
      </c>
      <c r="F9189" s="16">
        <v>90721800</v>
      </c>
      <c r="G9189" s="17" t="s">
        <v>9141</v>
      </c>
      <c r="Q9189" t="str">
        <f t="shared" si="143"/>
        <v>90721800-Usluge zaštite od prirodnih rizika ili opasnosti</v>
      </c>
    </row>
    <row r="9190" spans="1:17" x14ac:dyDescent="0.25">
      <c r="A9190">
        <v>9189</v>
      </c>
      <c r="B9190">
        <v>90721800</v>
      </c>
      <c r="C9190" t="s">
        <v>9141</v>
      </c>
      <c r="E9190" s="12">
        <v>9190</v>
      </c>
      <c r="F9190" s="13">
        <v>90722000</v>
      </c>
      <c r="G9190" s="14" t="s">
        <v>9142</v>
      </c>
      <c r="Q9190" t="str">
        <f t="shared" si="143"/>
        <v>90722000-Sanacija životne sredine</v>
      </c>
    </row>
    <row r="9191" spans="1:17" x14ac:dyDescent="0.25">
      <c r="A9191">
        <v>9190</v>
      </c>
      <c r="B9191">
        <v>90722000</v>
      </c>
      <c r="C9191" t="s">
        <v>9142</v>
      </c>
      <c r="E9191" s="15">
        <v>9191</v>
      </c>
      <c r="F9191" s="16">
        <v>90722100</v>
      </c>
      <c r="G9191" s="17" t="s">
        <v>9143</v>
      </c>
      <c r="Q9191" t="str">
        <f t="shared" si="143"/>
        <v>90722100-Sanacija industrijskog područja</v>
      </c>
    </row>
    <row r="9192" spans="1:17" x14ac:dyDescent="0.25">
      <c r="A9192">
        <v>9191</v>
      </c>
      <c r="B9192">
        <v>90722100</v>
      </c>
      <c r="C9192" t="s">
        <v>9143</v>
      </c>
      <c r="E9192" s="12">
        <v>9192</v>
      </c>
      <c r="F9192" s="13">
        <v>90722200</v>
      </c>
      <c r="G9192" s="14" t="s">
        <v>9144</v>
      </c>
      <c r="Q9192" t="str">
        <f t="shared" si="143"/>
        <v>90722200-Usluge dekontaminacije životne sredine</v>
      </c>
    </row>
    <row r="9193" spans="1:17" x14ac:dyDescent="0.25">
      <c r="A9193">
        <v>9192</v>
      </c>
      <c r="B9193">
        <v>90722200</v>
      </c>
      <c r="C9193" t="s">
        <v>9144</v>
      </c>
      <c r="E9193" s="15">
        <v>9193</v>
      </c>
      <c r="F9193" s="16">
        <v>90722300</v>
      </c>
      <c r="G9193" s="17" t="s">
        <v>9145</v>
      </c>
      <c r="Q9193" t="str">
        <f t="shared" si="143"/>
        <v>90722300-Usluge rekultivacije zemljišta</v>
      </c>
    </row>
    <row r="9194" spans="1:17" x14ac:dyDescent="0.25">
      <c r="A9194">
        <v>9193</v>
      </c>
      <c r="B9194">
        <v>90722300</v>
      </c>
      <c r="C9194" t="s">
        <v>9145</v>
      </c>
      <c r="E9194" s="12">
        <v>9194</v>
      </c>
      <c r="F9194" s="13">
        <v>90730000</v>
      </c>
      <c r="G9194" s="14" t="s">
        <v>9146</v>
      </c>
      <c r="Q9194" t="str">
        <f t="shared" si="143"/>
        <v>90730000-Pronalaženje, praćenje i sanacija zagađenja</v>
      </c>
    </row>
    <row r="9195" spans="1:17" x14ac:dyDescent="0.25">
      <c r="A9195">
        <v>9194</v>
      </c>
      <c r="B9195">
        <v>90730000</v>
      </c>
      <c r="C9195" t="s">
        <v>9146</v>
      </c>
      <c r="E9195" s="15">
        <v>9195</v>
      </c>
      <c r="F9195" s="16">
        <v>90731000</v>
      </c>
      <c r="G9195" s="17" t="s">
        <v>9147</v>
      </c>
      <c r="Q9195" t="str">
        <f t="shared" si="143"/>
        <v>90731000-Usluge u vezi sa zagađenjem vazduha</v>
      </c>
    </row>
    <row r="9196" spans="1:17" x14ac:dyDescent="0.25">
      <c r="A9196">
        <v>9195</v>
      </c>
      <c r="B9196">
        <v>90731000</v>
      </c>
      <c r="C9196" t="s">
        <v>9147</v>
      </c>
      <c r="E9196" s="12">
        <v>9196</v>
      </c>
      <c r="F9196" s="13">
        <v>90731100</v>
      </c>
      <c r="G9196" s="14" t="s">
        <v>9148</v>
      </c>
      <c r="Q9196" t="str">
        <f t="shared" si="143"/>
        <v>90731100-Upravljanje kvalitetom vazduha</v>
      </c>
    </row>
    <row r="9197" spans="1:17" x14ac:dyDescent="0.25">
      <c r="A9197">
        <v>9196</v>
      </c>
      <c r="B9197">
        <v>90731100</v>
      </c>
      <c r="C9197" t="s">
        <v>9148</v>
      </c>
      <c r="E9197" s="15">
        <v>9197</v>
      </c>
      <c r="F9197" s="16">
        <v>90731200</v>
      </c>
      <c r="G9197" s="17" t="s">
        <v>9149</v>
      </c>
      <c r="Q9197" t="str">
        <f t="shared" si="143"/>
        <v>90731200-Usluge prekograničnog upravljanja ili praćenja zagađenja vazduha</v>
      </c>
    </row>
    <row r="9198" spans="1:17" x14ac:dyDescent="0.25">
      <c r="A9198">
        <v>9197</v>
      </c>
      <c r="B9198">
        <v>90731200</v>
      </c>
      <c r="C9198" t="s">
        <v>9149</v>
      </c>
      <c r="E9198" s="12">
        <v>9198</v>
      </c>
      <c r="F9198" s="13">
        <v>90731210</v>
      </c>
      <c r="G9198" s="14" t="s">
        <v>9150</v>
      </c>
      <c r="Q9198" t="str">
        <f t="shared" si="143"/>
        <v>90731210-Kupovina dozvola za emisije CO2</v>
      </c>
    </row>
    <row r="9199" spans="1:17" x14ac:dyDescent="0.25">
      <c r="A9199">
        <v>9198</v>
      </c>
      <c r="B9199">
        <v>90731210</v>
      </c>
      <c r="C9199" t="s">
        <v>9150</v>
      </c>
      <c r="E9199" s="15">
        <v>9199</v>
      </c>
      <c r="F9199" s="16">
        <v>90731300</v>
      </c>
      <c r="G9199" s="17" t="s">
        <v>9151</v>
      </c>
      <c r="Q9199" t="str">
        <f t="shared" si="143"/>
        <v>90731300-Usluge zaštite od zagađenja vazduha</v>
      </c>
    </row>
    <row r="9200" spans="1:17" x14ac:dyDescent="0.25">
      <c r="A9200">
        <v>9199</v>
      </c>
      <c r="B9200">
        <v>90731300</v>
      </c>
      <c r="C9200" t="s">
        <v>9151</v>
      </c>
      <c r="E9200" s="12">
        <v>9200</v>
      </c>
      <c r="F9200" s="13">
        <v>90731400</v>
      </c>
      <c r="G9200" s="14" t="s">
        <v>9152</v>
      </c>
      <c r="Q9200" t="str">
        <f t="shared" si="143"/>
        <v>90731400-Usluge monitoringa ili merenje zagađenja vazduha</v>
      </c>
    </row>
    <row r="9201" spans="1:17" x14ac:dyDescent="0.25">
      <c r="A9201">
        <v>9200</v>
      </c>
      <c r="B9201">
        <v>90731400</v>
      </c>
      <c r="C9201" t="s">
        <v>9152</v>
      </c>
      <c r="E9201" s="15">
        <v>9201</v>
      </c>
      <c r="F9201" s="16">
        <v>90731500</v>
      </c>
      <c r="G9201" s="17" t="s">
        <v>9153</v>
      </c>
      <c r="Q9201" t="str">
        <f t="shared" si="143"/>
        <v>90731500-Usluge otkrivanja otrovnog gasa</v>
      </c>
    </row>
    <row r="9202" spans="1:17" x14ac:dyDescent="0.25">
      <c r="A9202">
        <v>9201</v>
      </c>
      <c r="B9202">
        <v>90731500</v>
      </c>
      <c r="C9202" t="s">
        <v>9153</v>
      </c>
      <c r="E9202" s="12">
        <v>9202</v>
      </c>
      <c r="F9202" s="13">
        <v>90731600</v>
      </c>
      <c r="G9202" s="14" t="s">
        <v>9154</v>
      </c>
      <c r="Q9202" t="str">
        <f t="shared" si="143"/>
        <v>90731600-Monitoring metana</v>
      </c>
    </row>
    <row r="9203" spans="1:17" x14ac:dyDescent="0.25">
      <c r="A9203">
        <v>9202</v>
      </c>
      <c r="B9203">
        <v>90731600</v>
      </c>
      <c r="C9203" t="s">
        <v>9154</v>
      </c>
      <c r="E9203" s="15">
        <v>9203</v>
      </c>
      <c r="F9203" s="16">
        <v>90731700</v>
      </c>
      <c r="G9203" s="17" t="s">
        <v>9155</v>
      </c>
      <c r="Q9203" t="str">
        <f t="shared" si="143"/>
        <v>90731700-Usluge monitoringa ugljen dioksida</v>
      </c>
    </row>
    <row r="9204" spans="1:17" x14ac:dyDescent="0.25">
      <c r="A9204">
        <v>9203</v>
      </c>
      <c r="B9204">
        <v>90731700</v>
      </c>
      <c r="C9204" t="s">
        <v>9155</v>
      </c>
      <c r="E9204" s="12">
        <v>9204</v>
      </c>
      <c r="F9204" s="13">
        <v>90731800</v>
      </c>
      <c r="G9204" s="14" t="s">
        <v>9156</v>
      </c>
      <c r="Q9204" t="str">
        <f t="shared" si="143"/>
        <v>90731800-Praćenje koncentracije suspendovanih čestica u vazduhu</v>
      </c>
    </row>
    <row r="9205" spans="1:17" x14ac:dyDescent="0.25">
      <c r="A9205">
        <v>9204</v>
      </c>
      <c r="B9205">
        <v>90731800</v>
      </c>
      <c r="C9205" t="s">
        <v>9156</v>
      </c>
      <c r="E9205" s="15">
        <v>9205</v>
      </c>
      <c r="F9205" s="16">
        <v>90731900</v>
      </c>
      <c r="G9205" s="17" t="s">
        <v>9157</v>
      </c>
      <c r="Q9205" t="str">
        <f t="shared" si="143"/>
        <v>90731900-Usluge monitoringa oštećenja ozonskog omotača</v>
      </c>
    </row>
    <row r="9206" spans="1:17" x14ac:dyDescent="0.25">
      <c r="A9206">
        <v>9205</v>
      </c>
      <c r="B9206">
        <v>90731900</v>
      </c>
      <c r="C9206" t="s">
        <v>9157</v>
      </c>
      <c r="E9206" s="12">
        <v>9206</v>
      </c>
      <c r="F9206" s="13">
        <v>90732000</v>
      </c>
      <c r="G9206" s="14" t="s">
        <v>9158</v>
      </c>
      <c r="Q9206" t="str">
        <f t="shared" si="143"/>
        <v>90732000-Usluge u vezi sa zagađenjem zemljišta</v>
      </c>
    </row>
    <row r="9207" spans="1:17" x14ac:dyDescent="0.25">
      <c r="A9207">
        <v>9206</v>
      </c>
      <c r="B9207">
        <v>90732000</v>
      </c>
      <c r="C9207" t="s">
        <v>9158</v>
      </c>
      <c r="E9207" s="15">
        <v>9207</v>
      </c>
      <c r="F9207" s="16">
        <v>90732100</v>
      </c>
      <c r="G9207" s="17" t="s">
        <v>9159</v>
      </c>
      <c r="Q9207" t="str">
        <f t="shared" si="143"/>
        <v>90732100-Usluge zaštite od zagađenja zemljišta</v>
      </c>
    </row>
    <row r="9208" spans="1:17" x14ac:dyDescent="0.25">
      <c r="A9208">
        <v>9207</v>
      </c>
      <c r="B9208">
        <v>90732100</v>
      </c>
      <c r="C9208" t="s">
        <v>9159</v>
      </c>
      <c r="E9208" s="12">
        <v>9208</v>
      </c>
      <c r="F9208" s="13">
        <v>90732200</v>
      </c>
      <c r="G9208" s="14" t="s">
        <v>9160</v>
      </c>
      <c r="Q9208" t="str">
        <f t="shared" si="143"/>
        <v>90732200-Usluge uklanjanja zagađenog zemljišta</v>
      </c>
    </row>
    <row r="9209" spans="1:17" x14ac:dyDescent="0.25">
      <c r="A9209">
        <v>9208</v>
      </c>
      <c r="B9209">
        <v>90732200</v>
      </c>
      <c r="C9209" t="s">
        <v>9160</v>
      </c>
      <c r="E9209" s="15">
        <v>9209</v>
      </c>
      <c r="F9209" s="16">
        <v>90732300</v>
      </c>
      <c r="G9209" s="17" t="s">
        <v>9161</v>
      </c>
      <c r="Q9209" t="str">
        <f t="shared" si="143"/>
        <v>90732300-Obrada ili sanacija zagađenog zemljišta</v>
      </c>
    </row>
    <row r="9210" spans="1:17" x14ac:dyDescent="0.25">
      <c r="A9210">
        <v>9209</v>
      </c>
      <c r="B9210">
        <v>90732300</v>
      </c>
      <c r="C9210" t="s">
        <v>9161</v>
      </c>
      <c r="E9210" s="12">
        <v>9210</v>
      </c>
      <c r="F9210" s="13">
        <v>90732400</v>
      </c>
      <c r="G9210" s="14" t="s">
        <v>9162</v>
      </c>
      <c r="Q9210" t="str">
        <f t="shared" si="143"/>
        <v>90732400-Usluge savetovanja u vezi sa zagađenjem zemljišta</v>
      </c>
    </row>
    <row r="9211" spans="1:17" x14ac:dyDescent="0.25">
      <c r="A9211">
        <v>9210</v>
      </c>
      <c r="B9211">
        <v>90732400</v>
      </c>
      <c r="C9211" t="s">
        <v>9162</v>
      </c>
      <c r="E9211" s="15">
        <v>9211</v>
      </c>
      <c r="F9211" s="16">
        <v>90732500</v>
      </c>
      <c r="G9211" s="17" t="s">
        <v>9163</v>
      </c>
      <c r="Q9211" t="str">
        <f t="shared" si="143"/>
        <v>90732500-Kartiranje zagađenja zemljišta</v>
      </c>
    </row>
    <row r="9212" spans="1:17" x14ac:dyDescent="0.25">
      <c r="A9212">
        <v>9211</v>
      </c>
      <c r="B9212">
        <v>90732500</v>
      </c>
      <c r="C9212" t="s">
        <v>9163</v>
      </c>
      <c r="E9212" s="12">
        <v>9212</v>
      </c>
      <c r="F9212" s="13">
        <v>90732600</v>
      </c>
      <c r="G9212" s="14" t="s">
        <v>9164</v>
      </c>
      <c r="Q9212" t="str">
        <f t="shared" si="143"/>
        <v>90732600-Merenje ili praćenje zagađenja zemljišta</v>
      </c>
    </row>
    <row r="9213" spans="1:17" x14ac:dyDescent="0.25">
      <c r="A9213">
        <v>9212</v>
      </c>
      <c r="B9213">
        <v>90732600</v>
      </c>
      <c r="C9213" t="s">
        <v>9164</v>
      </c>
      <c r="E9213" s="15">
        <v>9213</v>
      </c>
      <c r="F9213" s="16">
        <v>90732700</v>
      </c>
      <c r="G9213" s="17" t="s">
        <v>9165</v>
      </c>
      <c r="Q9213" t="str">
        <f t="shared" si="143"/>
        <v>90732700-Procena zagađenja organskim đubrivima</v>
      </c>
    </row>
    <row r="9214" spans="1:17" x14ac:dyDescent="0.25">
      <c r="A9214">
        <v>9213</v>
      </c>
      <c r="B9214">
        <v>90732700</v>
      </c>
      <c r="C9214" t="s">
        <v>9165</v>
      </c>
      <c r="E9214" s="12">
        <v>9214</v>
      </c>
      <c r="F9214" s="13">
        <v>90732800</v>
      </c>
      <c r="G9214" s="14" t="s">
        <v>9166</v>
      </c>
      <c r="Q9214" t="str">
        <f t="shared" si="143"/>
        <v>90732800-Procena zagađenja pesticidima</v>
      </c>
    </row>
    <row r="9215" spans="1:17" x14ac:dyDescent="0.25">
      <c r="A9215">
        <v>9214</v>
      </c>
      <c r="B9215">
        <v>90732800</v>
      </c>
      <c r="C9215" t="s">
        <v>9166</v>
      </c>
      <c r="E9215" s="15">
        <v>9215</v>
      </c>
      <c r="F9215" s="16">
        <v>90732900</v>
      </c>
      <c r="G9215" s="17" t="s">
        <v>9167</v>
      </c>
      <c r="Q9215" t="str">
        <f t="shared" si="143"/>
        <v>90732900-Procena zagađenja nitratima i fosfatima</v>
      </c>
    </row>
    <row r="9216" spans="1:17" x14ac:dyDescent="0.25">
      <c r="A9216">
        <v>9215</v>
      </c>
      <c r="B9216">
        <v>90732900</v>
      </c>
      <c r="C9216" t="s">
        <v>9167</v>
      </c>
      <c r="E9216" s="12">
        <v>9216</v>
      </c>
      <c r="F9216" s="13">
        <v>90732910</v>
      </c>
      <c r="G9216" s="14" t="s">
        <v>9168</v>
      </c>
      <c r="Q9216" t="str">
        <f t="shared" si="143"/>
        <v>90732910-Procena zagađenja nitratima</v>
      </c>
    </row>
    <row r="9217" spans="1:17" x14ac:dyDescent="0.25">
      <c r="A9217">
        <v>9216</v>
      </c>
      <c r="B9217">
        <v>90732910</v>
      </c>
      <c r="C9217" t="s">
        <v>9168</v>
      </c>
      <c r="E9217" s="15">
        <v>9217</v>
      </c>
      <c r="F9217" s="16">
        <v>90732920</v>
      </c>
      <c r="G9217" s="17" t="s">
        <v>9169</v>
      </c>
      <c r="Q9217" t="str">
        <f t="shared" si="143"/>
        <v>90732920-Procena zagađenja fosfatima</v>
      </c>
    </row>
    <row r="9218" spans="1:17" x14ac:dyDescent="0.25">
      <c r="A9218">
        <v>9217</v>
      </c>
      <c r="B9218">
        <v>90732920</v>
      </c>
      <c r="C9218" t="s">
        <v>9169</v>
      </c>
      <c r="E9218" s="12">
        <v>9218</v>
      </c>
      <c r="F9218" s="13">
        <v>90733000</v>
      </c>
      <c r="G9218" s="14" t="s">
        <v>9170</v>
      </c>
      <c r="Q9218" t="str">
        <f t="shared" ref="Q9218:Q9281" si="144">F9218&amp; "-" &amp;G9218</f>
        <v>90733000-Usluge u vezi sa zagađenjem vode</v>
      </c>
    </row>
    <row r="9219" spans="1:17" x14ac:dyDescent="0.25">
      <c r="A9219">
        <v>9218</v>
      </c>
      <c r="B9219">
        <v>90733000</v>
      </c>
      <c r="C9219" t="s">
        <v>9170</v>
      </c>
      <c r="E9219" s="15">
        <v>9219</v>
      </c>
      <c r="F9219" s="16">
        <v>90733100</v>
      </c>
      <c r="G9219" s="17" t="s">
        <v>9171</v>
      </c>
      <c r="Q9219" t="str">
        <f t="shared" si="144"/>
        <v>90733100-Usluge praćenja ili nadzora nad zagađenjem površinskih voda</v>
      </c>
    </row>
    <row r="9220" spans="1:17" x14ac:dyDescent="0.25">
      <c r="A9220">
        <v>9219</v>
      </c>
      <c r="B9220">
        <v>90733100</v>
      </c>
      <c r="C9220" t="s">
        <v>9171</v>
      </c>
      <c r="E9220" s="12">
        <v>9220</v>
      </c>
      <c r="F9220" s="13">
        <v>90733200</v>
      </c>
      <c r="G9220" s="14" t="s">
        <v>9172</v>
      </c>
      <c r="Q9220" t="str">
        <f t="shared" si="144"/>
        <v>90733200-Usluge sanacije zagađenih površinskih voda</v>
      </c>
    </row>
    <row r="9221" spans="1:17" x14ac:dyDescent="0.25">
      <c r="A9221">
        <v>9220</v>
      </c>
      <c r="B9221">
        <v>90733200</v>
      </c>
      <c r="C9221" t="s">
        <v>9172</v>
      </c>
      <c r="E9221" s="15">
        <v>9221</v>
      </c>
      <c r="F9221" s="16">
        <v>90733300</v>
      </c>
      <c r="G9221" s="17" t="s">
        <v>9173</v>
      </c>
      <c r="Q9221" t="str">
        <f t="shared" si="144"/>
        <v>90733300-Usluge zaštite površinskih voda od zagađenja</v>
      </c>
    </row>
    <row r="9222" spans="1:17" x14ac:dyDescent="0.25">
      <c r="A9222">
        <v>9221</v>
      </c>
      <c r="B9222">
        <v>90733300</v>
      </c>
      <c r="C9222" t="s">
        <v>9173</v>
      </c>
      <c r="E9222" s="12">
        <v>9222</v>
      </c>
      <c r="F9222" s="13">
        <v>90733400</v>
      </c>
      <c r="G9222" s="14" t="s">
        <v>9174</v>
      </c>
      <c r="Q9222" t="str">
        <f t="shared" si="144"/>
        <v>90733400-Usluge čišćenja površinskih voda</v>
      </c>
    </row>
    <row r="9223" spans="1:17" x14ac:dyDescent="0.25">
      <c r="A9223">
        <v>9222</v>
      </c>
      <c r="B9223">
        <v>90733400</v>
      </c>
      <c r="C9223" t="s">
        <v>9174</v>
      </c>
      <c r="E9223" s="15">
        <v>9223</v>
      </c>
      <c r="F9223" s="16">
        <v>90733500</v>
      </c>
      <c r="G9223" s="17" t="s">
        <v>9175</v>
      </c>
      <c r="Q9223" t="str">
        <f t="shared" si="144"/>
        <v>90733500-Usluge odvodnjavanja zagađenih površinskih voda</v>
      </c>
    </row>
    <row r="9224" spans="1:17" x14ac:dyDescent="0.25">
      <c r="A9224">
        <v>9223</v>
      </c>
      <c r="B9224">
        <v>90733500</v>
      </c>
      <c r="C9224" t="s">
        <v>9175</v>
      </c>
      <c r="E9224" s="12">
        <v>9224</v>
      </c>
      <c r="F9224" s="13">
        <v>90733600</v>
      </c>
      <c r="G9224" s="14" t="s">
        <v>9176</v>
      </c>
      <c r="Q9224" t="str">
        <f t="shared" si="144"/>
        <v>90733600-Prekogranične usluge upravljanja zagađenim vodama ili stavljanja pod nadzor zagađenih voda</v>
      </c>
    </row>
    <row r="9225" spans="1:17" x14ac:dyDescent="0.25">
      <c r="A9225">
        <v>9224</v>
      </c>
      <c r="B9225">
        <v>90733600</v>
      </c>
      <c r="C9225" t="s">
        <v>9176</v>
      </c>
      <c r="E9225" s="15">
        <v>9225</v>
      </c>
      <c r="F9225" s="16">
        <v>90733700</v>
      </c>
      <c r="G9225" s="17" t="s">
        <v>9177</v>
      </c>
      <c r="Q9225" t="str">
        <f t="shared" si="144"/>
        <v>90733700-Usluge praćenja ili nadzora nad zagađenjem podzemnih voda</v>
      </c>
    </row>
    <row r="9226" spans="1:17" x14ac:dyDescent="0.25">
      <c r="A9226">
        <v>9225</v>
      </c>
      <c r="B9226">
        <v>90733700</v>
      </c>
      <c r="C9226" t="s">
        <v>9177</v>
      </c>
      <c r="E9226" s="12">
        <v>9226</v>
      </c>
      <c r="F9226" s="13">
        <v>90733800</v>
      </c>
      <c r="G9226" s="14" t="s">
        <v>9178</v>
      </c>
      <c r="Q9226" t="str">
        <f t="shared" si="144"/>
        <v>90733800-Usluge odvodnjavanja zagađenih podzemnih voda</v>
      </c>
    </row>
    <row r="9227" spans="1:17" x14ac:dyDescent="0.25">
      <c r="A9227">
        <v>9226</v>
      </c>
      <c r="B9227">
        <v>90733800</v>
      </c>
      <c r="C9227" t="s">
        <v>9178</v>
      </c>
      <c r="E9227" s="15">
        <v>9227</v>
      </c>
      <c r="F9227" s="16">
        <v>90733900</v>
      </c>
      <c r="G9227" s="17" t="s">
        <v>9179</v>
      </c>
      <c r="Q9227" t="str">
        <f t="shared" si="144"/>
        <v>90733900-Usluge čišćenja ili sanacije zagađenih podzemnih voda</v>
      </c>
    </row>
    <row r="9228" spans="1:17" x14ac:dyDescent="0.25">
      <c r="A9228">
        <v>9227</v>
      </c>
      <c r="B9228">
        <v>90733900</v>
      </c>
      <c r="C9228" t="s">
        <v>9179</v>
      </c>
      <c r="E9228" s="12">
        <v>9228</v>
      </c>
      <c r="F9228" s="13">
        <v>90740000</v>
      </c>
      <c r="G9228" s="14" t="s">
        <v>9180</v>
      </c>
      <c r="Q9228" t="str">
        <f t="shared" si="144"/>
        <v>90740000-Usluge pronalaženja i praćenja zagađivača i usluge sanacije</v>
      </c>
    </row>
    <row r="9229" spans="1:17" x14ac:dyDescent="0.25">
      <c r="A9229">
        <v>9228</v>
      </c>
      <c r="B9229">
        <v>90740000</v>
      </c>
      <c r="C9229" t="s">
        <v>9180</v>
      </c>
      <c r="E9229" s="15">
        <v>9229</v>
      </c>
      <c r="F9229" s="16">
        <v>90741000</v>
      </c>
      <c r="G9229" s="17" t="s">
        <v>9181</v>
      </c>
      <c r="Q9229" t="str">
        <f t="shared" si="144"/>
        <v>90741000-Usluge u vezi sa zagađenjem naftom</v>
      </c>
    </row>
    <row r="9230" spans="1:17" x14ac:dyDescent="0.25">
      <c r="A9230">
        <v>9229</v>
      </c>
      <c r="B9230">
        <v>90741000</v>
      </c>
      <c r="C9230" t="s">
        <v>9181</v>
      </c>
      <c r="E9230" s="12">
        <v>9230</v>
      </c>
      <c r="F9230" s="13">
        <v>90741100</v>
      </c>
      <c r="G9230" s="14" t="s">
        <v>9182</v>
      </c>
      <c r="Q9230" t="str">
        <f t="shared" si="144"/>
        <v>90741100-Usluge praćenja izlivanja nafte</v>
      </c>
    </row>
    <row r="9231" spans="1:17" x14ac:dyDescent="0.25">
      <c r="A9231">
        <v>9230</v>
      </c>
      <c r="B9231">
        <v>90741100</v>
      </c>
      <c r="C9231" t="s">
        <v>9182</v>
      </c>
      <c r="E9231" s="15">
        <v>9231</v>
      </c>
      <c r="F9231" s="16">
        <v>90741200</v>
      </c>
      <c r="G9231" s="17" t="s">
        <v>9183</v>
      </c>
      <c r="Q9231" t="str">
        <f t="shared" si="144"/>
        <v>90741200-Usluge kontrole izlivanja nafte</v>
      </c>
    </row>
    <row r="9232" spans="1:17" x14ac:dyDescent="0.25">
      <c r="A9232">
        <v>9231</v>
      </c>
      <c r="B9232">
        <v>90741200</v>
      </c>
      <c r="C9232" t="s">
        <v>9183</v>
      </c>
      <c r="E9232" s="12">
        <v>9232</v>
      </c>
      <c r="F9232" s="13">
        <v>90741300</v>
      </c>
      <c r="G9232" s="14" t="s">
        <v>9184</v>
      </c>
      <c r="Q9232" t="str">
        <f t="shared" si="144"/>
        <v>90741300-Usluge sanacije posle izlivanja nafte</v>
      </c>
    </row>
    <row r="9233" spans="1:17" x14ac:dyDescent="0.25">
      <c r="A9233">
        <v>9232</v>
      </c>
      <c r="B9233">
        <v>90741300</v>
      </c>
      <c r="C9233" t="s">
        <v>9184</v>
      </c>
      <c r="E9233" s="15">
        <v>9233</v>
      </c>
      <c r="F9233" s="16">
        <v>90742000</v>
      </c>
      <c r="G9233" s="17" t="s">
        <v>9185</v>
      </c>
      <c r="Q9233" t="str">
        <f t="shared" si="144"/>
        <v>90742000-Usluge u vezi sa zagađenjem bukom</v>
      </c>
    </row>
    <row r="9234" spans="1:17" x14ac:dyDescent="0.25">
      <c r="A9234">
        <v>9233</v>
      </c>
      <c r="B9234">
        <v>90742000</v>
      </c>
      <c r="C9234" t="s">
        <v>9185</v>
      </c>
      <c r="E9234" s="12">
        <v>9234</v>
      </c>
      <c r="F9234" s="13">
        <v>90742100</v>
      </c>
      <c r="G9234" s="14" t="s">
        <v>9186</v>
      </c>
      <c r="Q9234" t="str">
        <f t="shared" si="144"/>
        <v>90742100-Usluge kontrole buke</v>
      </c>
    </row>
    <row r="9235" spans="1:17" x14ac:dyDescent="0.25">
      <c r="A9235">
        <v>9234</v>
      </c>
      <c r="B9235">
        <v>90742100</v>
      </c>
      <c r="C9235" t="s">
        <v>9186</v>
      </c>
      <c r="E9235" s="15">
        <v>9235</v>
      </c>
      <c r="F9235" s="16">
        <v>90742200</v>
      </c>
      <c r="G9235" s="17" t="s">
        <v>9187</v>
      </c>
      <c r="Q9235" t="str">
        <f t="shared" si="144"/>
        <v>90742200-Usluge zaštite od zagađenja bukom</v>
      </c>
    </row>
    <row r="9236" spans="1:17" x14ac:dyDescent="0.25">
      <c r="A9236">
        <v>9235</v>
      </c>
      <c r="B9236">
        <v>90742200</v>
      </c>
      <c r="C9236" t="s">
        <v>9187</v>
      </c>
      <c r="E9236" s="12">
        <v>9236</v>
      </c>
      <c r="F9236" s="13">
        <v>90742300</v>
      </c>
      <c r="G9236" s="14" t="s">
        <v>9188</v>
      </c>
      <c r="Q9236" t="str">
        <f t="shared" si="144"/>
        <v>90742300-Usluge praćenja zagađenja bukom</v>
      </c>
    </row>
    <row r="9237" spans="1:17" x14ac:dyDescent="0.25">
      <c r="A9237">
        <v>9236</v>
      </c>
      <c r="B9237">
        <v>90742300</v>
      </c>
      <c r="C9237" t="s">
        <v>9188</v>
      </c>
      <c r="E9237" s="15">
        <v>9237</v>
      </c>
      <c r="F9237" s="16">
        <v>90742400</v>
      </c>
      <c r="G9237" s="17" t="s">
        <v>9189</v>
      </c>
      <c r="Q9237" t="str">
        <f t="shared" si="144"/>
        <v>90742400-Usluge savetovanja u vezi sa zagađenjem bukom</v>
      </c>
    </row>
    <row r="9238" spans="1:17" x14ac:dyDescent="0.25">
      <c r="A9238">
        <v>9237</v>
      </c>
      <c r="B9238">
        <v>90742400</v>
      </c>
      <c r="C9238" t="s">
        <v>9189</v>
      </c>
      <c r="E9238" s="12">
        <v>9238</v>
      </c>
      <c r="F9238" s="13">
        <v>90743000</v>
      </c>
      <c r="G9238" s="14" t="s">
        <v>9190</v>
      </c>
      <c r="Q9238" t="str">
        <f t="shared" si="144"/>
        <v>90743000-Usluge u vezi sa zagađenjem otrovnim materijama</v>
      </c>
    </row>
    <row r="9239" spans="1:17" x14ac:dyDescent="0.25">
      <c r="A9239">
        <v>9238</v>
      </c>
      <c r="B9239">
        <v>90743000</v>
      </c>
      <c r="C9239" t="s">
        <v>9190</v>
      </c>
      <c r="E9239" s="15">
        <v>9239</v>
      </c>
      <c r="F9239" s="16">
        <v>90743100</v>
      </c>
      <c r="G9239" s="17" t="s">
        <v>9191</v>
      </c>
      <c r="Q9239" t="str">
        <f t="shared" si="144"/>
        <v>90743100-Usluge praćenja otrovnih materija</v>
      </c>
    </row>
    <row r="9240" spans="1:17" x14ac:dyDescent="0.25">
      <c r="A9240">
        <v>9239</v>
      </c>
      <c r="B9240">
        <v>90743100</v>
      </c>
      <c r="C9240" t="s">
        <v>9191</v>
      </c>
      <c r="E9240" s="12">
        <v>9240</v>
      </c>
      <c r="F9240" s="13">
        <v>90743200</v>
      </c>
      <c r="G9240" s="14" t="s">
        <v>9192</v>
      </c>
      <c r="Q9240" t="str">
        <f t="shared" si="144"/>
        <v>90743200-Usluge sanacije kod otrovnih materija</v>
      </c>
    </row>
    <row r="9241" spans="1:17" x14ac:dyDescent="0.25">
      <c r="A9241">
        <v>9240</v>
      </c>
      <c r="B9241">
        <v>90743200</v>
      </c>
      <c r="C9241" t="s">
        <v>9192</v>
      </c>
      <c r="E9241" s="15">
        <v>9241</v>
      </c>
      <c r="F9241" s="16">
        <v>90900000</v>
      </c>
      <c r="G9241" s="17" t="s">
        <v>9193</v>
      </c>
      <c r="Q9241" t="str">
        <f t="shared" si="144"/>
        <v>90900000-Usluge čišćenja i sanitacije</v>
      </c>
    </row>
    <row r="9242" spans="1:17" x14ac:dyDescent="0.25">
      <c r="A9242">
        <v>9241</v>
      </c>
      <c r="B9242">
        <v>90900000</v>
      </c>
      <c r="C9242" t="s">
        <v>9193</v>
      </c>
      <c r="E9242" s="12">
        <v>9242</v>
      </c>
      <c r="F9242" s="13">
        <v>90910000</v>
      </c>
      <c r="G9242" s="14" t="s">
        <v>9194</v>
      </c>
      <c r="Q9242" t="str">
        <f t="shared" si="144"/>
        <v>90910000-Usluge čišćenja</v>
      </c>
    </row>
    <row r="9243" spans="1:17" x14ac:dyDescent="0.25">
      <c r="A9243">
        <v>9242</v>
      </c>
      <c r="B9243">
        <v>90910000</v>
      </c>
      <c r="C9243" t="s">
        <v>9194</v>
      </c>
      <c r="E9243" s="15">
        <v>9243</v>
      </c>
      <c r="F9243" s="16">
        <v>90911000</v>
      </c>
      <c r="G9243" s="17" t="s">
        <v>9195</v>
      </c>
      <c r="Q9243" t="str">
        <f t="shared" si="144"/>
        <v>90911000-Usluge čišćenja stambenih objekata, zgrada i prozora</v>
      </c>
    </row>
    <row r="9244" spans="1:17" x14ac:dyDescent="0.25">
      <c r="A9244">
        <v>9243</v>
      </c>
      <c r="B9244">
        <v>90911000</v>
      </c>
      <c r="C9244" t="s">
        <v>9195</v>
      </c>
      <c r="E9244" s="12">
        <v>9244</v>
      </c>
      <c r="F9244" s="13">
        <v>90911100</v>
      </c>
      <c r="G9244" s="14" t="s">
        <v>9196</v>
      </c>
      <c r="Q9244" t="str">
        <f t="shared" si="144"/>
        <v>90911100-Usluge čišćenja stambenih objekata</v>
      </c>
    </row>
    <row r="9245" spans="1:17" x14ac:dyDescent="0.25">
      <c r="A9245">
        <v>9244</v>
      </c>
      <c r="B9245">
        <v>90911100</v>
      </c>
      <c r="C9245" t="s">
        <v>9196</v>
      </c>
      <c r="E9245" s="15">
        <v>9245</v>
      </c>
      <c r="F9245" s="16">
        <v>90911200</v>
      </c>
      <c r="G9245" s="17" t="s">
        <v>9197</v>
      </c>
      <c r="Q9245" t="str">
        <f t="shared" si="144"/>
        <v>90911200-Usluge čišćenja zgrada</v>
      </c>
    </row>
    <row r="9246" spans="1:17" x14ac:dyDescent="0.25">
      <c r="A9246">
        <v>9245</v>
      </c>
      <c r="B9246">
        <v>90911200</v>
      </c>
      <c r="C9246" t="s">
        <v>9197</v>
      </c>
      <c r="E9246" s="12">
        <v>9246</v>
      </c>
      <c r="F9246" s="13">
        <v>90911300</v>
      </c>
      <c r="G9246" s="14" t="s">
        <v>9198</v>
      </c>
      <c r="Q9246" t="str">
        <f t="shared" si="144"/>
        <v>90911300-Usluge čišćenja prozora</v>
      </c>
    </row>
    <row r="9247" spans="1:17" x14ac:dyDescent="0.25">
      <c r="A9247">
        <v>9246</v>
      </c>
      <c r="B9247">
        <v>90911300</v>
      </c>
      <c r="C9247" t="s">
        <v>9198</v>
      </c>
      <c r="E9247" s="15">
        <v>9247</v>
      </c>
      <c r="F9247" s="16">
        <v>90912000</v>
      </c>
      <c r="G9247" s="17" t="s">
        <v>9199</v>
      </c>
      <c r="Q9247" t="str">
        <f t="shared" si="144"/>
        <v>90912000-Usluge čišćenja mlazom cevnih konstrukcija</v>
      </c>
    </row>
    <row r="9248" spans="1:17" x14ac:dyDescent="0.25">
      <c r="A9248">
        <v>9247</v>
      </c>
      <c r="B9248">
        <v>90912000</v>
      </c>
      <c r="C9248" t="s">
        <v>9199</v>
      </c>
      <c r="E9248" s="12">
        <v>9248</v>
      </c>
      <c r="F9248" s="13">
        <v>90913000</v>
      </c>
      <c r="G9248" s="14" t="s">
        <v>9200</v>
      </c>
      <c r="Q9248" t="str">
        <f t="shared" si="144"/>
        <v>90913000-Usluge čišćenja cisterni i rezervoara</v>
      </c>
    </row>
    <row r="9249" spans="1:17" x14ac:dyDescent="0.25">
      <c r="A9249">
        <v>9248</v>
      </c>
      <c r="B9249">
        <v>90913000</v>
      </c>
      <c r="C9249" t="s">
        <v>9200</v>
      </c>
      <c r="E9249" s="15">
        <v>9249</v>
      </c>
      <c r="F9249" s="16">
        <v>90913100</v>
      </c>
      <c r="G9249" s="17" t="s">
        <v>9201</v>
      </c>
      <c r="Q9249" t="str">
        <f t="shared" si="144"/>
        <v>90913100-Usluge čišćenja cisterni</v>
      </c>
    </row>
    <row r="9250" spans="1:17" x14ac:dyDescent="0.25">
      <c r="A9250">
        <v>9249</v>
      </c>
      <c r="B9250">
        <v>90913100</v>
      </c>
      <c r="C9250" t="s">
        <v>9201</v>
      </c>
      <c r="E9250" s="12">
        <v>9250</v>
      </c>
      <c r="F9250" s="13">
        <v>90913200</v>
      </c>
      <c r="G9250" s="14" t="s">
        <v>9202</v>
      </c>
      <c r="Q9250" t="str">
        <f t="shared" si="144"/>
        <v>90913200-Usluge čišćenja rezervoara</v>
      </c>
    </row>
    <row r="9251" spans="1:17" x14ac:dyDescent="0.25">
      <c r="A9251">
        <v>9250</v>
      </c>
      <c r="B9251">
        <v>90913200</v>
      </c>
      <c r="C9251" t="s">
        <v>9202</v>
      </c>
      <c r="E9251" s="15">
        <v>9251</v>
      </c>
      <c r="F9251" s="16">
        <v>90914000</v>
      </c>
      <c r="G9251" s="17" t="s">
        <v>9203</v>
      </c>
      <c r="Q9251" t="str">
        <f t="shared" si="144"/>
        <v>90914000-Usluge čišćenja parkirališta</v>
      </c>
    </row>
    <row r="9252" spans="1:17" x14ac:dyDescent="0.25">
      <c r="A9252">
        <v>9251</v>
      </c>
      <c r="B9252">
        <v>90914000</v>
      </c>
      <c r="C9252" t="s">
        <v>9203</v>
      </c>
      <c r="E9252" s="12">
        <v>9252</v>
      </c>
      <c r="F9252" s="13">
        <v>90915000</v>
      </c>
      <c r="G9252" s="14" t="s">
        <v>9204</v>
      </c>
      <c r="Q9252" t="str">
        <f t="shared" si="144"/>
        <v>90915000-Usluge čišćenja peći i dimnjaka</v>
      </c>
    </row>
    <row r="9253" spans="1:17" x14ac:dyDescent="0.25">
      <c r="A9253">
        <v>9252</v>
      </c>
      <c r="B9253">
        <v>90915000</v>
      </c>
      <c r="C9253" t="s">
        <v>9204</v>
      </c>
      <c r="E9253" s="15">
        <v>9253</v>
      </c>
      <c r="F9253" s="16">
        <v>90916000</v>
      </c>
      <c r="G9253" s="17" t="s">
        <v>9205</v>
      </c>
      <c r="Q9253" t="str">
        <f t="shared" si="144"/>
        <v>90916000-Usluge čišćenja telefonske opreme</v>
      </c>
    </row>
    <row r="9254" spans="1:17" x14ac:dyDescent="0.25">
      <c r="A9254">
        <v>9253</v>
      </c>
      <c r="B9254">
        <v>90916000</v>
      </c>
      <c r="C9254" t="s">
        <v>9205</v>
      </c>
      <c r="E9254" s="12">
        <v>9254</v>
      </c>
      <c r="F9254" s="13">
        <v>90917000</v>
      </c>
      <c r="G9254" s="14" t="s">
        <v>9206</v>
      </c>
      <c r="Q9254" t="str">
        <f t="shared" si="144"/>
        <v>90917000-Usluge čišćenja prevoznih sredstava</v>
      </c>
    </row>
    <row r="9255" spans="1:17" x14ac:dyDescent="0.25">
      <c r="A9255">
        <v>9254</v>
      </c>
      <c r="B9255">
        <v>90917000</v>
      </c>
      <c r="C9255" t="s">
        <v>9206</v>
      </c>
      <c r="E9255" s="15">
        <v>9255</v>
      </c>
      <c r="F9255" s="16">
        <v>90918000</v>
      </c>
      <c r="G9255" s="17" t="s">
        <v>9207</v>
      </c>
      <c r="Q9255" t="str">
        <f t="shared" si="144"/>
        <v>90918000-Usluge čišćenja posuda za otpad</v>
      </c>
    </row>
    <row r="9256" spans="1:17" x14ac:dyDescent="0.25">
      <c r="A9256">
        <v>9255</v>
      </c>
      <c r="B9256">
        <v>90918000</v>
      </c>
      <c r="C9256" t="s">
        <v>9207</v>
      </c>
      <c r="E9256" s="12">
        <v>9256</v>
      </c>
      <c r="F9256" s="13">
        <v>90919000</v>
      </c>
      <c r="G9256" s="14" t="s">
        <v>9208</v>
      </c>
      <c r="Q9256" t="str">
        <f t="shared" si="144"/>
        <v>90919000-Usluge čišćenja kancelarija, škola i kancelarijske opreme</v>
      </c>
    </row>
    <row r="9257" spans="1:17" x14ac:dyDescent="0.25">
      <c r="A9257">
        <v>9256</v>
      </c>
      <c r="B9257">
        <v>90919000</v>
      </c>
      <c r="C9257" t="s">
        <v>9208</v>
      </c>
      <c r="E9257" s="15">
        <v>9257</v>
      </c>
      <c r="F9257" s="16">
        <v>90919100</v>
      </c>
      <c r="G9257" s="17" t="s">
        <v>9209</v>
      </c>
      <c r="Q9257" t="str">
        <f t="shared" si="144"/>
        <v>90919100-Usluge čišćenja kancelarijske opreme</v>
      </c>
    </row>
    <row r="9258" spans="1:17" x14ac:dyDescent="0.25">
      <c r="A9258">
        <v>9257</v>
      </c>
      <c r="B9258">
        <v>90919100</v>
      </c>
      <c r="C9258" t="s">
        <v>9209</v>
      </c>
      <c r="E9258" s="12">
        <v>9258</v>
      </c>
      <c r="F9258" s="13">
        <v>90919200</v>
      </c>
      <c r="G9258" s="14" t="s">
        <v>9210</v>
      </c>
      <c r="Q9258" t="str">
        <f t="shared" si="144"/>
        <v>90919200-Usluge čišćenja kancelarija</v>
      </c>
    </row>
    <row r="9259" spans="1:17" x14ac:dyDescent="0.25">
      <c r="A9259">
        <v>9258</v>
      </c>
      <c r="B9259">
        <v>90919200</v>
      </c>
      <c r="C9259" t="s">
        <v>9210</v>
      </c>
      <c r="E9259" s="15">
        <v>9259</v>
      </c>
      <c r="F9259" s="16">
        <v>90919300</v>
      </c>
      <c r="G9259" s="17" t="s">
        <v>9211</v>
      </c>
      <c r="Q9259" t="str">
        <f t="shared" si="144"/>
        <v>90919300-Usluge čišćenja škola</v>
      </c>
    </row>
    <row r="9260" spans="1:17" x14ac:dyDescent="0.25">
      <c r="A9260">
        <v>9259</v>
      </c>
      <c r="B9260">
        <v>90919300</v>
      </c>
      <c r="C9260" t="s">
        <v>9211</v>
      </c>
      <c r="E9260" s="12">
        <v>9260</v>
      </c>
      <c r="F9260" s="13">
        <v>90920000</v>
      </c>
      <c r="G9260" s="14" t="s">
        <v>9212</v>
      </c>
      <c r="Q9260" t="str">
        <f t="shared" si="144"/>
        <v>90920000-Sanitarne usluge na objektima</v>
      </c>
    </row>
    <row r="9261" spans="1:17" x14ac:dyDescent="0.25">
      <c r="A9261">
        <v>9260</v>
      </c>
      <c r="B9261">
        <v>90920000</v>
      </c>
      <c r="C9261" t="s">
        <v>9212</v>
      </c>
      <c r="E9261" s="15">
        <v>9261</v>
      </c>
      <c r="F9261" s="16">
        <v>90921000</v>
      </c>
      <c r="G9261" s="17" t="s">
        <v>9213</v>
      </c>
      <c r="Q9261" t="str">
        <f t="shared" si="144"/>
        <v>90921000-Usluge dezinfekcije i uništavanja štetočina</v>
      </c>
    </row>
    <row r="9262" spans="1:17" x14ac:dyDescent="0.25">
      <c r="A9262">
        <v>9261</v>
      </c>
      <c r="B9262">
        <v>90921000</v>
      </c>
      <c r="C9262" t="s">
        <v>9213</v>
      </c>
      <c r="E9262" s="12">
        <v>9262</v>
      </c>
      <c r="F9262" s="13">
        <v>90922000</v>
      </c>
      <c r="G9262" s="14" t="s">
        <v>9214</v>
      </c>
      <c r="Q9262" t="str">
        <f t="shared" si="144"/>
        <v>90922000-Usluge suzbijanja štetočina</v>
      </c>
    </row>
    <row r="9263" spans="1:17" x14ac:dyDescent="0.25">
      <c r="A9263">
        <v>9262</v>
      </c>
      <c r="B9263">
        <v>90922000</v>
      </c>
      <c r="C9263" t="s">
        <v>9214</v>
      </c>
      <c r="E9263" s="15">
        <v>9263</v>
      </c>
      <c r="F9263" s="16">
        <v>90923000</v>
      </c>
      <c r="G9263" s="17" t="s">
        <v>9215</v>
      </c>
      <c r="Q9263" t="str">
        <f t="shared" si="144"/>
        <v>90923000-Usluge deratizacije</v>
      </c>
    </row>
    <row r="9264" spans="1:17" x14ac:dyDescent="0.25">
      <c r="A9264">
        <v>9263</v>
      </c>
      <c r="B9264">
        <v>90923000</v>
      </c>
      <c r="C9264" t="s">
        <v>9215</v>
      </c>
      <c r="E9264" s="12">
        <v>9264</v>
      </c>
      <c r="F9264" s="13">
        <v>90924000</v>
      </c>
      <c r="G9264" s="14" t="s">
        <v>9216</v>
      </c>
      <c r="Q9264" t="str">
        <f t="shared" si="144"/>
        <v>90924000-Usluge fumigacije</v>
      </c>
    </row>
    <row r="9265" spans="1:17" x14ac:dyDescent="0.25">
      <c r="A9265">
        <v>9264</v>
      </c>
      <c r="B9265">
        <v>90924000</v>
      </c>
      <c r="C9265" t="s">
        <v>9216</v>
      </c>
      <c r="E9265" s="15">
        <v>9265</v>
      </c>
      <c r="F9265" s="16">
        <v>92000000</v>
      </c>
      <c r="G9265" s="17" t="s">
        <v>9217</v>
      </c>
      <c r="Q9265" t="str">
        <f t="shared" si="144"/>
        <v>92000000-Usluge u oblasti rekreacije, kulture i sporta</v>
      </c>
    </row>
    <row r="9266" spans="1:17" x14ac:dyDescent="0.25">
      <c r="A9266">
        <v>9265</v>
      </c>
      <c r="B9266">
        <v>92000000</v>
      </c>
      <c r="C9266" t="s">
        <v>9217</v>
      </c>
      <c r="E9266" s="12">
        <v>9266</v>
      </c>
      <c r="F9266" s="13">
        <v>92100000</v>
      </c>
      <c r="G9266" s="14" t="s">
        <v>9218</v>
      </c>
      <c r="Q9266" t="str">
        <f t="shared" si="144"/>
        <v>92100000-Filmske i video usluge</v>
      </c>
    </row>
    <row r="9267" spans="1:17" x14ac:dyDescent="0.25">
      <c r="A9267">
        <v>9266</v>
      </c>
      <c r="B9267">
        <v>92100000</v>
      </c>
      <c r="C9267" t="s">
        <v>9218</v>
      </c>
      <c r="E9267" s="15">
        <v>9267</v>
      </c>
      <c r="F9267" s="16">
        <v>92110000</v>
      </c>
      <c r="G9267" s="17" t="s">
        <v>9219</v>
      </c>
      <c r="Q9267" t="str">
        <f t="shared" si="144"/>
        <v>92110000-Usluge produkcije filmskih i video traka i srodne usluge</v>
      </c>
    </row>
    <row r="9268" spans="1:17" x14ac:dyDescent="0.25">
      <c r="A9268">
        <v>9267</v>
      </c>
      <c r="B9268">
        <v>92110000</v>
      </c>
      <c r="C9268" t="s">
        <v>9219</v>
      </c>
      <c r="E9268" s="12">
        <v>9268</v>
      </c>
      <c r="F9268" s="13">
        <v>92111000</v>
      </c>
      <c r="G9268" s="14" t="s">
        <v>9220</v>
      </c>
      <c r="Q9268" t="str">
        <f t="shared" si="144"/>
        <v>92111000-Usluge produkcije filma i video snimaka</v>
      </c>
    </row>
    <row r="9269" spans="1:17" x14ac:dyDescent="0.25">
      <c r="A9269">
        <v>9268</v>
      </c>
      <c r="B9269">
        <v>92111000</v>
      </c>
      <c r="C9269" t="s">
        <v>9220</v>
      </c>
      <c r="E9269" s="15">
        <v>9269</v>
      </c>
      <c r="F9269" s="16">
        <v>92111100</v>
      </c>
      <c r="G9269" s="17" t="s">
        <v>9221</v>
      </c>
      <c r="Q9269" t="str">
        <f t="shared" si="144"/>
        <v>92111100-Produkcija obrazovnih filmova i video snimaka</v>
      </c>
    </row>
    <row r="9270" spans="1:17" x14ac:dyDescent="0.25">
      <c r="A9270">
        <v>9269</v>
      </c>
      <c r="B9270">
        <v>92111100</v>
      </c>
      <c r="C9270" t="s">
        <v>9221</v>
      </c>
      <c r="E9270" s="12">
        <v>9270</v>
      </c>
      <c r="F9270" s="13">
        <v>92111200</v>
      </c>
      <c r="G9270" s="14" t="s">
        <v>9222</v>
      </c>
      <c r="Q9270" t="str">
        <f t="shared" si="144"/>
        <v>92111200-Produkcija reklamnog, propagandnog i informativnog filma i video snimaka</v>
      </c>
    </row>
    <row r="9271" spans="1:17" x14ac:dyDescent="0.25">
      <c r="A9271">
        <v>9270</v>
      </c>
      <c r="B9271">
        <v>92111200</v>
      </c>
      <c r="C9271" t="s">
        <v>9222</v>
      </c>
      <c r="E9271" s="15">
        <v>9271</v>
      </c>
      <c r="F9271" s="16">
        <v>92111210</v>
      </c>
      <c r="G9271" s="17" t="s">
        <v>9223</v>
      </c>
      <c r="Q9271" t="str">
        <f t="shared" si="144"/>
        <v>92111210-Produkcija reklamnog filma</v>
      </c>
    </row>
    <row r="9272" spans="1:17" x14ac:dyDescent="0.25">
      <c r="A9272">
        <v>9271</v>
      </c>
      <c r="B9272">
        <v>92111210</v>
      </c>
      <c r="C9272" t="s">
        <v>9223</v>
      </c>
      <c r="E9272" s="12">
        <v>9272</v>
      </c>
      <c r="F9272" s="13">
        <v>92111220</v>
      </c>
      <c r="G9272" s="14" t="s">
        <v>9224</v>
      </c>
      <c r="Q9272" t="str">
        <f t="shared" si="144"/>
        <v>92111220-Produkcija reklamnih video snimaka</v>
      </c>
    </row>
    <row r="9273" spans="1:17" x14ac:dyDescent="0.25">
      <c r="A9273">
        <v>9272</v>
      </c>
      <c r="B9273">
        <v>92111220</v>
      </c>
      <c r="C9273" t="s">
        <v>9224</v>
      </c>
      <c r="E9273" s="15">
        <v>9273</v>
      </c>
      <c r="F9273" s="16">
        <v>92111230</v>
      </c>
      <c r="G9273" s="17" t="s">
        <v>9225</v>
      </c>
      <c r="Q9273" t="str">
        <f t="shared" si="144"/>
        <v>92111230-Produkcija propagandnog filma</v>
      </c>
    </row>
    <row r="9274" spans="1:17" x14ac:dyDescent="0.25">
      <c r="A9274">
        <v>9273</v>
      </c>
      <c r="B9274">
        <v>92111230</v>
      </c>
      <c r="C9274" t="s">
        <v>9225</v>
      </c>
      <c r="E9274" s="12">
        <v>9274</v>
      </c>
      <c r="F9274" s="13">
        <v>92111240</v>
      </c>
      <c r="G9274" s="14" t="s">
        <v>9226</v>
      </c>
      <c r="Q9274" t="str">
        <f t="shared" si="144"/>
        <v>92111240-Produkcija propagandnih video snimaka</v>
      </c>
    </row>
    <row r="9275" spans="1:17" x14ac:dyDescent="0.25">
      <c r="A9275">
        <v>9274</v>
      </c>
      <c r="B9275">
        <v>92111240</v>
      </c>
      <c r="C9275" t="s">
        <v>9226</v>
      </c>
      <c r="E9275" s="15">
        <v>9275</v>
      </c>
      <c r="F9275" s="16">
        <v>92111250</v>
      </c>
      <c r="G9275" s="17" t="s">
        <v>9227</v>
      </c>
      <c r="Q9275" t="str">
        <f t="shared" si="144"/>
        <v>92111250-Produkcija informativnog filma</v>
      </c>
    </row>
    <row r="9276" spans="1:17" x14ac:dyDescent="0.25">
      <c r="A9276">
        <v>9275</v>
      </c>
      <c r="B9276">
        <v>92111250</v>
      </c>
      <c r="C9276" t="s">
        <v>9227</v>
      </c>
      <c r="E9276" s="12">
        <v>9276</v>
      </c>
      <c r="F9276" s="13">
        <v>92111260</v>
      </c>
      <c r="G9276" s="14" t="s">
        <v>9228</v>
      </c>
      <c r="Q9276" t="str">
        <f t="shared" si="144"/>
        <v>92111260-Produkcija informativnih video snimaka</v>
      </c>
    </row>
    <row r="9277" spans="1:17" x14ac:dyDescent="0.25">
      <c r="A9277">
        <v>9276</v>
      </c>
      <c r="B9277">
        <v>92111260</v>
      </c>
      <c r="C9277" t="s">
        <v>9228</v>
      </c>
      <c r="E9277" s="15">
        <v>9277</v>
      </c>
      <c r="F9277" s="16">
        <v>92111300</v>
      </c>
      <c r="G9277" s="17" t="s">
        <v>9229</v>
      </c>
      <c r="Q9277" t="str">
        <f t="shared" si="144"/>
        <v>92111300-Produkcija zabavnog filma i video snimaka</v>
      </c>
    </row>
    <row r="9278" spans="1:17" x14ac:dyDescent="0.25">
      <c r="A9278">
        <v>9277</v>
      </c>
      <c r="B9278">
        <v>92111300</v>
      </c>
      <c r="C9278" t="s">
        <v>9229</v>
      </c>
      <c r="E9278" s="12">
        <v>9278</v>
      </c>
      <c r="F9278" s="13">
        <v>92111310</v>
      </c>
      <c r="G9278" s="14" t="s">
        <v>9230</v>
      </c>
      <c r="Q9278" t="str">
        <f t="shared" si="144"/>
        <v>92111310-Produkcija zabavnog filma</v>
      </c>
    </row>
    <row r="9279" spans="1:17" x14ac:dyDescent="0.25">
      <c r="A9279">
        <v>9278</v>
      </c>
      <c r="B9279">
        <v>92111310</v>
      </c>
      <c r="C9279" t="s">
        <v>9230</v>
      </c>
      <c r="E9279" s="15">
        <v>9279</v>
      </c>
      <c r="F9279" s="16">
        <v>92111320</v>
      </c>
      <c r="G9279" s="17" t="s">
        <v>9231</v>
      </c>
      <c r="Q9279" t="str">
        <f t="shared" si="144"/>
        <v>92111320-Produkcija zabavnih video snimaka</v>
      </c>
    </row>
    <row r="9280" spans="1:17" x14ac:dyDescent="0.25">
      <c r="A9280">
        <v>9279</v>
      </c>
      <c r="B9280">
        <v>92111320</v>
      </c>
      <c r="C9280" t="s">
        <v>9231</v>
      </c>
      <c r="E9280" s="12">
        <v>9280</v>
      </c>
      <c r="F9280" s="13">
        <v>92112000</v>
      </c>
      <c r="G9280" s="14" t="s">
        <v>9232</v>
      </c>
      <c r="Q9280" t="str">
        <f t="shared" si="144"/>
        <v>92112000-Usluge u vezi sa produkcijom filma i video snimaka</v>
      </c>
    </row>
    <row r="9281" spans="1:17" x14ac:dyDescent="0.25">
      <c r="A9281">
        <v>9280</v>
      </c>
      <c r="B9281">
        <v>92112000</v>
      </c>
      <c r="C9281" t="s">
        <v>9232</v>
      </c>
      <c r="E9281" s="15">
        <v>9281</v>
      </c>
      <c r="F9281" s="16">
        <v>92120000</v>
      </c>
      <c r="G9281" s="17" t="s">
        <v>9233</v>
      </c>
      <c r="Q9281" t="str">
        <f t="shared" si="144"/>
        <v>92120000-Usluge distribucije filma ili video snimaka</v>
      </c>
    </row>
    <row r="9282" spans="1:17" x14ac:dyDescent="0.25">
      <c r="A9282">
        <v>9281</v>
      </c>
      <c r="B9282">
        <v>92120000</v>
      </c>
      <c r="C9282" t="s">
        <v>9233</v>
      </c>
      <c r="E9282" s="12">
        <v>9282</v>
      </c>
      <c r="F9282" s="13">
        <v>92121000</v>
      </c>
      <c r="G9282" s="14" t="s">
        <v>9234</v>
      </c>
      <c r="Q9282" t="str">
        <f t="shared" ref="Q9282:Q9345" si="145">F9282&amp; "-" &amp;G9282</f>
        <v>92121000-Usluge distribucije video snimaka</v>
      </c>
    </row>
    <row r="9283" spans="1:17" x14ac:dyDescent="0.25">
      <c r="A9283">
        <v>9282</v>
      </c>
      <c r="B9283">
        <v>92121000</v>
      </c>
      <c r="C9283" t="s">
        <v>9234</v>
      </c>
      <c r="E9283" s="15">
        <v>9283</v>
      </c>
      <c r="F9283" s="16">
        <v>92122000</v>
      </c>
      <c r="G9283" s="17" t="s">
        <v>9235</v>
      </c>
      <c r="Q9283" t="str">
        <f t="shared" si="145"/>
        <v>92122000-Usluge distribucije filma</v>
      </c>
    </row>
    <row r="9284" spans="1:17" x14ac:dyDescent="0.25">
      <c r="A9284">
        <v>9283</v>
      </c>
      <c r="B9284">
        <v>92122000</v>
      </c>
      <c r="C9284" t="s">
        <v>9235</v>
      </c>
      <c r="E9284" s="12">
        <v>9284</v>
      </c>
      <c r="F9284" s="13">
        <v>92130000</v>
      </c>
      <c r="G9284" s="14" t="s">
        <v>9236</v>
      </c>
      <c r="Q9284" t="str">
        <f t="shared" si="145"/>
        <v>92130000-Usluge prikazivanja filma</v>
      </c>
    </row>
    <row r="9285" spans="1:17" x14ac:dyDescent="0.25">
      <c r="A9285">
        <v>9284</v>
      </c>
      <c r="B9285">
        <v>92130000</v>
      </c>
      <c r="C9285" t="s">
        <v>9236</v>
      </c>
      <c r="E9285" s="15">
        <v>9285</v>
      </c>
      <c r="F9285" s="16">
        <v>92140000</v>
      </c>
      <c r="G9285" s="17" t="s">
        <v>9237</v>
      </c>
      <c r="Q9285" t="str">
        <f t="shared" si="145"/>
        <v>92140000-Usluge prikazivanja video snimaka</v>
      </c>
    </row>
    <row r="9286" spans="1:17" x14ac:dyDescent="0.25">
      <c r="A9286">
        <v>9285</v>
      </c>
      <c r="B9286">
        <v>92140000</v>
      </c>
      <c r="C9286" t="s">
        <v>9237</v>
      </c>
      <c r="E9286" s="12">
        <v>9286</v>
      </c>
      <c r="F9286" s="13">
        <v>92200000</v>
      </c>
      <c r="G9286" s="14" t="s">
        <v>9238</v>
      </c>
      <c r="Q9286" t="str">
        <f t="shared" si="145"/>
        <v>92200000-Usluge radija i televizije</v>
      </c>
    </row>
    <row r="9287" spans="1:17" x14ac:dyDescent="0.25">
      <c r="A9287">
        <v>9286</v>
      </c>
      <c r="B9287">
        <v>92200000</v>
      </c>
      <c r="C9287" t="s">
        <v>9238</v>
      </c>
      <c r="E9287" s="15">
        <v>9287</v>
      </c>
      <c r="F9287" s="16">
        <v>92210000</v>
      </c>
      <c r="G9287" s="17" t="s">
        <v>9239</v>
      </c>
      <c r="Q9287" t="str">
        <f t="shared" si="145"/>
        <v>92210000-Radijske usluge</v>
      </c>
    </row>
    <row r="9288" spans="1:17" x14ac:dyDescent="0.25">
      <c r="A9288">
        <v>9287</v>
      </c>
      <c r="B9288">
        <v>92210000</v>
      </c>
      <c r="C9288" t="s">
        <v>9239</v>
      </c>
      <c r="E9288" s="12">
        <v>9288</v>
      </c>
      <c r="F9288" s="13">
        <v>92211000</v>
      </c>
      <c r="G9288" s="14" t="s">
        <v>9240</v>
      </c>
      <c r="Q9288" t="str">
        <f t="shared" si="145"/>
        <v>92211000-Usluge radio produkcije</v>
      </c>
    </row>
    <row r="9289" spans="1:17" x14ac:dyDescent="0.25">
      <c r="A9289">
        <v>9288</v>
      </c>
      <c r="B9289">
        <v>92211000</v>
      </c>
      <c r="C9289" t="s">
        <v>9240</v>
      </c>
      <c r="E9289" s="15">
        <v>9289</v>
      </c>
      <c r="F9289" s="16">
        <v>92213000</v>
      </c>
      <c r="G9289" s="17" t="s">
        <v>9241</v>
      </c>
      <c r="Q9289" t="str">
        <f t="shared" si="145"/>
        <v>92213000-Usluge radio sistema kratkog dometa</v>
      </c>
    </row>
    <row r="9290" spans="1:17" x14ac:dyDescent="0.25">
      <c r="A9290">
        <v>9289</v>
      </c>
      <c r="B9290">
        <v>92213000</v>
      </c>
      <c r="C9290" t="s">
        <v>9241</v>
      </c>
      <c r="E9290" s="12">
        <v>9290</v>
      </c>
      <c r="F9290" s="13">
        <v>92214000</v>
      </c>
      <c r="G9290" s="14" t="s">
        <v>9242</v>
      </c>
      <c r="Q9290" t="str">
        <f t="shared" si="145"/>
        <v>92214000-Usluge radijskog studija ili opreme</v>
      </c>
    </row>
    <row r="9291" spans="1:17" x14ac:dyDescent="0.25">
      <c r="A9291">
        <v>9290</v>
      </c>
      <c r="B9291">
        <v>92214000</v>
      </c>
      <c r="C9291" t="s">
        <v>9242</v>
      </c>
      <c r="E9291" s="15">
        <v>9291</v>
      </c>
      <c r="F9291" s="16">
        <v>92215000</v>
      </c>
      <c r="G9291" s="17" t="s">
        <v>9243</v>
      </c>
      <c r="Q9291" t="str">
        <f t="shared" si="145"/>
        <v>92215000-Opšte mobilne radio usluge (GMRS)</v>
      </c>
    </row>
    <row r="9292" spans="1:17" x14ac:dyDescent="0.25">
      <c r="A9292">
        <v>9291</v>
      </c>
      <c r="B9292">
        <v>92215000</v>
      </c>
      <c r="C9292" t="s">
        <v>9243</v>
      </c>
      <c r="E9292" s="12">
        <v>9292</v>
      </c>
      <c r="F9292" s="13">
        <v>92216000</v>
      </c>
      <c r="G9292" s="14" t="s">
        <v>9244</v>
      </c>
      <c r="Q9292" t="str">
        <f t="shared" si="145"/>
        <v>92216000-Usluge porodičnog radija (FRS)</v>
      </c>
    </row>
    <row r="9293" spans="1:17" x14ac:dyDescent="0.25">
      <c r="A9293">
        <v>9292</v>
      </c>
      <c r="B9293">
        <v>92216000</v>
      </c>
      <c r="C9293" t="s">
        <v>9244</v>
      </c>
      <c r="E9293" s="15">
        <v>9293</v>
      </c>
      <c r="F9293" s="16">
        <v>92217000</v>
      </c>
      <c r="G9293" s="17" t="s">
        <v>9245</v>
      </c>
      <c r="Q9293" t="str">
        <f t="shared" si="145"/>
        <v>92217000-Opšte mobilne radio usluge ili usluge porodičnog radija (GMRS / FRS)</v>
      </c>
    </row>
    <row r="9294" spans="1:17" x14ac:dyDescent="0.25">
      <c r="A9294">
        <v>9293</v>
      </c>
      <c r="B9294">
        <v>92217000</v>
      </c>
      <c r="C9294" t="s">
        <v>9245</v>
      </c>
      <c r="E9294" s="12">
        <v>9294</v>
      </c>
      <c r="F9294" s="13">
        <v>92220000</v>
      </c>
      <c r="G9294" s="14" t="s">
        <v>9246</v>
      </c>
      <c r="Q9294" t="str">
        <f t="shared" si="145"/>
        <v>92220000-Televizijske usluge</v>
      </c>
    </row>
    <row r="9295" spans="1:17" x14ac:dyDescent="0.25">
      <c r="A9295">
        <v>9294</v>
      </c>
      <c r="B9295">
        <v>92220000</v>
      </c>
      <c r="C9295" t="s">
        <v>9246</v>
      </c>
      <c r="E9295" s="15">
        <v>9295</v>
      </c>
      <c r="F9295" s="16">
        <v>92221000</v>
      </c>
      <c r="G9295" s="17" t="s">
        <v>9247</v>
      </c>
      <c r="Q9295" t="str">
        <f t="shared" si="145"/>
        <v>92221000-Usluge televizijske produkcije</v>
      </c>
    </row>
    <row r="9296" spans="1:17" x14ac:dyDescent="0.25">
      <c r="A9296">
        <v>9295</v>
      </c>
      <c r="B9296">
        <v>92221000</v>
      </c>
      <c r="C9296" t="s">
        <v>9247</v>
      </c>
      <c r="E9296" s="12">
        <v>9296</v>
      </c>
      <c r="F9296" s="13">
        <v>92222000</v>
      </c>
      <c r="G9296" s="14" t="s">
        <v>9248</v>
      </c>
      <c r="Q9296" t="str">
        <f t="shared" si="145"/>
        <v>92222000-Usluge televizije zatvorenog kruga</v>
      </c>
    </row>
    <row r="9297" spans="1:17" x14ac:dyDescent="0.25">
      <c r="A9297">
        <v>9296</v>
      </c>
      <c r="B9297">
        <v>92222000</v>
      </c>
      <c r="C9297" t="s">
        <v>9248</v>
      </c>
      <c r="E9297" s="15">
        <v>9297</v>
      </c>
      <c r="F9297" s="16">
        <v>92224000</v>
      </c>
      <c r="G9297" s="17" t="s">
        <v>9249</v>
      </c>
      <c r="Q9297" t="str">
        <f t="shared" si="145"/>
        <v>92224000-Digitalna televizija</v>
      </c>
    </row>
    <row r="9298" spans="1:17" x14ac:dyDescent="0.25">
      <c r="A9298">
        <v>9297</v>
      </c>
      <c r="B9298">
        <v>92224000</v>
      </c>
      <c r="C9298" t="s">
        <v>9249</v>
      </c>
      <c r="E9298" s="12">
        <v>9298</v>
      </c>
      <c r="F9298" s="13">
        <v>92225000</v>
      </c>
      <c r="G9298" s="14" t="s">
        <v>9250</v>
      </c>
      <c r="Q9298" t="str">
        <f t="shared" si="145"/>
        <v>92225000-Interaktivna televizija</v>
      </c>
    </row>
    <row r="9299" spans="1:17" x14ac:dyDescent="0.25">
      <c r="A9299">
        <v>9298</v>
      </c>
      <c r="B9299">
        <v>92225000</v>
      </c>
      <c r="C9299" t="s">
        <v>9250</v>
      </c>
      <c r="E9299" s="15">
        <v>9299</v>
      </c>
      <c r="F9299" s="16">
        <v>92225100</v>
      </c>
      <c r="G9299" s="17" t="s">
        <v>9251</v>
      </c>
      <c r="Q9299" t="str">
        <f t="shared" si="145"/>
        <v>92225100-Televizija sa emitovanjem filmova na zahtev</v>
      </c>
    </row>
    <row r="9300" spans="1:17" x14ac:dyDescent="0.25">
      <c r="A9300">
        <v>9299</v>
      </c>
      <c r="B9300">
        <v>92225100</v>
      </c>
      <c r="C9300" t="s">
        <v>9251</v>
      </c>
      <c r="E9300" s="12">
        <v>9300</v>
      </c>
      <c r="F9300" s="13">
        <v>92226000</v>
      </c>
      <c r="G9300" s="14" t="s">
        <v>9252</v>
      </c>
      <c r="Q9300" t="str">
        <f t="shared" si="145"/>
        <v>92226000-Tele-programiranje</v>
      </c>
    </row>
    <row r="9301" spans="1:17" x14ac:dyDescent="0.25">
      <c r="A9301">
        <v>9300</v>
      </c>
      <c r="B9301">
        <v>92226000</v>
      </c>
      <c r="C9301" t="s">
        <v>9252</v>
      </c>
      <c r="E9301" s="15">
        <v>9301</v>
      </c>
      <c r="F9301" s="16">
        <v>92230000</v>
      </c>
      <c r="G9301" s="17" t="s">
        <v>9253</v>
      </c>
      <c r="Q9301" t="str">
        <f t="shared" si="145"/>
        <v>92230000-Usluge kablovskog radija i televizije</v>
      </c>
    </row>
    <row r="9302" spans="1:17" x14ac:dyDescent="0.25">
      <c r="A9302">
        <v>9301</v>
      </c>
      <c r="B9302">
        <v>92230000</v>
      </c>
      <c r="C9302" t="s">
        <v>9253</v>
      </c>
      <c r="E9302" s="12">
        <v>9302</v>
      </c>
      <c r="F9302" s="13">
        <v>92231000</v>
      </c>
      <c r="G9302" s="14" t="s">
        <v>9254</v>
      </c>
      <c r="Q9302" t="str">
        <f t="shared" si="145"/>
        <v>92231000-Međunarodne bilateralne usluge i međunarodne privatne zakupljene linije</v>
      </c>
    </row>
    <row r="9303" spans="1:17" x14ac:dyDescent="0.25">
      <c r="A9303">
        <v>9302</v>
      </c>
      <c r="B9303">
        <v>92231000</v>
      </c>
      <c r="C9303" t="s">
        <v>9254</v>
      </c>
      <c r="E9303" s="15">
        <v>9303</v>
      </c>
      <c r="F9303" s="16">
        <v>92232000</v>
      </c>
      <c r="G9303" s="17" t="s">
        <v>9255</v>
      </c>
      <c r="Q9303" t="str">
        <f t="shared" si="145"/>
        <v>92232000-Kablovska TV</v>
      </c>
    </row>
    <row r="9304" spans="1:17" x14ac:dyDescent="0.25">
      <c r="A9304">
        <v>9303</v>
      </c>
      <c r="B9304">
        <v>92232000</v>
      </c>
      <c r="C9304" t="s">
        <v>9255</v>
      </c>
      <c r="E9304" s="12">
        <v>9304</v>
      </c>
      <c r="F9304" s="13">
        <v>92300000</v>
      </c>
      <c r="G9304" s="14" t="s">
        <v>9256</v>
      </c>
      <c r="Q9304" t="str">
        <f t="shared" si="145"/>
        <v>92300000-Zabavne usluge</v>
      </c>
    </row>
    <row r="9305" spans="1:17" x14ac:dyDescent="0.25">
      <c r="A9305">
        <v>9304</v>
      </c>
      <c r="B9305">
        <v>92300000</v>
      </c>
      <c r="C9305" t="s">
        <v>9256</v>
      </c>
      <c r="E9305" s="15">
        <v>9305</v>
      </c>
      <c r="F9305" s="16">
        <v>92310000</v>
      </c>
      <c r="G9305" s="17" t="s">
        <v>9257</v>
      </c>
      <c r="Q9305" t="str">
        <f t="shared" si="145"/>
        <v>92310000-Usluge umetničkog i literarnog stvaralaštva i usluge prikazivanja</v>
      </c>
    </row>
    <row r="9306" spans="1:17" x14ac:dyDescent="0.25">
      <c r="A9306">
        <v>9305</v>
      </c>
      <c r="B9306">
        <v>92310000</v>
      </c>
      <c r="C9306" t="s">
        <v>9257</v>
      </c>
      <c r="E9306" s="12">
        <v>9306</v>
      </c>
      <c r="F9306" s="13">
        <v>92311000</v>
      </c>
      <c r="G9306" s="14" t="s">
        <v>9258</v>
      </c>
      <c r="Q9306" t="str">
        <f t="shared" si="145"/>
        <v>92311000-Umetnička dela</v>
      </c>
    </row>
    <row r="9307" spans="1:17" x14ac:dyDescent="0.25">
      <c r="A9307">
        <v>9306</v>
      </c>
      <c r="B9307">
        <v>92311000</v>
      </c>
      <c r="C9307" t="s">
        <v>9258</v>
      </c>
      <c r="E9307" s="15">
        <v>9307</v>
      </c>
      <c r="F9307" s="16">
        <v>92312000</v>
      </c>
      <c r="G9307" s="17" t="s">
        <v>9259</v>
      </c>
      <c r="Q9307" t="str">
        <f t="shared" si="145"/>
        <v>92312000-Umetničke usluge</v>
      </c>
    </row>
    <row r="9308" spans="1:17" x14ac:dyDescent="0.25">
      <c r="A9308">
        <v>9307</v>
      </c>
      <c r="B9308">
        <v>92312000</v>
      </c>
      <c r="C9308" t="s">
        <v>9259</v>
      </c>
      <c r="E9308" s="12">
        <v>9308</v>
      </c>
      <c r="F9308" s="13">
        <v>92312100</v>
      </c>
      <c r="G9308" s="14" t="s">
        <v>9260</v>
      </c>
      <c r="Q9308" t="str">
        <f t="shared" si="145"/>
        <v>92312100-Zabavne usluge pozorišnih producenata, muzičkih grupa, muzičkih sastava i orkestara</v>
      </c>
    </row>
    <row r="9309" spans="1:17" x14ac:dyDescent="0.25">
      <c r="A9309">
        <v>9308</v>
      </c>
      <c r="B9309">
        <v>92312100</v>
      </c>
      <c r="C9309" t="s">
        <v>9260</v>
      </c>
      <c r="E9309" s="15">
        <v>9309</v>
      </c>
      <c r="F9309" s="16">
        <v>92312110</v>
      </c>
      <c r="G9309" s="17" t="s">
        <v>9261</v>
      </c>
      <c r="Q9309" t="str">
        <f t="shared" si="145"/>
        <v>92312110-Usluge pozorišne produkcije</v>
      </c>
    </row>
    <row r="9310" spans="1:17" x14ac:dyDescent="0.25">
      <c r="A9310">
        <v>9309</v>
      </c>
      <c r="B9310">
        <v>92312110</v>
      </c>
      <c r="C9310" t="s">
        <v>9261</v>
      </c>
      <c r="E9310" s="12">
        <v>9310</v>
      </c>
      <c r="F9310" s="13">
        <v>92312120</v>
      </c>
      <c r="G9310" s="14" t="s">
        <v>9262</v>
      </c>
      <c r="Q9310" t="str">
        <f t="shared" si="145"/>
        <v>92312120-Usluge muzičkih grupa</v>
      </c>
    </row>
    <row r="9311" spans="1:17" x14ac:dyDescent="0.25">
      <c r="A9311">
        <v>9310</v>
      </c>
      <c r="B9311">
        <v>92312120</v>
      </c>
      <c r="C9311" t="s">
        <v>9262</v>
      </c>
      <c r="E9311" s="15">
        <v>9311</v>
      </c>
      <c r="F9311" s="16">
        <v>92312130</v>
      </c>
      <c r="G9311" s="17" t="s">
        <v>9263</v>
      </c>
      <c r="Q9311" t="str">
        <f t="shared" si="145"/>
        <v>92312130-Usluge muzičkih sastava</v>
      </c>
    </row>
    <row r="9312" spans="1:17" x14ac:dyDescent="0.25">
      <c r="A9312">
        <v>9311</v>
      </c>
      <c r="B9312">
        <v>92312130</v>
      </c>
      <c r="C9312" t="s">
        <v>9263</v>
      </c>
      <c r="E9312" s="12">
        <v>9312</v>
      </c>
      <c r="F9312" s="13">
        <v>92312140</v>
      </c>
      <c r="G9312" s="14" t="s">
        <v>9264</v>
      </c>
      <c r="Q9312" t="str">
        <f t="shared" si="145"/>
        <v>92312140-Zabavne usluge orkestra</v>
      </c>
    </row>
    <row r="9313" spans="1:17" x14ac:dyDescent="0.25">
      <c r="A9313">
        <v>9312</v>
      </c>
      <c r="B9313">
        <v>92312140</v>
      </c>
      <c r="C9313" t="s">
        <v>9264</v>
      </c>
      <c r="E9313" s="15">
        <v>9313</v>
      </c>
      <c r="F9313" s="16">
        <v>92312200</v>
      </c>
      <c r="G9313" s="17" t="s">
        <v>9265</v>
      </c>
      <c r="Q9313" t="str">
        <f t="shared" si="145"/>
        <v>92312200-Usluge pisaca, kompozitora, vajara, zabavljača i drugih samostalnih umetnika</v>
      </c>
    </row>
    <row r="9314" spans="1:17" x14ac:dyDescent="0.25">
      <c r="A9314">
        <v>9313</v>
      </c>
      <c r="B9314">
        <v>92312200</v>
      </c>
      <c r="C9314" t="s">
        <v>9265</v>
      </c>
      <c r="E9314" s="12">
        <v>9314</v>
      </c>
      <c r="F9314" s="13">
        <v>92312210</v>
      </c>
      <c r="G9314" s="14" t="s">
        <v>9266</v>
      </c>
      <c r="Q9314" t="str">
        <f t="shared" si="145"/>
        <v>92312210-Usluge pisaca</v>
      </c>
    </row>
    <row r="9315" spans="1:17" x14ac:dyDescent="0.25">
      <c r="A9315">
        <v>9314</v>
      </c>
      <c r="B9315">
        <v>92312210</v>
      </c>
      <c r="C9315" t="s">
        <v>9266</v>
      </c>
      <c r="E9315" s="15">
        <v>9315</v>
      </c>
      <c r="F9315" s="16">
        <v>92312211</v>
      </c>
      <c r="G9315" s="17" t="s">
        <v>9267</v>
      </c>
      <c r="Q9315" t="str">
        <f t="shared" si="145"/>
        <v>92312211-Usluge agencija za pisanje</v>
      </c>
    </row>
    <row r="9316" spans="1:17" x14ac:dyDescent="0.25">
      <c r="A9316">
        <v>9315</v>
      </c>
      <c r="B9316">
        <v>92312211</v>
      </c>
      <c r="C9316" t="s">
        <v>9267</v>
      </c>
      <c r="E9316" s="12">
        <v>9316</v>
      </c>
      <c r="F9316" s="13">
        <v>92312212</v>
      </c>
      <c r="G9316" s="14" t="s">
        <v>9268</v>
      </c>
      <c r="Q9316" t="str">
        <f t="shared" si="145"/>
        <v>92312212-Usluge u vezi sa pripremom obrazovnih priručnika</v>
      </c>
    </row>
    <row r="9317" spans="1:17" x14ac:dyDescent="0.25">
      <c r="A9317">
        <v>9316</v>
      </c>
      <c r="B9317">
        <v>92312212</v>
      </c>
      <c r="C9317" t="s">
        <v>9268</v>
      </c>
      <c r="E9317" s="15">
        <v>9317</v>
      </c>
      <c r="F9317" s="16">
        <v>92312213</v>
      </c>
      <c r="G9317" s="17" t="s">
        <v>9269</v>
      </c>
      <c r="Q9317" t="str">
        <f t="shared" si="145"/>
        <v>92312213-Usluge autora tehničkih materijala</v>
      </c>
    </row>
    <row r="9318" spans="1:17" x14ac:dyDescent="0.25">
      <c r="A9318">
        <v>9317</v>
      </c>
      <c r="B9318">
        <v>92312213</v>
      </c>
      <c r="C9318" t="s">
        <v>9269</v>
      </c>
      <c r="E9318" s="12">
        <v>9318</v>
      </c>
      <c r="F9318" s="13">
        <v>92312220</v>
      </c>
      <c r="G9318" s="14" t="s">
        <v>9270</v>
      </c>
      <c r="Q9318" t="str">
        <f t="shared" si="145"/>
        <v>92312220-Usluge kompozitora</v>
      </c>
    </row>
    <row r="9319" spans="1:17" x14ac:dyDescent="0.25">
      <c r="A9319">
        <v>9318</v>
      </c>
      <c r="B9319">
        <v>92312220</v>
      </c>
      <c r="C9319" t="s">
        <v>9270</v>
      </c>
      <c r="E9319" s="15">
        <v>9319</v>
      </c>
      <c r="F9319" s="16">
        <v>92312230</v>
      </c>
      <c r="G9319" s="17" t="s">
        <v>9271</v>
      </c>
      <c r="Q9319" t="str">
        <f t="shared" si="145"/>
        <v>92312230-Usluge vajara</v>
      </c>
    </row>
    <row r="9320" spans="1:17" x14ac:dyDescent="0.25">
      <c r="A9320">
        <v>9319</v>
      </c>
      <c r="B9320">
        <v>92312230</v>
      </c>
      <c r="C9320" t="s">
        <v>9271</v>
      </c>
      <c r="E9320" s="12">
        <v>9320</v>
      </c>
      <c r="F9320" s="13">
        <v>92312240</v>
      </c>
      <c r="G9320" s="14" t="s">
        <v>9272</v>
      </c>
      <c r="Q9320" t="str">
        <f t="shared" si="145"/>
        <v>92312240-Usluge zabavljača</v>
      </c>
    </row>
    <row r="9321" spans="1:17" x14ac:dyDescent="0.25">
      <c r="A9321">
        <v>9320</v>
      </c>
      <c r="B9321">
        <v>92312240</v>
      </c>
      <c r="C9321" t="s">
        <v>9272</v>
      </c>
      <c r="E9321" s="15">
        <v>9321</v>
      </c>
      <c r="F9321" s="16">
        <v>92312250</v>
      </c>
      <c r="G9321" s="17" t="s">
        <v>9273</v>
      </c>
      <c r="Q9321" t="str">
        <f t="shared" si="145"/>
        <v>92312250-Usluge drugih samostalnih umetnika</v>
      </c>
    </row>
    <row r="9322" spans="1:17" x14ac:dyDescent="0.25">
      <c r="A9322">
        <v>9321</v>
      </c>
      <c r="B9322">
        <v>92312250</v>
      </c>
      <c r="C9322" t="s">
        <v>9273</v>
      </c>
      <c r="E9322" s="12">
        <v>9322</v>
      </c>
      <c r="F9322" s="13">
        <v>92312251</v>
      </c>
      <c r="G9322" s="14" t="s">
        <v>9274</v>
      </c>
      <c r="Q9322" t="str">
        <f t="shared" si="145"/>
        <v>92312251-Usluge disk-džokeja</v>
      </c>
    </row>
    <row r="9323" spans="1:17" x14ac:dyDescent="0.25">
      <c r="A9323">
        <v>9322</v>
      </c>
      <c r="B9323">
        <v>92312251</v>
      </c>
      <c r="C9323" t="s">
        <v>9274</v>
      </c>
      <c r="E9323" s="15">
        <v>9323</v>
      </c>
      <c r="F9323" s="16">
        <v>92320000</v>
      </c>
      <c r="G9323" s="17" t="s">
        <v>9275</v>
      </c>
      <c r="Q9323" t="str">
        <f t="shared" si="145"/>
        <v>92320000-Usluge vođenja umetničkih ustanova</v>
      </c>
    </row>
    <row r="9324" spans="1:17" x14ac:dyDescent="0.25">
      <c r="A9324">
        <v>9323</v>
      </c>
      <c r="B9324">
        <v>92320000</v>
      </c>
      <c r="C9324" t="s">
        <v>9275</v>
      </c>
      <c r="E9324" s="12">
        <v>9324</v>
      </c>
      <c r="F9324" s="13">
        <v>92330000</v>
      </c>
      <c r="G9324" s="14" t="s">
        <v>9276</v>
      </c>
      <c r="Q9324" t="str">
        <f t="shared" si="145"/>
        <v>92330000-Usluge prostora za rekreaciju</v>
      </c>
    </row>
    <row r="9325" spans="1:17" x14ac:dyDescent="0.25">
      <c r="A9325">
        <v>9324</v>
      </c>
      <c r="B9325">
        <v>92330000</v>
      </c>
      <c r="C9325" t="s">
        <v>9276</v>
      </c>
      <c r="E9325" s="15">
        <v>9325</v>
      </c>
      <c r="F9325" s="16">
        <v>92331000</v>
      </c>
      <c r="G9325" s="17" t="s">
        <v>9277</v>
      </c>
      <c r="Q9325" t="str">
        <f t="shared" si="145"/>
        <v>92331000-Usluge sajmova i zabavnih parkova</v>
      </c>
    </row>
    <row r="9326" spans="1:17" x14ac:dyDescent="0.25">
      <c r="A9326">
        <v>9325</v>
      </c>
      <c r="B9326">
        <v>92331000</v>
      </c>
      <c r="C9326" t="s">
        <v>9277</v>
      </c>
      <c r="E9326" s="12">
        <v>9326</v>
      </c>
      <c r="F9326" s="13">
        <v>92331100</v>
      </c>
      <c r="G9326" s="14" t="s">
        <v>9278</v>
      </c>
      <c r="Q9326" t="str">
        <f t="shared" si="145"/>
        <v>92331100-Usluge sajmova</v>
      </c>
    </row>
    <row r="9327" spans="1:17" x14ac:dyDescent="0.25">
      <c r="A9327">
        <v>9326</v>
      </c>
      <c r="B9327">
        <v>92331100</v>
      </c>
      <c r="C9327" t="s">
        <v>9278</v>
      </c>
      <c r="E9327" s="15">
        <v>9327</v>
      </c>
      <c r="F9327" s="16">
        <v>92331200</v>
      </c>
      <c r="G9327" s="17" t="s">
        <v>9279</v>
      </c>
      <c r="Q9327" t="str">
        <f t="shared" si="145"/>
        <v>92331200-Usluge zabavnih parkova</v>
      </c>
    </row>
    <row r="9328" spans="1:17" x14ac:dyDescent="0.25">
      <c r="A9328">
        <v>9327</v>
      </c>
      <c r="B9328">
        <v>92331200</v>
      </c>
      <c r="C9328" t="s">
        <v>9279</v>
      </c>
      <c r="E9328" s="12">
        <v>9328</v>
      </c>
      <c r="F9328" s="13">
        <v>92331210</v>
      </c>
      <c r="G9328" s="14" t="s">
        <v>9280</v>
      </c>
      <c r="Q9328" t="str">
        <f t="shared" si="145"/>
        <v>92331210-Usluge animiranja dece</v>
      </c>
    </row>
    <row r="9329" spans="1:17" x14ac:dyDescent="0.25">
      <c r="A9329">
        <v>9328</v>
      </c>
      <c r="B9329">
        <v>92331210</v>
      </c>
      <c r="C9329" t="s">
        <v>9280</v>
      </c>
      <c r="E9329" s="15">
        <v>9329</v>
      </c>
      <c r="F9329" s="16">
        <v>92332000</v>
      </c>
      <c r="G9329" s="17" t="s">
        <v>9281</v>
      </c>
      <c r="Q9329" t="str">
        <f t="shared" si="145"/>
        <v>92332000-Usluge na plaži</v>
      </c>
    </row>
    <row r="9330" spans="1:17" x14ac:dyDescent="0.25">
      <c r="A9330">
        <v>9329</v>
      </c>
      <c r="B9330">
        <v>92332000</v>
      </c>
      <c r="C9330" t="s">
        <v>9281</v>
      </c>
      <c r="E9330" s="12">
        <v>9330</v>
      </c>
      <c r="F9330" s="13">
        <v>92340000</v>
      </c>
      <c r="G9330" s="14" t="s">
        <v>9282</v>
      </c>
      <c r="Q9330" t="str">
        <f t="shared" si="145"/>
        <v>92340000-Usluge plesa i zabavnih predstava</v>
      </c>
    </row>
    <row r="9331" spans="1:17" x14ac:dyDescent="0.25">
      <c r="A9331">
        <v>9330</v>
      </c>
      <c r="B9331">
        <v>92340000</v>
      </c>
      <c r="C9331" t="s">
        <v>9282</v>
      </c>
      <c r="E9331" s="15">
        <v>9331</v>
      </c>
      <c r="F9331" s="16">
        <v>92341000</v>
      </c>
      <c r="G9331" s="17" t="s">
        <v>9283</v>
      </c>
      <c r="Q9331" t="str">
        <f t="shared" si="145"/>
        <v>92341000-Cirkuske usluge</v>
      </c>
    </row>
    <row r="9332" spans="1:17" x14ac:dyDescent="0.25">
      <c r="A9332">
        <v>9331</v>
      </c>
      <c r="B9332">
        <v>92341000</v>
      </c>
      <c r="C9332" t="s">
        <v>9283</v>
      </c>
      <c r="E9332" s="12">
        <v>9332</v>
      </c>
      <c r="F9332" s="13">
        <v>92342000</v>
      </c>
      <c r="G9332" s="14" t="s">
        <v>9284</v>
      </c>
      <c r="Q9332" t="str">
        <f t="shared" si="145"/>
        <v>92342000-Usluge plesnih tečajeva</v>
      </c>
    </row>
    <row r="9333" spans="1:17" x14ac:dyDescent="0.25">
      <c r="A9333">
        <v>9332</v>
      </c>
      <c r="B9333">
        <v>92342000</v>
      </c>
      <c r="C9333" t="s">
        <v>9284</v>
      </c>
      <c r="E9333" s="15">
        <v>9333</v>
      </c>
      <c r="F9333" s="16">
        <v>92342100</v>
      </c>
      <c r="G9333" s="17" t="s">
        <v>9285</v>
      </c>
      <c r="Q9333" t="str">
        <f t="shared" si="145"/>
        <v>92342100-Usluge tečajeva revijalnog plesa</v>
      </c>
    </row>
    <row r="9334" spans="1:17" x14ac:dyDescent="0.25">
      <c r="A9334">
        <v>9333</v>
      </c>
      <c r="B9334">
        <v>92342100</v>
      </c>
      <c r="C9334" t="s">
        <v>9285</v>
      </c>
      <c r="E9334" s="12">
        <v>9334</v>
      </c>
      <c r="F9334" s="13">
        <v>92342200</v>
      </c>
      <c r="G9334" s="14" t="s">
        <v>9286</v>
      </c>
      <c r="Q9334" t="str">
        <f t="shared" si="145"/>
        <v>92342200-Usluge tečajeva disko plesa</v>
      </c>
    </row>
    <row r="9335" spans="1:17" x14ac:dyDescent="0.25">
      <c r="A9335">
        <v>9334</v>
      </c>
      <c r="B9335">
        <v>92342200</v>
      </c>
      <c r="C9335" t="s">
        <v>9286</v>
      </c>
      <c r="E9335" s="15">
        <v>9335</v>
      </c>
      <c r="F9335" s="16">
        <v>92350000</v>
      </c>
      <c r="G9335" s="17" t="s">
        <v>9287</v>
      </c>
      <c r="Q9335" t="str">
        <f t="shared" si="145"/>
        <v>92350000-Usluge kockarnica i kladionica</v>
      </c>
    </row>
    <row r="9336" spans="1:17" x14ac:dyDescent="0.25">
      <c r="A9336">
        <v>9335</v>
      </c>
      <c r="B9336">
        <v>92350000</v>
      </c>
      <c r="C9336" t="s">
        <v>9287</v>
      </c>
      <c r="E9336" s="12">
        <v>9336</v>
      </c>
      <c r="F9336" s="13">
        <v>92351000</v>
      </c>
      <c r="G9336" s="14" t="s">
        <v>9288</v>
      </c>
      <c r="Q9336" t="str">
        <f t="shared" si="145"/>
        <v>92351000-Usluge kockarnica</v>
      </c>
    </row>
    <row r="9337" spans="1:17" x14ac:dyDescent="0.25">
      <c r="A9337">
        <v>9336</v>
      </c>
      <c r="B9337">
        <v>92351000</v>
      </c>
      <c r="C9337" t="s">
        <v>9288</v>
      </c>
      <c r="E9337" s="15">
        <v>9337</v>
      </c>
      <c r="F9337" s="16">
        <v>92351100</v>
      </c>
      <c r="G9337" s="17" t="s">
        <v>9289</v>
      </c>
      <c r="Q9337" t="str">
        <f t="shared" si="145"/>
        <v>92351100-Usluge vođenja lutrije</v>
      </c>
    </row>
    <row r="9338" spans="1:17" x14ac:dyDescent="0.25">
      <c r="A9338">
        <v>9337</v>
      </c>
      <c r="B9338">
        <v>92351100</v>
      </c>
      <c r="C9338" t="s">
        <v>9289</v>
      </c>
      <c r="E9338" s="12">
        <v>9338</v>
      </c>
      <c r="F9338" s="13">
        <v>92351200</v>
      </c>
      <c r="G9338" s="14" t="s">
        <v>9290</v>
      </c>
      <c r="Q9338" t="str">
        <f t="shared" si="145"/>
        <v>92351200-Usluge vođenja kazina</v>
      </c>
    </row>
    <row r="9339" spans="1:17" x14ac:dyDescent="0.25">
      <c r="A9339">
        <v>9338</v>
      </c>
      <c r="B9339">
        <v>92351200</v>
      </c>
      <c r="C9339" t="s">
        <v>9290</v>
      </c>
      <c r="E9339" s="15">
        <v>9339</v>
      </c>
      <c r="F9339" s="16">
        <v>92352000</v>
      </c>
      <c r="G9339" s="17" t="s">
        <v>9291</v>
      </c>
      <c r="Q9339" t="str">
        <f t="shared" si="145"/>
        <v>92352000-Usluge klađenja</v>
      </c>
    </row>
    <row r="9340" spans="1:17" x14ac:dyDescent="0.25">
      <c r="A9340">
        <v>9339</v>
      </c>
      <c r="B9340">
        <v>92352000</v>
      </c>
      <c r="C9340" t="s">
        <v>9291</v>
      </c>
      <c r="E9340" s="12">
        <v>9340</v>
      </c>
      <c r="F9340" s="13">
        <v>92352100</v>
      </c>
      <c r="G9340" s="14" t="s">
        <v>9292</v>
      </c>
      <c r="Q9340" t="str">
        <f t="shared" si="145"/>
        <v>92352100-Usluge upravljanja opremom za kladionice</v>
      </c>
    </row>
    <row r="9341" spans="1:17" x14ac:dyDescent="0.25">
      <c r="A9341">
        <v>9340</v>
      </c>
      <c r="B9341">
        <v>92352100</v>
      </c>
      <c r="C9341" t="s">
        <v>9292</v>
      </c>
      <c r="E9341" s="15">
        <v>9341</v>
      </c>
      <c r="F9341" s="16">
        <v>92352200</v>
      </c>
      <c r="G9341" s="17" t="s">
        <v>9293</v>
      </c>
      <c r="Q9341" t="str">
        <f t="shared" si="145"/>
        <v>92352200-Usluge primanja opklada</v>
      </c>
    </row>
    <row r="9342" spans="1:17" x14ac:dyDescent="0.25">
      <c r="A9342">
        <v>9341</v>
      </c>
      <c r="B9342">
        <v>92352200</v>
      </c>
      <c r="C9342" t="s">
        <v>9293</v>
      </c>
      <c r="E9342" s="12">
        <v>9342</v>
      </c>
      <c r="F9342" s="13">
        <v>92360000</v>
      </c>
      <c r="G9342" s="14" t="s">
        <v>9294</v>
      </c>
      <c r="Q9342" t="str">
        <f t="shared" si="145"/>
        <v>92360000-Pirotehničke usluge</v>
      </c>
    </row>
    <row r="9343" spans="1:17" x14ac:dyDescent="0.25">
      <c r="A9343">
        <v>9342</v>
      </c>
      <c r="B9343">
        <v>92360000</v>
      </c>
      <c r="C9343" t="s">
        <v>9294</v>
      </c>
      <c r="E9343" s="15">
        <v>9343</v>
      </c>
      <c r="F9343" s="16">
        <v>92370000</v>
      </c>
      <c r="G9343" s="17" t="s">
        <v>9295</v>
      </c>
      <c r="Q9343" t="str">
        <f t="shared" si="145"/>
        <v>92370000-Ton majstor</v>
      </c>
    </row>
    <row r="9344" spans="1:17" x14ac:dyDescent="0.25">
      <c r="A9344">
        <v>9343</v>
      </c>
      <c r="B9344">
        <v>92370000</v>
      </c>
      <c r="C9344" t="s">
        <v>9295</v>
      </c>
      <c r="E9344" s="12">
        <v>9344</v>
      </c>
      <c r="F9344" s="13">
        <v>92400000</v>
      </c>
      <c r="G9344" s="14" t="s">
        <v>9296</v>
      </c>
      <c r="Q9344" t="str">
        <f t="shared" si="145"/>
        <v>92400000-Usluge novinske agencije</v>
      </c>
    </row>
    <row r="9345" spans="1:17" x14ac:dyDescent="0.25">
      <c r="A9345">
        <v>9344</v>
      </c>
      <c r="B9345">
        <v>92400000</v>
      </c>
      <c r="C9345" t="s">
        <v>9296</v>
      </c>
      <c r="E9345" s="15">
        <v>9345</v>
      </c>
      <c r="F9345" s="16">
        <v>92500000</v>
      </c>
      <c r="G9345" s="17" t="s">
        <v>9297</v>
      </c>
      <c r="Q9345" t="str">
        <f t="shared" si="145"/>
        <v>92500000-Usluge biblioteke, arhiva, muzeja i druge usluge u oblasti kulture</v>
      </c>
    </row>
    <row r="9346" spans="1:17" x14ac:dyDescent="0.25">
      <c r="A9346">
        <v>9345</v>
      </c>
      <c r="B9346">
        <v>92500000</v>
      </c>
      <c r="C9346" t="s">
        <v>9297</v>
      </c>
      <c r="E9346" s="12">
        <v>9346</v>
      </c>
      <c r="F9346" s="13">
        <v>92510000</v>
      </c>
      <c r="G9346" s="14" t="s">
        <v>9298</v>
      </c>
      <c r="Q9346" t="str">
        <f t="shared" ref="Q9346:Q9409" si="146">F9346&amp; "-" &amp;G9346</f>
        <v>92510000-Usluge biblioteke i arhiva</v>
      </c>
    </row>
    <row r="9347" spans="1:17" x14ac:dyDescent="0.25">
      <c r="A9347">
        <v>9346</v>
      </c>
      <c r="B9347">
        <v>92510000</v>
      </c>
      <c r="C9347" t="s">
        <v>9298</v>
      </c>
      <c r="E9347" s="15">
        <v>9347</v>
      </c>
      <c r="F9347" s="16">
        <v>92511000</v>
      </c>
      <c r="G9347" s="17" t="s">
        <v>9299</v>
      </c>
      <c r="Q9347" t="str">
        <f t="shared" si="146"/>
        <v>92511000-Usluge biblioteke</v>
      </c>
    </row>
    <row r="9348" spans="1:17" x14ac:dyDescent="0.25">
      <c r="A9348">
        <v>9347</v>
      </c>
      <c r="B9348">
        <v>92511000</v>
      </c>
      <c r="C9348" t="s">
        <v>9299</v>
      </c>
      <c r="E9348" s="12">
        <v>9348</v>
      </c>
      <c r="F9348" s="13">
        <v>92512000</v>
      </c>
      <c r="G9348" s="14" t="s">
        <v>9300</v>
      </c>
      <c r="Q9348" t="str">
        <f t="shared" si="146"/>
        <v>92512000-Usluge arhiva</v>
      </c>
    </row>
    <row r="9349" spans="1:17" x14ac:dyDescent="0.25">
      <c r="A9349">
        <v>9348</v>
      </c>
      <c r="B9349">
        <v>92512000</v>
      </c>
      <c r="C9349" t="s">
        <v>9300</v>
      </c>
      <c r="E9349" s="15">
        <v>9349</v>
      </c>
      <c r="F9349" s="16">
        <v>92512100</v>
      </c>
      <c r="G9349" s="17" t="s">
        <v>9301</v>
      </c>
      <c r="Q9349" t="str">
        <f t="shared" si="146"/>
        <v>92512100-Usluge uništenja arhivske građe</v>
      </c>
    </row>
    <row r="9350" spans="1:17" x14ac:dyDescent="0.25">
      <c r="A9350">
        <v>9349</v>
      </c>
      <c r="B9350">
        <v>92512100</v>
      </c>
      <c r="C9350" t="s">
        <v>9301</v>
      </c>
      <c r="E9350" s="12">
        <v>9350</v>
      </c>
      <c r="F9350" s="13">
        <v>92520000</v>
      </c>
      <c r="G9350" s="14" t="s">
        <v>9302</v>
      </c>
      <c r="Q9350" t="str">
        <f t="shared" si="146"/>
        <v>92520000-Muzejske usluge i usluge očuvanja istorijskih mesta i građevina</v>
      </c>
    </row>
    <row r="9351" spans="1:17" x14ac:dyDescent="0.25">
      <c r="A9351">
        <v>9350</v>
      </c>
      <c r="B9351">
        <v>92520000</v>
      </c>
      <c r="C9351" t="s">
        <v>9302</v>
      </c>
      <c r="E9351" s="15">
        <v>9351</v>
      </c>
      <c r="F9351" s="16">
        <v>92521000</v>
      </c>
      <c r="G9351" s="17" t="s">
        <v>9303</v>
      </c>
      <c r="Q9351" t="str">
        <f t="shared" si="146"/>
        <v>92521000-Muzejske usluge</v>
      </c>
    </row>
    <row r="9352" spans="1:17" x14ac:dyDescent="0.25">
      <c r="A9352">
        <v>9351</v>
      </c>
      <c r="B9352">
        <v>92521000</v>
      </c>
      <c r="C9352" t="s">
        <v>9303</v>
      </c>
      <c r="E9352" s="12">
        <v>9352</v>
      </c>
      <c r="F9352" s="13">
        <v>92521100</v>
      </c>
      <c r="G9352" s="14" t="s">
        <v>9304</v>
      </c>
      <c r="Q9352" t="str">
        <f t="shared" si="146"/>
        <v>92521100-Usluge muzejskih izložbi</v>
      </c>
    </row>
    <row r="9353" spans="1:17" x14ac:dyDescent="0.25">
      <c r="A9353">
        <v>9352</v>
      </c>
      <c r="B9353">
        <v>92521100</v>
      </c>
      <c r="C9353" t="s">
        <v>9304</v>
      </c>
      <c r="E9353" s="15">
        <v>9353</v>
      </c>
      <c r="F9353" s="16">
        <v>92521200</v>
      </c>
      <c r="G9353" s="17" t="s">
        <v>9305</v>
      </c>
      <c r="Q9353" t="str">
        <f t="shared" si="146"/>
        <v>92521200-Usluge očuvanja eksponata i primeraka</v>
      </c>
    </row>
    <row r="9354" spans="1:17" x14ac:dyDescent="0.25">
      <c r="A9354">
        <v>9353</v>
      </c>
      <c r="B9354">
        <v>92521200</v>
      </c>
      <c r="C9354" t="s">
        <v>9305</v>
      </c>
      <c r="E9354" s="12">
        <v>9354</v>
      </c>
      <c r="F9354" s="13">
        <v>92521210</v>
      </c>
      <c r="G9354" s="14" t="s">
        <v>9306</v>
      </c>
      <c r="Q9354" t="str">
        <f t="shared" si="146"/>
        <v>92521210-Usluge očuvanja eksponata</v>
      </c>
    </row>
    <row r="9355" spans="1:17" x14ac:dyDescent="0.25">
      <c r="A9355">
        <v>9354</v>
      </c>
      <c r="B9355">
        <v>92521210</v>
      </c>
      <c r="C9355" t="s">
        <v>9306</v>
      </c>
      <c r="E9355" s="15">
        <v>9355</v>
      </c>
      <c r="F9355" s="16">
        <v>92521220</v>
      </c>
      <c r="G9355" s="17" t="s">
        <v>9307</v>
      </c>
      <c r="Q9355" t="str">
        <f t="shared" si="146"/>
        <v>92521220-Usluge očuvanja primeraka</v>
      </c>
    </row>
    <row r="9356" spans="1:17" x14ac:dyDescent="0.25">
      <c r="A9356">
        <v>9355</v>
      </c>
      <c r="B9356">
        <v>92521220</v>
      </c>
      <c r="C9356" t="s">
        <v>9307</v>
      </c>
      <c r="E9356" s="12">
        <v>9356</v>
      </c>
      <c r="F9356" s="13">
        <v>92522000</v>
      </c>
      <c r="G9356" s="14" t="s">
        <v>9308</v>
      </c>
      <c r="Q9356" t="str">
        <f t="shared" si="146"/>
        <v>92522000-Usluge očuvanja istorijskih mesta i zgrada</v>
      </c>
    </row>
    <row r="9357" spans="1:17" x14ac:dyDescent="0.25">
      <c r="A9357">
        <v>9356</v>
      </c>
      <c r="B9357">
        <v>92522000</v>
      </c>
      <c r="C9357" t="s">
        <v>9308</v>
      </c>
      <c r="E9357" s="15">
        <v>9357</v>
      </c>
      <c r="F9357" s="16">
        <v>92522100</v>
      </c>
      <c r="G9357" s="17" t="s">
        <v>9309</v>
      </c>
      <c r="Q9357" t="str">
        <f t="shared" si="146"/>
        <v>92522100-Usluge očuvanja istorijskih mesta</v>
      </c>
    </row>
    <row r="9358" spans="1:17" x14ac:dyDescent="0.25">
      <c r="A9358">
        <v>9357</v>
      </c>
      <c r="B9358">
        <v>92522100</v>
      </c>
      <c r="C9358" t="s">
        <v>9309</v>
      </c>
      <c r="E9358" s="12">
        <v>9358</v>
      </c>
      <c r="F9358" s="13">
        <v>92522200</v>
      </c>
      <c r="G9358" s="14" t="s">
        <v>9310</v>
      </c>
      <c r="Q9358" t="str">
        <f t="shared" si="146"/>
        <v>92522200-Usluge očuvanja istorijskih zgrada</v>
      </c>
    </row>
    <row r="9359" spans="1:17" x14ac:dyDescent="0.25">
      <c r="A9359">
        <v>9358</v>
      </c>
      <c r="B9359">
        <v>92522200</v>
      </c>
      <c r="C9359" t="s">
        <v>9310</v>
      </c>
      <c r="E9359" s="15">
        <v>9359</v>
      </c>
      <c r="F9359" s="16">
        <v>92530000</v>
      </c>
      <c r="G9359" s="17" t="s">
        <v>9311</v>
      </c>
      <c r="Q9359" t="str">
        <f t="shared" si="146"/>
        <v>92530000-Usluge botaničkog i zoološkog vrta i usluge prirodnog rezervata</v>
      </c>
    </row>
    <row r="9360" spans="1:17" x14ac:dyDescent="0.25">
      <c r="A9360">
        <v>9359</v>
      </c>
      <c r="B9360">
        <v>92530000</v>
      </c>
      <c r="C9360" t="s">
        <v>9311</v>
      </c>
      <c r="E9360" s="12">
        <v>9360</v>
      </c>
      <c r="F9360" s="13">
        <v>92531000</v>
      </c>
      <c r="G9360" s="14" t="s">
        <v>9312</v>
      </c>
      <c r="Q9360" t="str">
        <f t="shared" si="146"/>
        <v>92531000-Usluge botaničkog vrta</v>
      </c>
    </row>
    <row r="9361" spans="1:17" x14ac:dyDescent="0.25">
      <c r="A9361">
        <v>9360</v>
      </c>
      <c r="B9361">
        <v>92531000</v>
      </c>
      <c r="C9361" t="s">
        <v>9312</v>
      </c>
      <c r="E9361" s="15">
        <v>9361</v>
      </c>
      <c r="F9361" s="16">
        <v>92532000</v>
      </c>
      <c r="G9361" s="17" t="s">
        <v>9313</v>
      </c>
      <c r="Q9361" t="str">
        <f t="shared" si="146"/>
        <v>92532000-Usluge zoološkog vrta</v>
      </c>
    </row>
    <row r="9362" spans="1:17" x14ac:dyDescent="0.25">
      <c r="A9362">
        <v>9361</v>
      </c>
      <c r="B9362">
        <v>92532000</v>
      </c>
      <c r="C9362" t="s">
        <v>9313</v>
      </c>
      <c r="E9362" s="12">
        <v>9362</v>
      </c>
      <c r="F9362" s="13">
        <v>92533000</v>
      </c>
      <c r="G9362" s="14" t="s">
        <v>9314</v>
      </c>
      <c r="Q9362" t="str">
        <f t="shared" si="146"/>
        <v>92533000-Usluge prirodnog rezervata</v>
      </c>
    </row>
    <row r="9363" spans="1:17" x14ac:dyDescent="0.25">
      <c r="A9363">
        <v>9362</v>
      </c>
      <c r="B9363">
        <v>92533000</v>
      </c>
      <c r="C9363" t="s">
        <v>9314</v>
      </c>
      <c r="E9363" s="15">
        <v>9363</v>
      </c>
      <c r="F9363" s="16">
        <v>92534000</v>
      </c>
      <c r="G9363" s="17" t="s">
        <v>9315</v>
      </c>
      <c r="Q9363" t="str">
        <f t="shared" si="146"/>
        <v>92534000-Usluge očuvanja divljine</v>
      </c>
    </row>
    <row r="9364" spans="1:17" x14ac:dyDescent="0.25">
      <c r="A9364">
        <v>9363</v>
      </c>
      <c r="B9364">
        <v>92534000</v>
      </c>
      <c r="C9364" t="s">
        <v>9315</v>
      </c>
      <c r="E9364" s="12">
        <v>9364</v>
      </c>
      <c r="F9364" s="13">
        <v>92600000</v>
      </c>
      <c r="G9364" s="14" t="s">
        <v>9316</v>
      </c>
      <c r="Q9364" t="str">
        <f t="shared" si="146"/>
        <v>92600000-Usluge u oblasti sporta</v>
      </c>
    </row>
    <row r="9365" spans="1:17" x14ac:dyDescent="0.25">
      <c r="A9365">
        <v>9364</v>
      </c>
      <c r="B9365">
        <v>92600000</v>
      </c>
      <c r="C9365" t="s">
        <v>9316</v>
      </c>
      <c r="E9365" s="15">
        <v>9365</v>
      </c>
      <c r="F9365" s="16">
        <v>92610000</v>
      </c>
      <c r="G9365" s="17" t="s">
        <v>9317</v>
      </c>
      <c r="Q9365" t="str">
        <f t="shared" si="146"/>
        <v>92610000-Usluge upravljanja sportskim objektima</v>
      </c>
    </row>
    <row r="9366" spans="1:17" x14ac:dyDescent="0.25">
      <c r="A9366">
        <v>9365</v>
      </c>
      <c r="B9366">
        <v>92610000</v>
      </c>
      <c r="C9366" t="s">
        <v>9317</v>
      </c>
      <c r="E9366" s="12">
        <v>9366</v>
      </c>
      <c r="F9366" s="13">
        <v>92620000</v>
      </c>
      <c r="G9366" s="14" t="s">
        <v>9318</v>
      </c>
      <c r="Q9366" t="str">
        <f t="shared" si="146"/>
        <v>92620000-Usluge u vezi sa sportom</v>
      </c>
    </row>
    <row r="9367" spans="1:17" x14ac:dyDescent="0.25">
      <c r="A9367">
        <v>9366</v>
      </c>
      <c r="B9367">
        <v>92620000</v>
      </c>
      <c r="C9367" t="s">
        <v>9318</v>
      </c>
      <c r="E9367" s="15">
        <v>9367</v>
      </c>
      <c r="F9367" s="16">
        <v>92621000</v>
      </c>
      <c r="G9367" s="17" t="s">
        <v>9319</v>
      </c>
      <c r="Q9367" t="str">
        <f t="shared" si="146"/>
        <v>92621000-Usluge reklamiranja sportskih događaja</v>
      </c>
    </row>
    <row r="9368" spans="1:17" x14ac:dyDescent="0.25">
      <c r="A9368">
        <v>9367</v>
      </c>
      <c r="B9368">
        <v>92621000</v>
      </c>
      <c r="C9368" t="s">
        <v>9319</v>
      </c>
      <c r="E9368" s="12">
        <v>9368</v>
      </c>
      <c r="F9368" s="13">
        <v>92622000</v>
      </c>
      <c r="G9368" s="14" t="s">
        <v>9320</v>
      </c>
      <c r="Q9368" t="str">
        <f t="shared" si="146"/>
        <v>92622000-Usluge organizacije sportskih događaja</v>
      </c>
    </row>
    <row r="9369" spans="1:17" x14ac:dyDescent="0.25">
      <c r="A9369">
        <v>9368</v>
      </c>
      <c r="B9369">
        <v>92622000</v>
      </c>
      <c r="C9369" t="s">
        <v>9320</v>
      </c>
      <c r="E9369" s="15">
        <v>9369</v>
      </c>
      <c r="F9369" s="16">
        <v>92700000</v>
      </c>
      <c r="G9369" s="17" t="s">
        <v>9321</v>
      </c>
      <c r="Q9369" t="str">
        <f t="shared" si="146"/>
        <v>92700000-Usluge internet kafea</v>
      </c>
    </row>
    <row r="9370" spans="1:17" x14ac:dyDescent="0.25">
      <c r="A9370">
        <v>9369</v>
      </c>
      <c r="B9370">
        <v>92700000</v>
      </c>
      <c r="C9370" t="s">
        <v>9321</v>
      </c>
      <c r="E9370" s="12">
        <v>9370</v>
      </c>
      <c r="F9370" s="13">
        <v>98000000</v>
      </c>
      <c r="G9370" s="14" t="s">
        <v>9322</v>
      </c>
      <c r="Q9370" t="str">
        <f t="shared" si="146"/>
        <v>98000000-Ostale javne, društvene i lične usluge</v>
      </c>
    </row>
    <row r="9371" spans="1:17" x14ac:dyDescent="0.25">
      <c r="A9371">
        <v>9370</v>
      </c>
      <c r="B9371">
        <v>98000000</v>
      </c>
      <c r="C9371" t="s">
        <v>9322</v>
      </c>
      <c r="E9371" s="15">
        <v>9371</v>
      </c>
      <c r="F9371" s="16">
        <v>98100000</v>
      </c>
      <c r="G9371" s="17" t="s">
        <v>9323</v>
      </c>
      <c r="Q9371" t="str">
        <f t="shared" si="146"/>
        <v>98100000-Usluge članskih organizacija</v>
      </c>
    </row>
    <row r="9372" spans="1:17" x14ac:dyDescent="0.25">
      <c r="A9372">
        <v>9371</v>
      </c>
      <c r="B9372">
        <v>98100000</v>
      </c>
      <c r="C9372" t="s">
        <v>9323</v>
      </c>
      <c r="E9372" s="12">
        <v>9372</v>
      </c>
      <c r="F9372" s="13">
        <v>98110000</v>
      </c>
      <c r="G9372" s="14" t="s">
        <v>9324</v>
      </c>
      <c r="Q9372" t="str">
        <f t="shared" si="146"/>
        <v>98110000-Usluge poslovnih, strukovnih i specijalističkih organizacija</v>
      </c>
    </row>
    <row r="9373" spans="1:17" x14ac:dyDescent="0.25">
      <c r="A9373">
        <v>9372</v>
      </c>
      <c r="B9373">
        <v>98110000</v>
      </c>
      <c r="C9373" t="s">
        <v>9324</v>
      </c>
      <c r="E9373" s="15">
        <v>9373</v>
      </c>
      <c r="F9373" s="16">
        <v>98111000</v>
      </c>
      <c r="G9373" s="17" t="s">
        <v>9325</v>
      </c>
      <c r="Q9373" t="str">
        <f t="shared" si="146"/>
        <v>98111000-Usluge poslovnih organizacija</v>
      </c>
    </row>
    <row r="9374" spans="1:17" x14ac:dyDescent="0.25">
      <c r="A9374">
        <v>9373</v>
      </c>
      <c r="B9374">
        <v>98111000</v>
      </c>
      <c r="C9374" t="s">
        <v>9325</v>
      </c>
      <c r="E9374" s="12">
        <v>9374</v>
      </c>
      <c r="F9374" s="13">
        <v>98112000</v>
      </c>
      <c r="G9374" s="14" t="s">
        <v>9326</v>
      </c>
      <c r="Q9374" t="str">
        <f t="shared" si="146"/>
        <v>98112000-Usluge strukovnih organizacija</v>
      </c>
    </row>
    <row r="9375" spans="1:17" x14ac:dyDescent="0.25">
      <c r="A9375">
        <v>9374</v>
      </c>
      <c r="B9375">
        <v>98112000</v>
      </c>
      <c r="C9375" t="s">
        <v>9326</v>
      </c>
      <c r="E9375" s="15">
        <v>9375</v>
      </c>
      <c r="F9375" s="16">
        <v>98113000</v>
      </c>
      <c r="G9375" s="17" t="s">
        <v>9327</v>
      </c>
      <c r="Q9375" t="str">
        <f t="shared" si="146"/>
        <v>98113000-Usluge specijalističkih organizacija</v>
      </c>
    </row>
    <row r="9376" spans="1:17" x14ac:dyDescent="0.25">
      <c r="A9376">
        <v>9375</v>
      </c>
      <c r="B9376">
        <v>98113000</v>
      </c>
      <c r="C9376" t="s">
        <v>9327</v>
      </c>
      <c r="E9376" s="12">
        <v>9376</v>
      </c>
      <c r="F9376" s="13">
        <v>98113100</v>
      </c>
      <c r="G9376" s="14" t="s">
        <v>9328</v>
      </c>
      <c r="Q9376" t="str">
        <f t="shared" si="146"/>
        <v>98113100-Usluge u oblasti nuklearne bezbednosti</v>
      </c>
    </row>
    <row r="9377" spans="1:17" x14ac:dyDescent="0.25">
      <c r="A9377">
        <v>9376</v>
      </c>
      <c r="B9377">
        <v>98113100</v>
      </c>
      <c r="C9377" t="s">
        <v>9328</v>
      </c>
      <c r="E9377" s="15">
        <v>9377</v>
      </c>
      <c r="F9377" s="16">
        <v>98120000</v>
      </c>
      <c r="G9377" s="17" t="s">
        <v>9329</v>
      </c>
      <c r="Q9377" t="str">
        <f t="shared" si="146"/>
        <v>98120000-Usluge sindikata</v>
      </c>
    </row>
    <row r="9378" spans="1:17" x14ac:dyDescent="0.25">
      <c r="A9378">
        <v>9377</v>
      </c>
      <c r="B9378">
        <v>98120000</v>
      </c>
      <c r="C9378" t="s">
        <v>9329</v>
      </c>
      <c r="E9378" s="12">
        <v>9378</v>
      </c>
      <c r="F9378" s="13">
        <v>98130000</v>
      </c>
      <c r="G9378" s="14" t="s">
        <v>9330</v>
      </c>
      <c r="Q9378" t="str">
        <f t="shared" si="146"/>
        <v>98130000-Razne usluge članskih organizacija</v>
      </c>
    </row>
    <row r="9379" spans="1:17" x14ac:dyDescent="0.25">
      <c r="A9379">
        <v>9378</v>
      </c>
      <c r="B9379">
        <v>98130000</v>
      </c>
      <c r="C9379" t="s">
        <v>9330</v>
      </c>
      <c r="E9379" s="15">
        <v>9379</v>
      </c>
      <c r="F9379" s="16">
        <v>98131000</v>
      </c>
      <c r="G9379" s="17" t="s">
        <v>9331</v>
      </c>
      <c r="Q9379" t="str">
        <f t="shared" si="146"/>
        <v>98131000-Usluge verskih organizacija</v>
      </c>
    </row>
    <row r="9380" spans="1:17" x14ac:dyDescent="0.25">
      <c r="A9380">
        <v>9379</v>
      </c>
      <c r="B9380">
        <v>98131000</v>
      </c>
      <c r="C9380" t="s">
        <v>9331</v>
      </c>
      <c r="E9380" s="12">
        <v>9380</v>
      </c>
      <c r="F9380" s="13">
        <v>98132000</v>
      </c>
      <c r="G9380" s="14" t="s">
        <v>9332</v>
      </c>
      <c r="Q9380" t="str">
        <f t="shared" si="146"/>
        <v>98132000-Usluge političkih organizacija</v>
      </c>
    </row>
    <row r="9381" spans="1:17" x14ac:dyDescent="0.25">
      <c r="A9381">
        <v>9380</v>
      </c>
      <c r="B9381">
        <v>98132000</v>
      </c>
      <c r="C9381" t="s">
        <v>9332</v>
      </c>
      <c r="E9381" s="15">
        <v>9381</v>
      </c>
      <c r="F9381" s="16">
        <v>98133000</v>
      </c>
      <c r="G9381" s="17" t="s">
        <v>9333</v>
      </c>
      <c r="Q9381" t="str">
        <f t="shared" si="146"/>
        <v>98133000-Usluge društvenih članskih organizacija</v>
      </c>
    </row>
    <row r="9382" spans="1:17" x14ac:dyDescent="0.25">
      <c r="A9382">
        <v>9381</v>
      </c>
      <c r="B9382">
        <v>98133000</v>
      </c>
      <c r="C9382" t="s">
        <v>9333</v>
      </c>
      <c r="E9382" s="12">
        <v>9382</v>
      </c>
      <c r="F9382" s="13">
        <v>98133100</v>
      </c>
      <c r="G9382" s="14" t="s">
        <v>9334</v>
      </c>
      <c r="Q9382" t="str">
        <f t="shared" si="146"/>
        <v>98133100-Usluge poboljšanja položaja građana i podrške interesima zajednice</v>
      </c>
    </row>
    <row r="9383" spans="1:17" x14ac:dyDescent="0.25">
      <c r="A9383">
        <v>9382</v>
      </c>
      <c r="B9383">
        <v>98133100</v>
      </c>
      <c r="C9383" t="s">
        <v>9334</v>
      </c>
      <c r="E9383" s="15">
        <v>9383</v>
      </c>
      <c r="F9383" s="16">
        <v>98133110</v>
      </c>
      <c r="G9383" s="17" t="s">
        <v>9335</v>
      </c>
      <c r="Q9383" t="str">
        <f t="shared" si="146"/>
        <v>98133110-Usluge koje pružaju organizacije mladih</v>
      </c>
    </row>
    <row r="9384" spans="1:17" x14ac:dyDescent="0.25">
      <c r="A9384">
        <v>9383</v>
      </c>
      <c r="B9384">
        <v>98133110</v>
      </c>
      <c r="C9384" t="s">
        <v>9335</v>
      </c>
      <c r="E9384" s="12">
        <v>9384</v>
      </c>
      <c r="F9384" s="13">
        <v>98200000</v>
      </c>
      <c r="G9384" s="14" t="s">
        <v>9336</v>
      </c>
      <c r="Q9384" t="str">
        <f t="shared" si="146"/>
        <v>98200000-Usluge savetovanja o jednakim pravima</v>
      </c>
    </row>
    <row r="9385" spans="1:17" x14ac:dyDescent="0.25">
      <c r="A9385">
        <v>9384</v>
      </c>
      <c r="B9385">
        <v>98200000</v>
      </c>
      <c r="C9385" t="s">
        <v>9336</v>
      </c>
      <c r="E9385" s="15">
        <v>9385</v>
      </c>
      <c r="F9385" s="16">
        <v>98300000</v>
      </c>
      <c r="G9385" s="17" t="s">
        <v>9337</v>
      </c>
      <c r="Q9385" t="str">
        <f t="shared" si="146"/>
        <v>98300000-Razne usluge</v>
      </c>
    </row>
    <row r="9386" spans="1:17" x14ac:dyDescent="0.25">
      <c r="A9386">
        <v>9385</v>
      </c>
      <c r="B9386">
        <v>98300000</v>
      </c>
      <c r="C9386" t="s">
        <v>9337</v>
      </c>
      <c r="E9386" s="12">
        <v>9386</v>
      </c>
      <c r="F9386" s="13">
        <v>98310000</v>
      </c>
      <c r="G9386" s="14" t="s">
        <v>9338</v>
      </c>
      <c r="Q9386" t="str">
        <f t="shared" si="146"/>
        <v>98310000-Usluge pranja i hemijskog čišćenja</v>
      </c>
    </row>
    <row r="9387" spans="1:17" x14ac:dyDescent="0.25">
      <c r="A9387">
        <v>9386</v>
      </c>
      <c r="B9387">
        <v>98310000</v>
      </c>
      <c r="C9387" t="s">
        <v>9338</v>
      </c>
      <c r="E9387" s="15">
        <v>9387</v>
      </c>
      <c r="F9387" s="16">
        <v>98311000</v>
      </c>
      <c r="G9387" s="17" t="s">
        <v>9339</v>
      </c>
      <c r="Q9387" t="str">
        <f t="shared" si="146"/>
        <v>98311000-Usluge skupljanja i dostave rublja na pranje</v>
      </c>
    </row>
    <row r="9388" spans="1:17" x14ac:dyDescent="0.25">
      <c r="A9388">
        <v>9387</v>
      </c>
      <c r="B9388">
        <v>98311000</v>
      </c>
      <c r="C9388" t="s">
        <v>9339</v>
      </c>
      <c r="E9388" s="12">
        <v>9388</v>
      </c>
      <c r="F9388" s="13">
        <v>98311100</v>
      </c>
      <c r="G9388" s="14" t="s">
        <v>9340</v>
      </c>
      <c r="Q9388" t="str">
        <f t="shared" si="146"/>
        <v>98311100-Usluge upravljanja perionicom</v>
      </c>
    </row>
    <row r="9389" spans="1:17" x14ac:dyDescent="0.25">
      <c r="A9389">
        <v>9388</v>
      </c>
      <c r="B9389">
        <v>98311100</v>
      </c>
      <c r="C9389" t="s">
        <v>9340</v>
      </c>
      <c r="E9389" s="15">
        <v>9389</v>
      </c>
      <c r="F9389" s="16">
        <v>98311200</v>
      </c>
      <c r="G9389" s="17" t="s">
        <v>9341</v>
      </c>
      <c r="Q9389" t="str">
        <f t="shared" si="146"/>
        <v>98311200-Usluge vođenja perionice</v>
      </c>
    </row>
    <row r="9390" spans="1:17" x14ac:dyDescent="0.25">
      <c r="A9390">
        <v>9389</v>
      </c>
      <c r="B9390">
        <v>98311200</v>
      </c>
      <c r="C9390" t="s">
        <v>9341</v>
      </c>
      <c r="E9390" s="12">
        <v>9390</v>
      </c>
      <c r="F9390" s="13">
        <v>98312000</v>
      </c>
      <c r="G9390" s="14" t="s">
        <v>9342</v>
      </c>
      <c r="Q9390" t="str">
        <f t="shared" si="146"/>
        <v>98312000-Usluge čišćenja tekstila</v>
      </c>
    </row>
    <row r="9391" spans="1:17" x14ac:dyDescent="0.25">
      <c r="A9391">
        <v>9390</v>
      </c>
      <c r="B9391">
        <v>98312000</v>
      </c>
      <c r="C9391" t="s">
        <v>9342</v>
      </c>
      <c r="E9391" s="15">
        <v>9391</v>
      </c>
      <c r="F9391" s="16">
        <v>98312100</v>
      </c>
      <c r="G9391" s="17" t="s">
        <v>9343</v>
      </c>
      <c r="Q9391" t="str">
        <f t="shared" si="146"/>
        <v>98312100-Usluge impregnacije tekstila</v>
      </c>
    </row>
    <row r="9392" spans="1:17" x14ac:dyDescent="0.25">
      <c r="A9392">
        <v>9391</v>
      </c>
      <c r="B9392">
        <v>98312100</v>
      </c>
      <c r="C9392" t="s">
        <v>9343</v>
      </c>
      <c r="E9392" s="12">
        <v>9392</v>
      </c>
      <c r="F9392" s="13">
        <v>98313000</v>
      </c>
      <c r="G9392" s="14" t="s">
        <v>9344</v>
      </c>
      <c r="Q9392" t="str">
        <f t="shared" si="146"/>
        <v>98313000-Usluge čišćenja proizvoda od krzna</v>
      </c>
    </row>
    <row r="9393" spans="1:17" x14ac:dyDescent="0.25">
      <c r="A9393">
        <v>9392</v>
      </c>
      <c r="B9393">
        <v>98313000</v>
      </c>
      <c r="C9393" t="s">
        <v>9344</v>
      </c>
      <c r="E9393" s="15">
        <v>9393</v>
      </c>
      <c r="F9393" s="16">
        <v>98314000</v>
      </c>
      <c r="G9393" s="17" t="s">
        <v>9345</v>
      </c>
      <c r="Q9393" t="str">
        <f t="shared" si="146"/>
        <v>98314000-Usluge bojenja</v>
      </c>
    </row>
    <row r="9394" spans="1:17" x14ac:dyDescent="0.25">
      <c r="A9394">
        <v>9393</v>
      </c>
      <c r="B9394">
        <v>98314000</v>
      </c>
      <c r="C9394" t="s">
        <v>9345</v>
      </c>
      <c r="E9394" s="12">
        <v>9394</v>
      </c>
      <c r="F9394" s="13">
        <v>98315000</v>
      </c>
      <c r="G9394" s="14" t="s">
        <v>9346</v>
      </c>
      <c r="Q9394" t="str">
        <f t="shared" si="146"/>
        <v>98315000-Usluge peglanja</v>
      </c>
    </row>
    <row r="9395" spans="1:17" x14ac:dyDescent="0.25">
      <c r="A9395">
        <v>9394</v>
      </c>
      <c r="B9395">
        <v>98315000</v>
      </c>
      <c r="C9395" t="s">
        <v>9346</v>
      </c>
      <c r="E9395" s="15">
        <v>9395</v>
      </c>
      <c r="F9395" s="16">
        <v>98316000</v>
      </c>
      <c r="G9395" s="17" t="s">
        <v>9347</v>
      </c>
      <c r="Q9395" t="str">
        <f t="shared" si="146"/>
        <v>98316000-Usluge nanošenja boja</v>
      </c>
    </row>
    <row r="9396" spans="1:17" x14ac:dyDescent="0.25">
      <c r="A9396">
        <v>9395</v>
      </c>
      <c r="B9396">
        <v>98316000</v>
      </c>
      <c r="C9396" t="s">
        <v>9347</v>
      </c>
      <c r="E9396" s="12">
        <v>9396</v>
      </c>
      <c r="F9396" s="13">
        <v>98320000</v>
      </c>
      <c r="G9396" s="14" t="s">
        <v>9348</v>
      </c>
      <c r="Q9396" t="str">
        <f t="shared" si="146"/>
        <v>98320000-Frizerske usluge i usluge salona lepote</v>
      </c>
    </row>
    <row r="9397" spans="1:17" x14ac:dyDescent="0.25">
      <c r="A9397">
        <v>9396</v>
      </c>
      <c r="B9397">
        <v>98320000</v>
      </c>
      <c r="C9397" t="s">
        <v>9348</v>
      </c>
      <c r="E9397" s="15">
        <v>9397</v>
      </c>
      <c r="F9397" s="16">
        <v>98321000</v>
      </c>
      <c r="G9397" s="17" t="s">
        <v>9349</v>
      </c>
      <c r="Q9397" t="str">
        <f t="shared" si="146"/>
        <v>98321000-Frizerske usluge</v>
      </c>
    </row>
    <row r="9398" spans="1:17" x14ac:dyDescent="0.25">
      <c r="A9398">
        <v>9397</v>
      </c>
      <c r="B9398">
        <v>98321000</v>
      </c>
      <c r="C9398" t="s">
        <v>9349</v>
      </c>
      <c r="E9398" s="12">
        <v>9398</v>
      </c>
      <c r="F9398" s="13">
        <v>98321100</v>
      </c>
      <c r="G9398" s="14" t="s">
        <v>9350</v>
      </c>
      <c r="Q9398" t="str">
        <f t="shared" si="146"/>
        <v>98321100-Berberske usluge</v>
      </c>
    </row>
    <row r="9399" spans="1:17" x14ac:dyDescent="0.25">
      <c r="A9399">
        <v>9398</v>
      </c>
      <c r="B9399">
        <v>98321100</v>
      </c>
      <c r="C9399" t="s">
        <v>9350</v>
      </c>
      <c r="E9399" s="15">
        <v>9399</v>
      </c>
      <c r="F9399" s="16">
        <v>98322000</v>
      </c>
      <c r="G9399" s="17" t="s">
        <v>9351</v>
      </c>
      <c r="Q9399" t="str">
        <f t="shared" si="146"/>
        <v>98322000-Usluge salona lepote</v>
      </c>
    </row>
    <row r="9400" spans="1:17" x14ac:dyDescent="0.25">
      <c r="A9400">
        <v>9399</v>
      </c>
      <c r="B9400">
        <v>98322000</v>
      </c>
      <c r="C9400" t="s">
        <v>9351</v>
      </c>
      <c r="E9400" s="12">
        <v>9400</v>
      </c>
      <c r="F9400" s="13">
        <v>98322100</v>
      </c>
      <c r="G9400" s="14" t="s">
        <v>9352</v>
      </c>
      <c r="Q9400" t="str">
        <f t="shared" si="146"/>
        <v>98322100-Kozmetičke usluge, manikir i pedikir usluge</v>
      </c>
    </row>
    <row r="9401" spans="1:17" x14ac:dyDescent="0.25">
      <c r="A9401">
        <v>9400</v>
      </c>
      <c r="B9401">
        <v>98322100</v>
      </c>
      <c r="C9401" t="s">
        <v>9352</v>
      </c>
      <c r="E9401" s="15">
        <v>9401</v>
      </c>
      <c r="F9401" s="16">
        <v>98322110</v>
      </c>
      <c r="G9401" s="17" t="s">
        <v>9353</v>
      </c>
      <c r="Q9401" t="str">
        <f t="shared" si="146"/>
        <v>98322110-Kozmetičke usluge</v>
      </c>
    </row>
    <row r="9402" spans="1:17" x14ac:dyDescent="0.25">
      <c r="A9402">
        <v>9401</v>
      </c>
      <c r="B9402">
        <v>98322110</v>
      </c>
      <c r="C9402" t="s">
        <v>9353</v>
      </c>
      <c r="E9402" s="12">
        <v>9402</v>
      </c>
      <c r="F9402" s="13">
        <v>98322120</v>
      </c>
      <c r="G9402" s="14" t="s">
        <v>9354</v>
      </c>
      <c r="Q9402" t="str">
        <f t="shared" si="146"/>
        <v>98322120-Manikir usluge</v>
      </c>
    </row>
    <row r="9403" spans="1:17" x14ac:dyDescent="0.25">
      <c r="A9403">
        <v>9402</v>
      </c>
      <c r="B9403">
        <v>98322120</v>
      </c>
      <c r="C9403" t="s">
        <v>9354</v>
      </c>
      <c r="E9403" s="15">
        <v>9403</v>
      </c>
      <c r="F9403" s="16">
        <v>98322130</v>
      </c>
      <c r="G9403" s="17" t="s">
        <v>9355</v>
      </c>
      <c r="Q9403" t="str">
        <f t="shared" si="146"/>
        <v>98322130-Pedikir usluge</v>
      </c>
    </row>
    <row r="9404" spans="1:17" x14ac:dyDescent="0.25">
      <c r="A9404">
        <v>9403</v>
      </c>
      <c r="B9404">
        <v>98322130</v>
      </c>
      <c r="C9404" t="s">
        <v>9355</v>
      </c>
      <c r="E9404" s="12">
        <v>9404</v>
      </c>
      <c r="F9404" s="13">
        <v>98322140</v>
      </c>
      <c r="G9404" s="14" t="s">
        <v>9356</v>
      </c>
      <c r="Q9404" t="str">
        <f t="shared" si="146"/>
        <v>98322140-Usluge šminkanja</v>
      </c>
    </row>
    <row r="9405" spans="1:17" x14ac:dyDescent="0.25">
      <c r="A9405">
        <v>9404</v>
      </c>
      <c r="B9405">
        <v>98322140</v>
      </c>
      <c r="C9405" t="s">
        <v>9356</v>
      </c>
      <c r="E9405" s="15">
        <v>9405</v>
      </c>
      <c r="F9405" s="16">
        <v>98330000</v>
      </c>
      <c r="G9405" s="17" t="s">
        <v>9357</v>
      </c>
      <c r="Q9405" t="str">
        <f t="shared" si="146"/>
        <v>98330000-Usluge u vezi sa održavanjem fizičke kondicije</v>
      </c>
    </row>
    <row r="9406" spans="1:17" x14ac:dyDescent="0.25">
      <c r="A9406">
        <v>9405</v>
      </c>
      <c r="B9406">
        <v>98330000</v>
      </c>
      <c r="C9406" t="s">
        <v>9357</v>
      </c>
      <c r="E9406" s="12">
        <v>9406</v>
      </c>
      <c r="F9406" s="13">
        <v>98331000</v>
      </c>
      <c r="G9406" s="14" t="s">
        <v>9358</v>
      </c>
      <c r="Q9406" t="str">
        <f t="shared" si="146"/>
        <v>98331000-Usluge turskog kupatila</v>
      </c>
    </row>
    <row r="9407" spans="1:17" x14ac:dyDescent="0.25">
      <c r="A9407">
        <v>9406</v>
      </c>
      <c r="B9407">
        <v>98331000</v>
      </c>
      <c r="C9407" t="s">
        <v>9358</v>
      </c>
      <c r="E9407" s="15">
        <v>9407</v>
      </c>
      <c r="F9407" s="16">
        <v>98332000</v>
      </c>
      <c r="G9407" s="17" t="s">
        <v>9359</v>
      </c>
      <c r="Q9407" t="str">
        <f t="shared" si="146"/>
        <v>98332000-Banjske usluge</v>
      </c>
    </row>
    <row r="9408" spans="1:17" x14ac:dyDescent="0.25">
      <c r="A9408">
        <v>9407</v>
      </c>
      <c r="B9408">
        <v>98332000</v>
      </c>
      <c r="C9408" t="s">
        <v>9359</v>
      </c>
      <c r="E9408" s="12">
        <v>9408</v>
      </c>
      <c r="F9408" s="13">
        <v>98333000</v>
      </c>
      <c r="G9408" s="14" t="s">
        <v>9360</v>
      </c>
      <c r="Q9408" t="str">
        <f t="shared" si="146"/>
        <v>98333000-Usluge masaže</v>
      </c>
    </row>
    <row r="9409" spans="1:17" x14ac:dyDescent="0.25">
      <c r="A9409">
        <v>9408</v>
      </c>
      <c r="B9409">
        <v>98333000</v>
      </c>
      <c r="C9409" t="s">
        <v>9360</v>
      </c>
      <c r="E9409" s="15">
        <v>9409</v>
      </c>
      <c r="F9409" s="16">
        <v>98334000</v>
      </c>
      <c r="G9409" s="17" t="s">
        <v>9361</v>
      </c>
      <c r="Q9409" t="str">
        <f t="shared" si="146"/>
        <v>98334000-Usluge centara za negu tela („velnes“)</v>
      </c>
    </row>
    <row r="9410" spans="1:17" x14ac:dyDescent="0.25">
      <c r="A9410">
        <v>9409</v>
      </c>
      <c r="B9410">
        <v>98334000</v>
      </c>
      <c r="C9410" t="s">
        <v>9361</v>
      </c>
      <c r="E9410" s="12">
        <v>9410</v>
      </c>
      <c r="F9410" s="13">
        <v>98336000</v>
      </c>
      <c r="G9410" s="14" t="s">
        <v>9362</v>
      </c>
      <c r="Q9410" t="str">
        <f t="shared" ref="Q9410:Q9454" si="147">F9410&amp; "-" &amp;G9410</f>
        <v>98336000-Usluge treniranja, vežbanja i aerobika</v>
      </c>
    </row>
    <row r="9411" spans="1:17" x14ac:dyDescent="0.25">
      <c r="A9411">
        <v>9410</v>
      </c>
      <c r="B9411">
        <v>98336000</v>
      </c>
      <c r="C9411" t="s">
        <v>9362</v>
      </c>
      <c r="E9411" s="15">
        <v>9411</v>
      </c>
      <c r="F9411" s="16">
        <v>98340000</v>
      </c>
      <c r="G9411" s="17" t="s">
        <v>9363</v>
      </c>
      <c r="Q9411" t="str">
        <f t="shared" si="147"/>
        <v>98340000-Usluge smeštaja i kancelarijske usluge</v>
      </c>
    </row>
    <row r="9412" spans="1:17" x14ac:dyDescent="0.25">
      <c r="A9412">
        <v>9411</v>
      </c>
      <c r="B9412">
        <v>98340000</v>
      </c>
      <c r="C9412" t="s">
        <v>9363</v>
      </c>
      <c r="E9412" s="12">
        <v>9412</v>
      </c>
      <c r="F9412" s="13">
        <v>98341000</v>
      </c>
      <c r="G9412" s="14" t="s">
        <v>9364</v>
      </c>
      <c r="Q9412" t="str">
        <f t="shared" si="147"/>
        <v>98341000-Usluge smeštaja</v>
      </c>
    </row>
    <row r="9413" spans="1:17" x14ac:dyDescent="0.25">
      <c r="A9413">
        <v>9412</v>
      </c>
      <c r="B9413">
        <v>98341000</v>
      </c>
      <c r="C9413" t="s">
        <v>9364</v>
      </c>
      <c r="E9413" s="15">
        <v>9413</v>
      </c>
      <c r="F9413" s="16">
        <v>98341100</v>
      </c>
      <c r="G9413" s="17" t="s">
        <v>9365</v>
      </c>
      <c r="Q9413" t="str">
        <f t="shared" si="147"/>
        <v>98341100-Usluge upravljanja objektima za smeštaj</v>
      </c>
    </row>
    <row r="9414" spans="1:17" x14ac:dyDescent="0.25">
      <c r="A9414">
        <v>9413</v>
      </c>
      <c r="B9414">
        <v>98341100</v>
      </c>
      <c r="C9414" t="s">
        <v>9365</v>
      </c>
      <c r="E9414" s="12">
        <v>9414</v>
      </c>
      <c r="F9414" s="13">
        <v>98341110</v>
      </c>
      <c r="G9414" s="14" t="s">
        <v>9366</v>
      </c>
      <c r="Q9414" t="str">
        <f t="shared" si="147"/>
        <v>98341110-Usluge kućnih poslova</v>
      </c>
    </row>
    <row r="9415" spans="1:17" x14ac:dyDescent="0.25">
      <c r="A9415">
        <v>9414</v>
      </c>
      <c r="B9415">
        <v>98341110</v>
      </c>
      <c r="C9415" t="s">
        <v>9366</v>
      </c>
      <c r="E9415" s="15">
        <v>9415</v>
      </c>
      <c r="F9415" s="16">
        <v>98341120</v>
      </c>
      <c r="G9415" s="17" t="s">
        <v>9367</v>
      </c>
      <c r="Q9415" t="str">
        <f t="shared" si="147"/>
        <v>98341120-Usluge portira</v>
      </c>
    </row>
    <row r="9416" spans="1:17" x14ac:dyDescent="0.25">
      <c r="A9416">
        <v>9415</v>
      </c>
      <c r="B9416">
        <v>98341120</v>
      </c>
      <c r="C9416" t="s">
        <v>9367</v>
      </c>
      <c r="E9416" s="12">
        <v>9416</v>
      </c>
      <c r="F9416" s="13">
        <v>98341130</v>
      </c>
      <c r="G9416" s="14" t="s">
        <v>9368</v>
      </c>
      <c r="Q9416" t="str">
        <f t="shared" si="147"/>
        <v>98341130-Usluge domara</v>
      </c>
    </row>
    <row r="9417" spans="1:17" x14ac:dyDescent="0.25">
      <c r="A9417">
        <v>9416</v>
      </c>
      <c r="B9417">
        <v>98341130</v>
      </c>
      <c r="C9417" t="s">
        <v>9368</v>
      </c>
      <c r="E9417" s="15">
        <v>9417</v>
      </c>
      <c r="F9417" s="16">
        <v>98341140</v>
      </c>
      <c r="G9417" s="17" t="s">
        <v>9369</v>
      </c>
      <c r="Q9417" t="str">
        <f t="shared" si="147"/>
        <v>98341140-Usluge kućepazitelja</v>
      </c>
    </row>
    <row r="9418" spans="1:17" x14ac:dyDescent="0.25">
      <c r="A9418">
        <v>9417</v>
      </c>
      <c r="B9418">
        <v>98341140</v>
      </c>
      <c r="C9418" t="s">
        <v>9369</v>
      </c>
      <c r="E9418" s="12">
        <v>9418</v>
      </c>
      <c r="F9418" s="13">
        <v>98342000</v>
      </c>
      <c r="G9418" s="14" t="s">
        <v>9370</v>
      </c>
      <c r="Q9418" t="str">
        <f t="shared" si="147"/>
        <v>98342000-Usluge u vezi sa radnom sredinom</v>
      </c>
    </row>
    <row r="9419" spans="1:17" x14ac:dyDescent="0.25">
      <c r="A9419">
        <v>9418</v>
      </c>
      <c r="B9419">
        <v>98342000</v>
      </c>
      <c r="C9419" t="s">
        <v>9370</v>
      </c>
      <c r="E9419" s="15">
        <v>9419</v>
      </c>
      <c r="F9419" s="16">
        <v>98350000</v>
      </c>
      <c r="G9419" s="17" t="s">
        <v>9371</v>
      </c>
      <c r="Q9419" t="str">
        <f t="shared" si="147"/>
        <v>98350000-Usluge javnih objekata</v>
      </c>
    </row>
    <row r="9420" spans="1:17" x14ac:dyDescent="0.25">
      <c r="A9420">
        <v>9419</v>
      </c>
      <c r="B9420">
        <v>98350000</v>
      </c>
      <c r="C9420" t="s">
        <v>9371</v>
      </c>
      <c r="E9420" s="12">
        <v>9420</v>
      </c>
      <c r="F9420" s="13">
        <v>98351000</v>
      </c>
      <c r="G9420" s="14" t="s">
        <v>9372</v>
      </c>
      <c r="Q9420" t="str">
        <f t="shared" si="147"/>
        <v>98351000-Usluge upravljanja parkiralištima</v>
      </c>
    </row>
    <row r="9421" spans="1:17" x14ac:dyDescent="0.25">
      <c r="A9421">
        <v>9420</v>
      </c>
      <c r="B9421">
        <v>98351000</v>
      </c>
      <c r="C9421" t="s">
        <v>9372</v>
      </c>
      <c r="E9421" s="15">
        <v>9421</v>
      </c>
      <c r="F9421" s="16">
        <v>98351100</v>
      </c>
      <c r="G9421" s="17" t="s">
        <v>9373</v>
      </c>
      <c r="Q9421" t="str">
        <f t="shared" si="147"/>
        <v>98351100-Usluge parkirališta</v>
      </c>
    </row>
    <row r="9422" spans="1:17" x14ac:dyDescent="0.25">
      <c r="A9422">
        <v>9421</v>
      </c>
      <c r="B9422">
        <v>98351100</v>
      </c>
      <c r="C9422" t="s">
        <v>9373</v>
      </c>
      <c r="E9422" s="12">
        <v>9422</v>
      </c>
      <c r="F9422" s="13">
        <v>98351110</v>
      </c>
      <c r="G9422" s="14" t="s">
        <v>9374</v>
      </c>
      <c r="Q9422" t="str">
        <f t="shared" si="147"/>
        <v>98351110-Usluge sprovođenja propisa o parkiranju</v>
      </c>
    </row>
    <row r="9423" spans="1:17" x14ac:dyDescent="0.25">
      <c r="A9423">
        <v>9422</v>
      </c>
      <c r="B9423">
        <v>98351110</v>
      </c>
      <c r="C9423" t="s">
        <v>9374</v>
      </c>
      <c r="E9423" s="15">
        <v>9423</v>
      </c>
      <c r="F9423" s="16">
        <v>98360000</v>
      </c>
      <c r="G9423" s="17" t="s">
        <v>9375</v>
      </c>
      <c r="Q9423" t="str">
        <f t="shared" si="147"/>
        <v>98360000-Usluge marine</v>
      </c>
    </row>
    <row r="9424" spans="1:17" x14ac:dyDescent="0.25">
      <c r="A9424">
        <v>9423</v>
      </c>
      <c r="B9424">
        <v>98360000</v>
      </c>
      <c r="C9424" t="s">
        <v>9375</v>
      </c>
      <c r="E9424" s="12">
        <v>9424</v>
      </c>
      <c r="F9424" s="13">
        <v>98361000</v>
      </c>
      <c r="G9424" s="14" t="s">
        <v>9376</v>
      </c>
      <c r="Q9424" t="str">
        <f t="shared" si="147"/>
        <v>98361000-Usluge marine na vodi</v>
      </c>
    </row>
    <row r="9425" spans="1:17" x14ac:dyDescent="0.25">
      <c r="A9425">
        <v>9424</v>
      </c>
      <c r="B9425">
        <v>98361000</v>
      </c>
      <c r="C9425" t="s">
        <v>9376</v>
      </c>
      <c r="E9425" s="15">
        <v>9425</v>
      </c>
      <c r="F9425" s="16">
        <v>98362000</v>
      </c>
      <c r="G9425" s="17" t="s">
        <v>7799</v>
      </c>
      <c r="Q9425" t="str">
        <f t="shared" si="147"/>
        <v>98362000-Usluge upravljanja lukama</v>
      </c>
    </row>
    <row r="9426" spans="1:17" x14ac:dyDescent="0.25">
      <c r="A9426">
        <v>9425</v>
      </c>
      <c r="B9426">
        <v>98362000</v>
      </c>
      <c r="C9426" t="s">
        <v>7799</v>
      </c>
      <c r="E9426" s="12">
        <v>9426</v>
      </c>
      <c r="F9426" s="13">
        <v>98362100</v>
      </c>
      <c r="G9426" s="14" t="s">
        <v>9377</v>
      </c>
      <c r="Q9426" t="str">
        <f t="shared" si="147"/>
        <v>98362100-Pomoćne usluge u marinama</v>
      </c>
    </row>
    <row r="9427" spans="1:17" x14ac:dyDescent="0.25">
      <c r="A9427">
        <v>9426</v>
      </c>
      <c r="B9427">
        <v>98362100</v>
      </c>
      <c r="C9427" t="s">
        <v>9377</v>
      </c>
      <c r="E9427" s="15">
        <v>9427</v>
      </c>
      <c r="F9427" s="16">
        <v>98363000</v>
      </c>
      <c r="G9427" s="17" t="s">
        <v>9378</v>
      </c>
      <c r="Q9427" t="str">
        <f t="shared" si="147"/>
        <v>98363000-Ronilačke usluge</v>
      </c>
    </row>
    <row r="9428" spans="1:17" x14ac:dyDescent="0.25">
      <c r="A9428">
        <v>9427</v>
      </c>
      <c r="B9428">
        <v>98363000</v>
      </c>
      <c r="C9428" t="s">
        <v>9378</v>
      </c>
      <c r="E9428" s="12">
        <v>9428</v>
      </c>
      <c r="F9428" s="13">
        <v>98370000</v>
      </c>
      <c r="G9428" s="14" t="s">
        <v>9379</v>
      </c>
      <c r="Q9428" t="str">
        <f t="shared" si="147"/>
        <v>98370000-Pogrebne i prateće usluge</v>
      </c>
    </row>
    <row r="9429" spans="1:17" x14ac:dyDescent="0.25">
      <c r="A9429">
        <v>9428</v>
      </c>
      <c r="B9429">
        <v>98370000</v>
      </c>
      <c r="C9429" t="s">
        <v>9379</v>
      </c>
      <c r="E9429" s="15">
        <v>9429</v>
      </c>
      <c r="F9429" s="16">
        <v>98371000</v>
      </c>
      <c r="G9429" s="17" t="s">
        <v>9380</v>
      </c>
      <c r="Q9429" t="str">
        <f t="shared" si="147"/>
        <v>98371000-Pogrebne usluge</v>
      </c>
    </row>
    <row r="9430" spans="1:17" x14ac:dyDescent="0.25">
      <c r="A9430">
        <v>9429</v>
      </c>
      <c r="B9430">
        <v>98371000</v>
      </c>
      <c r="C9430" t="s">
        <v>9380</v>
      </c>
      <c r="E9430" s="12">
        <v>9430</v>
      </c>
      <c r="F9430" s="13">
        <v>98371100</v>
      </c>
      <c r="G9430" s="14" t="s">
        <v>9381</v>
      </c>
      <c r="Q9430" t="str">
        <f t="shared" si="147"/>
        <v>98371100-Usluge sahranjivanja i usluge kremiranja</v>
      </c>
    </row>
    <row r="9431" spans="1:17" x14ac:dyDescent="0.25">
      <c r="A9431">
        <v>9430</v>
      </c>
      <c r="B9431">
        <v>98371100</v>
      </c>
      <c r="C9431" t="s">
        <v>9381</v>
      </c>
      <c r="E9431" s="15">
        <v>9431</v>
      </c>
      <c r="F9431" s="16">
        <v>98371110</v>
      </c>
      <c r="G9431" s="17" t="s">
        <v>9382</v>
      </c>
      <c r="Q9431" t="str">
        <f t="shared" si="147"/>
        <v>98371110-Usluge sahranjivanja</v>
      </c>
    </row>
    <row r="9432" spans="1:17" x14ac:dyDescent="0.25">
      <c r="A9432">
        <v>9431</v>
      </c>
      <c r="B9432">
        <v>98371110</v>
      </c>
      <c r="C9432" t="s">
        <v>9382</v>
      </c>
      <c r="E9432" s="12">
        <v>9432</v>
      </c>
      <c r="F9432" s="13">
        <v>98371111</v>
      </c>
      <c r="G9432" s="14" t="s">
        <v>9383</v>
      </c>
      <c r="Q9432" t="str">
        <f t="shared" si="147"/>
        <v>98371111-Usluge održavanja groblja</v>
      </c>
    </row>
    <row r="9433" spans="1:17" x14ac:dyDescent="0.25">
      <c r="A9433">
        <v>9432</v>
      </c>
      <c r="B9433">
        <v>98371111</v>
      </c>
      <c r="C9433" t="s">
        <v>9383</v>
      </c>
      <c r="E9433" s="15">
        <v>9433</v>
      </c>
      <c r="F9433" s="16">
        <v>98371120</v>
      </c>
      <c r="G9433" s="17" t="s">
        <v>9384</v>
      </c>
      <c r="Q9433" t="str">
        <f t="shared" si="147"/>
        <v>98371120-Usluge kremacije</v>
      </c>
    </row>
    <row r="9434" spans="1:17" x14ac:dyDescent="0.25">
      <c r="A9434">
        <v>9433</v>
      </c>
      <c r="B9434">
        <v>98371120</v>
      </c>
      <c r="C9434" t="s">
        <v>9384</v>
      </c>
      <c r="E9434" s="12">
        <v>9434</v>
      </c>
      <c r="F9434" s="13">
        <v>98371200</v>
      </c>
      <c r="G9434" s="14" t="s">
        <v>9385</v>
      </c>
      <c r="Q9434" t="str">
        <f t="shared" si="147"/>
        <v>98371200-Usluge pogrebnika</v>
      </c>
    </row>
    <row r="9435" spans="1:17" x14ac:dyDescent="0.25">
      <c r="A9435">
        <v>9434</v>
      </c>
      <c r="B9435">
        <v>98371200</v>
      </c>
      <c r="C9435" t="s">
        <v>9385</v>
      </c>
      <c r="E9435" s="15">
        <v>9435</v>
      </c>
      <c r="F9435" s="16">
        <v>98380000</v>
      </c>
      <c r="G9435" s="17" t="s">
        <v>9386</v>
      </c>
      <c r="Q9435" t="str">
        <f t="shared" si="147"/>
        <v>98380000-Usluge štenara</v>
      </c>
    </row>
    <row r="9436" spans="1:17" x14ac:dyDescent="0.25">
      <c r="A9436">
        <v>9435</v>
      </c>
      <c r="B9436">
        <v>98380000</v>
      </c>
      <c r="C9436" t="s">
        <v>9386</v>
      </c>
      <c r="E9436" s="12">
        <v>9436</v>
      </c>
      <c r="F9436" s="13">
        <v>98390000</v>
      </c>
      <c r="G9436" s="14" t="s">
        <v>9387</v>
      </c>
      <c r="Q9436" t="str">
        <f t="shared" si="147"/>
        <v>98390000-Ostale usluge</v>
      </c>
    </row>
    <row r="9437" spans="1:17" x14ac:dyDescent="0.25">
      <c r="A9437">
        <v>9436</v>
      </c>
      <c r="B9437">
        <v>98390000</v>
      </c>
      <c r="C9437" t="s">
        <v>9387</v>
      </c>
      <c r="E9437" s="15">
        <v>9437</v>
      </c>
      <c r="F9437" s="16">
        <v>98391000</v>
      </c>
      <c r="G9437" s="17" t="s">
        <v>9388</v>
      </c>
      <c r="Q9437" t="str">
        <f t="shared" si="147"/>
        <v>98391000-Usluge otpisivanja opreme</v>
      </c>
    </row>
    <row r="9438" spans="1:17" x14ac:dyDescent="0.25">
      <c r="A9438">
        <v>9437</v>
      </c>
      <c r="B9438">
        <v>98391000</v>
      </c>
      <c r="C9438" t="s">
        <v>9388</v>
      </c>
      <c r="E9438" s="12">
        <v>9438</v>
      </c>
      <c r="F9438" s="13">
        <v>98392000</v>
      </c>
      <c r="G9438" s="14" t="s">
        <v>9389</v>
      </c>
      <c r="Q9438" t="str">
        <f t="shared" si="147"/>
        <v>98392000-Usluge preseljenja</v>
      </c>
    </row>
    <row r="9439" spans="1:17" x14ac:dyDescent="0.25">
      <c r="A9439">
        <v>9438</v>
      </c>
      <c r="B9439">
        <v>98392000</v>
      </c>
      <c r="C9439" t="s">
        <v>9389</v>
      </c>
      <c r="E9439" s="15">
        <v>9439</v>
      </c>
      <c r="F9439" s="16">
        <v>98393000</v>
      </c>
      <c r="G9439" s="17" t="s">
        <v>9390</v>
      </c>
      <c r="Q9439" t="str">
        <f t="shared" si="147"/>
        <v>98393000-Krojačke usluge</v>
      </c>
    </row>
    <row r="9440" spans="1:17" x14ac:dyDescent="0.25">
      <c r="A9440">
        <v>9439</v>
      </c>
      <c r="B9440">
        <v>98393000</v>
      </c>
      <c r="C9440" t="s">
        <v>9390</v>
      </c>
      <c r="E9440" s="12">
        <v>9440</v>
      </c>
      <c r="F9440" s="13">
        <v>98394000</v>
      </c>
      <c r="G9440" s="14" t="s">
        <v>9391</v>
      </c>
      <c r="Q9440" t="str">
        <f t="shared" si="147"/>
        <v>98394000-Tapetarske usluge</v>
      </c>
    </row>
    <row r="9441" spans="1:17" x14ac:dyDescent="0.25">
      <c r="A9441">
        <v>9440</v>
      </c>
      <c r="B9441">
        <v>98394000</v>
      </c>
      <c r="C9441" t="s">
        <v>9391</v>
      </c>
      <c r="E9441" s="15">
        <v>9441</v>
      </c>
      <c r="F9441" s="16">
        <v>98395000</v>
      </c>
      <c r="G9441" s="17" t="s">
        <v>9392</v>
      </c>
      <c r="Q9441" t="str">
        <f t="shared" si="147"/>
        <v>98395000-Bravarske usluge</v>
      </c>
    </row>
    <row r="9442" spans="1:17" x14ac:dyDescent="0.25">
      <c r="A9442">
        <v>9441</v>
      </c>
      <c r="B9442">
        <v>98395000</v>
      </c>
      <c r="C9442" t="s">
        <v>9392</v>
      </c>
      <c r="E9442" s="12">
        <v>9442</v>
      </c>
      <c r="F9442" s="13">
        <v>98396000</v>
      </c>
      <c r="G9442" s="14" t="s">
        <v>9393</v>
      </c>
      <c r="Q9442" t="str">
        <f t="shared" si="147"/>
        <v>98396000-Usluge štimovanja instrumenata</v>
      </c>
    </row>
    <row r="9443" spans="1:17" x14ac:dyDescent="0.25">
      <c r="A9443">
        <v>9442</v>
      </c>
      <c r="B9443">
        <v>98396000</v>
      </c>
      <c r="C9443" t="s">
        <v>9393</v>
      </c>
      <c r="E9443" s="15">
        <v>9443</v>
      </c>
      <c r="F9443" s="16">
        <v>98500000</v>
      </c>
      <c r="G9443" s="17" t="s">
        <v>9394</v>
      </c>
      <c r="Q9443" t="str">
        <f t="shared" si="147"/>
        <v>98500000-Privatna domaćinstva sa zaposlenim osobljem</v>
      </c>
    </row>
    <row r="9444" spans="1:17" x14ac:dyDescent="0.25">
      <c r="A9444">
        <v>9443</v>
      </c>
      <c r="B9444">
        <v>98500000</v>
      </c>
      <c r="C9444" t="s">
        <v>9394</v>
      </c>
      <c r="E9444" s="12">
        <v>9444</v>
      </c>
      <c r="F9444" s="13">
        <v>98510000</v>
      </c>
      <c r="G9444" s="14" t="s">
        <v>9395</v>
      </c>
      <c r="Q9444" t="str">
        <f t="shared" si="147"/>
        <v>98510000-Usluge trgovačkih i industrijskih radnika</v>
      </c>
    </row>
    <row r="9445" spans="1:17" x14ac:dyDescent="0.25">
      <c r="A9445">
        <v>9444</v>
      </c>
      <c r="B9445">
        <v>98510000</v>
      </c>
      <c r="C9445" t="s">
        <v>9395</v>
      </c>
      <c r="E9445" s="15">
        <v>9445</v>
      </c>
      <c r="F9445" s="16">
        <v>98511000</v>
      </c>
      <c r="G9445" s="17" t="s">
        <v>9396</v>
      </c>
      <c r="Q9445" t="str">
        <f t="shared" si="147"/>
        <v>98511000-Usluge trgovačkih radnika</v>
      </c>
    </row>
    <row r="9446" spans="1:17" x14ac:dyDescent="0.25">
      <c r="A9446">
        <v>9445</v>
      </c>
      <c r="B9446">
        <v>98511000</v>
      </c>
      <c r="C9446" t="s">
        <v>9396</v>
      </c>
      <c r="E9446" s="12">
        <v>9446</v>
      </c>
      <c r="F9446" s="13">
        <v>98512000</v>
      </c>
      <c r="G9446" s="14" t="s">
        <v>9397</v>
      </c>
      <c r="Q9446" t="str">
        <f t="shared" si="147"/>
        <v>98512000-Usluge industrijskih radnika</v>
      </c>
    </row>
    <row r="9447" spans="1:17" x14ac:dyDescent="0.25">
      <c r="A9447">
        <v>9446</v>
      </c>
      <c r="B9447">
        <v>98512000</v>
      </c>
      <c r="C9447" t="s">
        <v>9397</v>
      </c>
      <c r="E9447" s="15">
        <v>9447</v>
      </c>
      <c r="F9447" s="16">
        <v>98513000</v>
      </c>
      <c r="G9447" s="17" t="s">
        <v>9398</v>
      </c>
      <c r="Q9447" t="str">
        <f t="shared" si="147"/>
        <v>98513000-Usluge posredovanja za radnu snagu u domaćinstvu</v>
      </c>
    </row>
    <row r="9448" spans="1:17" x14ac:dyDescent="0.25">
      <c r="A9448">
        <v>9447</v>
      </c>
      <c r="B9448">
        <v>98513000</v>
      </c>
      <c r="C9448" t="s">
        <v>9398</v>
      </c>
      <c r="E9448" s="12">
        <v>9448</v>
      </c>
      <c r="F9448" s="13">
        <v>98513100</v>
      </c>
      <c r="G9448" s="14" t="s">
        <v>9399</v>
      </c>
      <c r="Q9448" t="str">
        <f t="shared" si="147"/>
        <v>98513100-Usluge agencijskog osoblja za domaćinstvo</v>
      </c>
    </row>
    <row r="9449" spans="1:17" x14ac:dyDescent="0.25">
      <c r="A9449">
        <v>9448</v>
      </c>
      <c r="B9449">
        <v>98513100</v>
      </c>
      <c r="C9449" t="s">
        <v>9399</v>
      </c>
      <c r="E9449" s="15">
        <v>9449</v>
      </c>
      <c r="F9449" s="16">
        <v>98513200</v>
      </c>
      <c r="G9449" s="17" t="s">
        <v>9400</v>
      </c>
      <c r="Q9449" t="str">
        <f t="shared" si="147"/>
        <v>98513200-Usluge kancelarijskog osoblja za domaćinstvo</v>
      </c>
    </row>
    <row r="9450" spans="1:17" x14ac:dyDescent="0.25">
      <c r="A9450">
        <v>9449</v>
      </c>
      <c r="B9450">
        <v>98513200</v>
      </c>
      <c r="C9450" t="s">
        <v>9400</v>
      </c>
      <c r="E9450" s="12">
        <v>9450</v>
      </c>
      <c r="F9450" s="13">
        <v>98513300</v>
      </c>
      <c r="G9450" s="14" t="s">
        <v>9401</v>
      </c>
      <c r="Q9450" t="str">
        <f t="shared" si="147"/>
        <v>98513300-Osoblje za rad na određeno vreme u domaćinstvu</v>
      </c>
    </row>
    <row r="9451" spans="1:17" x14ac:dyDescent="0.25">
      <c r="A9451">
        <v>9450</v>
      </c>
      <c r="B9451">
        <v>98513300</v>
      </c>
      <c r="C9451" t="s">
        <v>9401</v>
      </c>
      <c r="E9451" s="15">
        <v>9451</v>
      </c>
      <c r="F9451" s="16">
        <v>98513310</v>
      </c>
      <c r="G9451" s="17" t="s">
        <v>9402</v>
      </c>
      <c r="Q9451" t="str">
        <f t="shared" si="147"/>
        <v>98513310-Usluge pomoći u kući</v>
      </c>
    </row>
    <row r="9452" spans="1:17" x14ac:dyDescent="0.25">
      <c r="A9452">
        <v>9451</v>
      </c>
      <c r="B9452">
        <v>98513310</v>
      </c>
      <c r="C9452" t="s">
        <v>9402</v>
      </c>
      <c r="E9452" s="12">
        <v>9452</v>
      </c>
      <c r="F9452" s="13">
        <v>98514000</v>
      </c>
      <c r="G9452" s="14" t="s">
        <v>9403</v>
      </c>
      <c r="Q9452" t="str">
        <f t="shared" si="147"/>
        <v>98514000-Usluge u domaćinstvu</v>
      </c>
    </row>
    <row r="9453" spans="1:17" x14ac:dyDescent="0.25">
      <c r="A9453">
        <v>9452</v>
      </c>
      <c r="B9453">
        <v>98514000</v>
      </c>
      <c r="C9453" t="s">
        <v>9403</v>
      </c>
      <c r="E9453" s="15">
        <v>9453</v>
      </c>
      <c r="F9453" s="16">
        <v>98900000</v>
      </c>
      <c r="G9453" s="17" t="s">
        <v>9404</v>
      </c>
      <c r="Q9453" t="str">
        <f t="shared" si="147"/>
        <v>98900000-Usluge koje pružaju ekstrateritorijalne organizacije i tela</v>
      </c>
    </row>
    <row r="9454" spans="1:17" x14ac:dyDescent="0.25">
      <c r="A9454">
        <v>9453</v>
      </c>
      <c r="B9454">
        <v>98900000</v>
      </c>
      <c r="C9454" t="s">
        <v>9404</v>
      </c>
      <c r="E9454" s="12">
        <v>9454</v>
      </c>
      <c r="F9454" s="13">
        <v>98910000</v>
      </c>
      <c r="G9454" s="14" t="s">
        <v>9405</v>
      </c>
      <c r="Q9454" t="str">
        <f t="shared" si="147"/>
        <v>98910000-Usluge svojstvene međunarodnim organizacijama i telima</v>
      </c>
    </row>
    <row r="9455" spans="1:17" x14ac:dyDescent="0.25">
      <c r="A9455">
        <v>9454</v>
      </c>
      <c r="B9455">
        <v>98910000</v>
      </c>
      <c r="C9455" t="s">
        <v>9405</v>
      </c>
    </row>
  </sheetData>
  <sheetProtection password="C899" sheet="1" objects="1" scenarios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293B1-8FFC-46CB-86B6-F88B2AFC14C2}">
  <dimension ref="A1"/>
  <sheetViews>
    <sheetView topLeftCell="E1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B5642-D5A6-4F7F-AE08-A81513C30DD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1B52B-3DF9-4899-A0C2-A473C6C7C7BA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DBB34-C0B2-4B91-A529-61EBE6C4541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8"/>
  <sheetViews>
    <sheetView workbookViewId="0">
      <selection activeCell="J23" sqref="J23"/>
    </sheetView>
  </sheetViews>
  <sheetFormatPr defaultRowHeight="15" x14ac:dyDescent="0.25"/>
  <sheetData>
    <row r="1" spans="1:3" x14ac:dyDescent="0.25">
      <c r="A1" s="1">
        <v>1</v>
      </c>
      <c r="B1" s="9" t="s">
        <v>9499</v>
      </c>
      <c r="C1" s="9" t="s">
        <v>9499</v>
      </c>
    </row>
    <row r="2" spans="1:3" x14ac:dyDescent="0.25">
      <c r="A2" s="3">
        <v>2</v>
      </c>
      <c r="B2" s="4" t="s">
        <v>9500</v>
      </c>
      <c r="C2" s="10" t="s">
        <v>9500</v>
      </c>
    </row>
    <row r="8" spans="1:3" x14ac:dyDescent="0.25">
      <c r="B8" t="s">
        <v>9633</v>
      </c>
    </row>
  </sheetData>
  <sheetProtection password="C899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5"/>
  <sheetViews>
    <sheetView topLeftCell="A12" workbookViewId="0">
      <selection activeCell="T39" sqref="T39"/>
    </sheetView>
  </sheetViews>
  <sheetFormatPr defaultRowHeight="15" x14ac:dyDescent="0.25"/>
  <sheetData>
    <row r="1" spans="1:6" x14ac:dyDescent="0.25">
      <c r="A1" s="1">
        <v>1</v>
      </c>
      <c r="B1" s="9" t="s">
        <v>9555</v>
      </c>
      <c r="C1" s="2" t="s">
        <v>9556</v>
      </c>
      <c r="F1" s="9" t="s">
        <v>9555</v>
      </c>
    </row>
    <row r="2" spans="1:6" x14ac:dyDescent="0.25">
      <c r="A2" s="3">
        <v>2</v>
      </c>
      <c r="B2" s="4" t="s">
        <v>9581</v>
      </c>
      <c r="C2" s="4" t="s">
        <v>9557</v>
      </c>
      <c r="F2" s="4" t="s">
        <v>9581</v>
      </c>
    </row>
    <row r="3" spans="1:6" x14ac:dyDescent="0.25">
      <c r="A3" s="1">
        <v>3</v>
      </c>
      <c r="B3" s="2" t="s">
        <v>9582</v>
      </c>
      <c r="C3" s="2" t="s">
        <v>9558</v>
      </c>
      <c r="F3" s="2" t="s">
        <v>9582</v>
      </c>
    </row>
    <row r="4" spans="1:6" x14ac:dyDescent="0.25">
      <c r="A4" s="3">
        <v>4</v>
      </c>
      <c r="B4" s="4" t="s">
        <v>9583</v>
      </c>
      <c r="C4" s="4" t="s">
        <v>9559</v>
      </c>
      <c r="F4" s="4" t="s">
        <v>9583</v>
      </c>
    </row>
    <row r="5" spans="1:6" x14ac:dyDescent="0.25">
      <c r="A5" s="1">
        <v>5</v>
      </c>
      <c r="B5" s="2" t="s">
        <v>9584</v>
      </c>
      <c r="C5" s="2" t="s">
        <v>9560</v>
      </c>
      <c r="F5" s="2" t="s">
        <v>9584</v>
      </c>
    </row>
    <row r="6" spans="1:6" x14ac:dyDescent="0.25">
      <c r="A6" s="3">
        <v>6</v>
      </c>
      <c r="B6" s="4" t="s">
        <v>9585</v>
      </c>
      <c r="C6" s="4" t="s">
        <v>9561</v>
      </c>
      <c r="F6" s="4" t="s">
        <v>9585</v>
      </c>
    </row>
    <row r="7" spans="1:6" x14ac:dyDescent="0.25">
      <c r="A7" s="1">
        <v>7</v>
      </c>
      <c r="B7" s="2" t="s">
        <v>9586</v>
      </c>
      <c r="C7" s="2" t="s">
        <v>9562</v>
      </c>
      <c r="F7" s="2" t="s">
        <v>9586</v>
      </c>
    </row>
    <row r="8" spans="1:6" x14ac:dyDescent="0.25">
      <c r="A8" s="3">
        <v>8</v>
      </c>
      <c r="B8" s="4" t="s">
        <v>9587</v>
      </c>
      <c r="C8" s="4" t="s">
        <v>9563</v>
      </c>
      <c r="F8" s="4" t="s">
        <v>9587</v>
      </c>
    </row>
    <row r="9" spans="1:6" x14ac:dyDescent="0.25">
      <c r="A9" s="1">
        <v>9</v>
      </c>
      <c r="B9" s="2" t="s">
        <v>9588</v>
      </c>
      <c r="C9" s="2" t="s">
        <v>9564</v>
      </c>
      <c r="F9" s="2" t="s">
        <v>9588</v>
      </c>
    </row>
    <row r="10" spans="1:6" x14ac:dyDescent="0.25">
      <c r="A10" s="3">
        <v>10</v>
      </c>
      <c r="B10" s="4" t="s">
        <v>9589</v>
      </c>
      <c r="C10" s="4" t="s">
        <v>9565</v>
      </c>
      <c r="F10" s="4" t="s">
        <v>9589</v>
      </c>
    </row>
    <row r="11" spans="1:6" x14ac:dyDescent="0.25">
      <c r="A11" s="1">
        <v>11</v>
      </c>
      <c r="B11" s="2" t="s">
        <v>9590</v>
      </c>
      <c r="C11" s="2" t="s">
        <v>9566</v>
      </c>
      <c r="F11" s="2" t="s">
        <v>9590</v>
      </c>
    </row>
    <row r="12" spans="1:6" x14ac:dyDescent="0.25">
      <c r="A12" s="3">
        <v>12</v>
      </c>
      <c r="B12" s="4" t="s">
        <v>9591</v>
      </c>
      <c r="C12" s="4" t="s">
        <v>9567</v>
      </c>
      <c r="F12" s="4" t="s">
        <v>9591</v>
      </c>
    </row>
    <row r="13" spans="1:6" x14ac:dyDescent="0.25">
      <c r="A13" s="1">
        <v>13</v>
      </c>
      <c r="B13" s="2" t="s">
        <v>9592</v>
      </c>
      <c r="C13" s="2" t="s">
        <v>9568</v>
      </c>
      <c r="F13" s="2" t="s">
        <v>9592</v>
      </c>
    </row>
    <row r="14" spans="1:6" x14ac:dyDescent="0.25">
      <c r="A14" s="3">
        <v>14</v>
      </c>
      <c r="B14" s="4" t="s">
        <v>9593</v>
      </c>
      <c r="C14" s="4" t="s">
        <v>9569</v>
      </c>
      <c r="F14" s="4" t="s">
        <v>9593</v>
      </c>
    </row>
    <row r="15" spans="1:6" x14ac:dyDescent="0.25">
      <c r="A15" s="1">
        <v>15</v>
      </c>
      <c r="B15" s="2" t="s">
        <v>9594</v>
      </c>
      <c r="C15" s="2" t="s">
        <v>9570</v>
      </c>
      <c r="F15" s="2" t="s">
        <v>9594</v>
      </c>
    </row>
    <row r="16" spans="1:6" x14ac:dyDescent="0.25">
      <c r="A16" s="3">
        <v>16</v>
      </c>
      <c r="B16" s="4" t="s">
        <v>9595</v>
      </c>
      <c r="C16" s="4" t="s">
        <v>9571</v>
      </c>
      <c r="F16" s="4" t="s">
        <v>9595</v>
      </c>
    </row>
    <row r="17" spans="1:6" x14ac:dyDescent="0.25">
      <c r="A17" s="1">
        <v>17</v>
      </c>
      <c r="B17" s="2" t="s">
        <v>9596</v>
      </c>
      <c r="C17" s="2" t="s">
        <v>9572</v>
      </c>
      <c r="F17" s="2" t="s">
        <v>9596</v>
      </c>
    </row>
    <row r="18" spans="1:6" x14ac:dyDescent="0.25">
      <c r="A18" s="3">
        <v>18</v>
      </c>
      <c r="B18" s="4" t="s">
        <v>9597</v>
      </c>
      <c r="C18" s="4" t="s">
        <v>9573</v>
      </c>
      <c r="F18" s="4" t="s">
        <v>9597</v>
      </c>
    </row>
    <row r="19" spans="1:6" x14ac:dyDescent="0.25">
      <c r="A19" s="1">
        <v>19</v>
      </c>
      <c r="B19" s="2" t="s">
        <v>9598</v>
      </c>
      <c r="C19" s="2" t="s">
        <v>9574</v>
      </c>
      <c r="F19" s="2" t="s">
        <v>9598</v>
      </c>
    </row>
    <row r="20" spans="1:6" x14ac:dyDescent="0.25">
      <c r="A20" s="3">
        <v>20</v>
      </c>
      <c r="B20" s="4" t="s">
        <v>9599</v>
      </c>
      <c r="C20" s="4" t="s">
        <v>9575</v>
      </c>
      <c r="F20" s="4" t="s">
        <v>9599</v>
      </c>
    </row>
    <row r="21" spans="1:6" x14ac:dyDescent="0.25">
      <c r="A21" s="1">
        <v>21</v>
      </c>
      <c r="B21" s="2" t="s">
        <v>9600</v>
      </c>
      <c r="C21" s="2" t="s">
        <v>9576</v>
      </c>
      <c r="F21" s="2" t="s">
        <v>9600</v>
      </c>
    </row>
    <row r="22" spans="1:6" x14ac:dyDescent="0.25">
      <c r="A22" s="3">
        <v>22</v>
      </c>
      <c r="B22" s="4" t="s">
        <v>9601</v>
      </c>
      <c r="C22" s="4" t="s">
        <v>9577</v>
      </c>
      <c r="F22" s="4" t="s">
        <v>9601</v>
      </c>
    </row>
    <row r="23" spans="1:6" x14ac:dyDescent="0.25">
      <c r="A23" s="1">
        <v>23</v>
      </c>
      <c r="B23" s="2" t="s">
        <v>9602</v>
      </c>
      <c r="C23" s="2" t="s">
        <v>9578</v>
      </c>
      <c r="F23" s="2" t="s">
        <v>9602</v>
      </c>
    </row>
    <row r="24" spans="1:6" x14ac:dyDescent="0.25">
      <c r="A24" s="3">
        <v>24</v>
      </c>
      <c r="B24" s="4" t="s">
        <v>9603</v>
      </c>
      <c r="C24" s="4" t="s">
        <v>9579</v>
      </c>
      <c r="F24" s="4" t="s">
        <v>9603</v>
      </c>
    </row>
    <row r="25" spans="1:6" x14ac:dyDescent="0.25">
      <c r="A25" s="1">
        <v>25</v>
      </c>
      <c r="B25" s="2" t="s">
        <v>9604</v>
      </c>
      <c r="C25" s="2" t="s">
        <v>9580</v>
      </c>
      <c r="F25" s="2" t="s">
        <v>9604</v>
      </c>
    </row>
    <row r="26" spans="1:6" x14ac:dyDescent="0.25">
      <c r="A26" s="1">
        <v>26</v>
      </c>
      <c r="B26" s="2" t="s">
        <v>9655</v>
      </c>
      <c r="C26" s="2" t="s">
        <v>9635</v>
      </c>
      <c r="F26" s="2" t="s">
        <v>9655</v>
      </c>
    </row>
    <row r="27" spans="1:6" x14ac:dyDescent="0.25">
      <c r="A27" s="3">
        <v>27</v>
      </c>
      <c r="B27" s="4" t="s">
        <v>9656</v>
      </c>
      <c r="C27" s="4" t="s">
        <v>9636</v>
      </c>
      <c r="F27" s="4" t="s">
        <v>9656</v>
      </c>
    </row>
    <row r="28" spans="1:6" x14ac:dyDescent="0.25">
      <c r="A28" s="1">
        <v>28</v>
      </c>
      <c r="B28" s="2" t="s">
        <v>9657</v>
      </c>
      <c r="C28" s="2" t="s">
        <v>9637</v>
      </c>
      <c r="F28" s="2" t="s">
        <v>9657</v>
      </c>
    </row>
    <row r="29" spans="1:6" x14ac:dyDescent="0.25">
      <c r="A29" s="1">
        <v>29</v>
      </c>
      <c r="B29" s="2" t="s">
        <v>9658</v>
      </c>
      <c r="C29" s="2" t="s">
        <v>9638</v>
      </c>
      <c r="F29" s="2" t="s">
        <v>9658</v>
      </c>
    </row>
    <row r="30" spans="1:6" x14ac:dyDescent="0.25">
      <c r="A30" s="3">
        <v>30</v>
      </c>
      <c r="B30" s="4" t="s">
        <v>9659</v>
      </c>
      <c r="C30" s="4" t="s">
        <v>9639</v>
      </c>
      <c r="F30" s="4" t="s">
        <v>9659</v>
      </c>
    </row>
    <row r="31" spans="1:6" x14ac:dyDescent="0.25">
      <c r="A31" s="1">
        <v>31</v>
      </c>
      <c r="B31" s="2" t="s">
        <v>9660</v>
      </c>
      <c r="C31" s="2" t="s">
        <v>9640</v>
      </c>
      <c r="F31" s="2" t="s">
        <v>9660</v>
      </c>
    </row>
    <row r="32" spans="1:6" x14ac:dyDescent="0.25">
      <c r="A32" s="1">
        <v>32</v>
      </c>
      <c r="B32" s="2" t="s">
        <v>9661</v>
      </c>
      <c r="C32" s="2" t="s">
        <v>9641</v>
      </c>
      <c r="F32" s="2" t="s">
        <v>9661</v>
      </c>
    </row>
    <row r="33" spans="1:6" x14ac:dyDescent="0.25">
      <c r="A33" s="3">
        <v>33</v>
      </c>
      <c r="B33" s="4" t="s">
        <v>9662</v>
      </c>
      <c r="C33" s="4" t="s">
        <v>9642</v>
      </c>
      <c r="F33" s="4" t="s">
        <v>9662</v>
      </c>
    </row>
    <row r="34" spans="1:6" x14ac:dyDescent="0.25">
      <c r="A34" s="1">
        <v>34</v>
      </c>
      <c r="B34" s="2" t="s">
        <v>9663</v>
      </c>
      <c r="C34" s="2" t="s">
        <v>9643</v>
      </c>
      <c r="F34" s="2" t="s">
        <v>9663</v>
      </c>
    </row>
    <row r="35" spans="1:6" x14ac:dyDescent="0.25">
      <c r="A35" s="1">
        <v>35</v>
      </c>
      <c r="B35" s="2" t="s">
        <v>9664</v>
      </c>
      <c r="C35" s="2" t="s">
        <v>9644</v>
      </c>
      <c r="F35" s="2" t="s">
        <v>9664</v>
      </c>
    </row>
    <row r="36" spans="1:6" x14ac:dyDescent="0.25">
      <c r="A36" s="3">
        <v>36</v>
      </c>
      <c r="B36" s="4" t="s">
        <v>9665</v>
      </c>
      <c r="C36" s="4" t="s">
        <v>9645</v>
      </c>
      <c r="F36" s="4" t="s">
        <v>9665</v>
      </c>
    </row>
    <row r="37" spans="1:6" x14ac:dyDescent="0.25">
      <c r="A37" s="1">
        <v>37</v>
      </c>
      <c r="B37" s="2" t="s">
        <v>9666</v>
      </c>
      <c r="C37" s="2" t="s">
        <v>9646</v>
      </c>
      <c r="F37" s="2" t="s">
        <v>9666</v>
      </c>
    </row>
    <row r="38" spans="1:6" x14ac:dyDescent="0.25">
      <c r="A38" s="1">
        <v>38</v>
      </c>
      <c r="B38" s="2" t="s">
        <v>9667</v>
      </c>
      <c r="C38" s="2" t="s">
        <v>9647</v>
      </c>
      <c r="F38" s="2" t="s">
        <v>9667</v>
      </c>
    </row>
    <row r="39" spans="1:6" x14ac:dyDescent="0.25">
      <c r="A39" s="3">
        <v>39</v>
      </c>
      <c r="B39" s="4" t="s">
        <v>9668</v>
      </c>
      <c r="C39" s="4" t="s">
        <v>9648</v>
      </c>
      <c r="F39" s="4" t="s">
        <v>9668</v>
      </c>
    </row>
    <row r="40" spans="1:6" x14ac:dyDescent="0.25">
      <c r="A40" s="1">
        <v>40</v>
      </c>
      <c r="B40" s="2" t="s">
        <v>9669</v>
      </c>
      <c r="C40" s="2" t="s">
        <v>9649</v>
      </c>
      <c r="F40" s="2" t="s">
        <v>9669</v>
      </c>
    </row>
    <row r="41" spans="1:6" x14ac:dyDescent="0.25">
      <c r="A41" s="1">
        <v>41</v>
      </c>
      <c r="B41" s="2" t="s">
        <v>9670</v>
      </c>
      <c r="C41" s="2" t="s">
        <v>9650</v>
      </c>
      <c r="F41" s="2" t="s">
        <v>9670</v>
      </c>
    </row>
    <row r="42" spans="1:6" x14ac:dyDescent="0.25">
      <c r="A42" s="3">
        <v>42</v>
      </c>
      <c r="B42" s="4" t="s">
        <v>9671</v>
      </c>
      <c r="C42" s="4" t="s">
        <v>9651</v>
      </c>
      <c r="F42" s="4" t="s">
        <v>9671</v>
      </c>
    </row>
    <row r="43" spans="1:6" x14ac:dyDescent="0.25">
      <c r="A43" s="1">
        <v>43</v>
      </c>
      <c r="B43" s="2" t="s">
        <v>9672</v>
      </c>
      <c r="C43" s="2" t="s">
        <v>9652</v>
      </c>
      <c r="F43" s="2" t="s">
        <v>9672</v>
      </c>
    </row>
    <row r="44" spans="1:6" x14ac:dyDescent="0.25">
      <c r="A44" s="1">
        <v>44</v>
      </c>
      <c r="B44" s="2" t="s">
        <v>9673</v>
      </c>
      <c r="C44" s="2" t="s">
        <v>9653</v>
      </c>
      <c r="F44" s="2" t="s">
        <v>9673</v>
      </c>
    </row>
    <row r="45" spans="1:6" x14ac:dyDescent="0.25">
      <c r="A45" s="3">
        <v>45</v>
      </c>
      <c r="B45" s="4" t="s">
        <v>9674</v>
      </c>
      <c r="C45" s="4" t="s">
        <v>9654</v>
      </c>
      <c r="F45" s="4" t="s">
        <v>9674</v>
      </c>
    </row>
  </sheetData>
  <dataValidations count="2">
    <dataValidation type="list" allowBlank="1" showInputMessage="1" showErrorMessage="1" sqref="B1:B45" xr:uid="{00000000-0002-0000-0900-000000000000}">
      <formula1>"PARTIJE2022"</formula1>
    </dataValidation>
    <dataValidation type="list" allowBlank="1" showInputMessage="1" showErrorMessage="1" sqref="H21" xr:uid="{00000000-0002-0000-0900-000001000000}">
      <formula1>$F$1:$F$45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4"/>
  <sheetViews>
    <sheetView topLeftCell="C1" workbookViewId="0">
      <selection activeCell="O14" sqref="O14"/>
    </sheetView>
  </sheetViews>
  <sheetFormatPr defaultRowHeight="15" x14ac:dyDescent="0.25"/>
  <cols>
    <col min="3" max="3" width="12.42578125" customWidth="1"/>
  </cols>
  <sheetData>
    <row r="1" spans="1:8" x14ac:dyDescent="0.25">
      <c r="A1" s="1">
        <v>1</v>
      </c>
      <c r="B1" s="2">
        <v>90000</v>
      </c>
      <c r="C1" s="2" t="s">
        <v>9605</v>
      </c>
      <c r="H1" t="s">
        <v>10326</v>
      </c>
    </row>
    <row r="2" spans="1:8" x14ac:dyDescent="0.25">
      <c r="A2" s="3">
        <v>2</v>
      </c>
      <c r="B2" s="4">
        <v>91000</v>
      </c>
      <c r="C2" s="4" t="s">
        <v>9606</v>
      </c>
      <c r="H2" t="s">
        <v>10325</v>
      </c>
    </row>
    <row r="3" spans="1:8" x14ac:dyDescent="0.25">
      <c r="A3" s="1">
        <v>3</v>
      </c>
      <c r="B3" s="2">
        <v>92000</v>
      </c>
      <c r="C3" s="2" t="s">
        <v>9607</v>
      </c>
      <c r="H3" t="s">
        <v>10324</v>
      </c>
    </row>
    <row r="4" spans="1:8" x14ac:dyDescent="0.25">
      <c r="A4" s="3">
        <v>4</v>
      </c>
      <c r="B4" s="4">
        <v>94000</v>
      </c>
      <c r="C4" s="4" t="s">
        <v>9608</v>
      </c>
      <c r="H4" t="s">
        <v>9607</v>
      </c>
    </row>
    <row r="5" spans="1:8" x14ac:dyDescent="0.25">
      <c r="A5" s="1">
        <v>5</v>
      </c>
      <c r="B5" s="2">
        <v>50000</v>
      </c>
      <c r="C5" s="2" t="s">
        <v>9609</v>
      </c>
      <c r="H5" t="s">
        <v>9608</v>
      </c>
    </row>
    <row r="6" spans="1:8" x14ac:dyDescent="0.25">
      <c r="H6" t="s">
        <v>9609</v>
      </c>
    </row>
    <row r="14" spans="1:8" x14ac:dyDescent="0.25">
      <c r="C14" t="s">
        <v>9682</v>
      </c>
    </row>
  </sheetData>
  <sheetProtection password="CB59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13"/>
  <sheetViews>
    <sheetView workbookViewId="0">
      <selection activeCell="C6" sqref="C6"/>
    </sheetView>
  </sheetViews>
  <sheetFormatPr defaultRowHeight="15" x14ac:dyDescent="0.25"/>
  <cols>
    <col min="2" max="2" width="16" customWidth="1"/>
    <col min="3" max="3" width="85.85546875" customWidth="1"/>
  </cols>
  <sheetData>
    <row r="1" spans="1:3" x14ac:dyDescent="0.25">
      <c r="A1" s="3">
        <v>1</v>
      </c>
      <c r="B1" s="7" t="s">
        <v>9619</v>
      </c>
      <c r="C1" s="4" t="s">
        <v>9620</v>
      </c>
    </row>
    <row r="2" spans="1:3" x14ac:dyDescent="0.25">
      <c r="A2" s="1">
        <v>2</v>
      </c>
      <c r="B2" s="2" t="s">
        <v>9612</v>
      </c>
      <c r="C2" s="2" t="s">
        <v>9622</v>
      </c>
    </row>
    <row r="3" spans="1:3" x14ac:dyDescent="0.25">
      <c r="A3" s="3">
        <v>3</v>
      </c>
      <c r="B3" s="7" t="s">
        <v>9613</v>
      </c>
      <c r="C3" s="4" t="s">
        <v>9622</v>
      </c>
    </row>
    <row r="4" spans="1:3" x14ac:dyDescent="0.25">
      <c r="A4" s="1">
        <v>4</v>
      </c>
      <c r="B4" s="2" t="s">
        <v>9614</v>
      </c>
      <c r="C4" s="2" t="s">
        <v>9622</v>
      </c>
    </row>
    <row r="5" spans="1:3" x14ac:dyDescent="0.25">
      <c r="A5" s="3">
        <v>5</v>
      </c>
      <c r="B5" s="7" t="s">
        <v>9615</v>
      </c>
      <c r="C5" s="4" t="s">
        <v>9622</v>
      </c>
    </row>
    <row r="6" spans="1:3" x14ac:dyDescent="0.25">
      <c r="A6" s="1">
        <v>6</v>
      </c>
      <c r="B6" s="2" t="s">
        <v>9616</v>
      </c>
      <c r="C6" s="2" t="s">
        <v>9621</v>
      </c>
    </row>
    <row r="7" spans="1:3" x14ac:dyDescent="0.25">
      <c r="A7" s="3">
        <v>7</v>
      </c>
      <c r="B7" s="7" t="s">
        <v>9617</v>
      </c>
      <c r="C7" s="4" t="s">
        <v>9621</v>
      </c>
    </row>
    <row r="8" spans="1:3" x14ac:dyDescent="0.25">
      <c r="A8" s="1">
        <v>8</v>
      </c>
      <c r="B8" s="2" t="s">
        <v>9618</v>
      </c>
      <c r="C8" s="2" t="s">
        <v>9621</v>
      </c>
    </row>
    <row r="13" spans="1:3" x14ac:dyDescent="0.25">
      <c r="B13" t="s">
        <v>9681</v>
      </c>
    </row>
  </sheetData>
  <sheetProtection password="CB59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2"/>
  <sheetViews>
    <sheetView topLeftCell="C1" workbookViewId="0">
      <selection activeCell="J16" sqref="J16"/>
    </sheetView>
  </sheetViews>
  <sheetFormatPr defaultRowHeight="15" x14ac:dyDescent="0.25"/>
  <sheetData>
    <row r="1" spans="1:3" x14ac:dyDescent="0.25">
      <c r="A1" s="3">
        <v>1</v>
      </c>
      <c r="B1" s="8" t="s">
        <v>9624</v>
      </c>
      <c r="C1" s="10" t="s">
        <v>9626</v>
      </c>
    </row>
    <row r="2" spans="1:3" x14ac:dyDescent="0.25">
      <c r="A2" s="1">
        <v>2</v>
      </c>
      <c r="B2" s="9" t="s">
        <v>9625</v>
      </c>
      <c r="C2" s="9" t="s">
        <v>9627</v>
      </c>
    </row>
  </sheetData>
  <sheetProtection password="C899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3"/>
  <sheetViews>
    <sheetView workbookViewId="0">
      <selection activeCell="S31" sqref="S31"/>
    </sheetView>
  </sheetViews>
  <sheetFormatPr defaultRowHeight="15" x14ac:dyDescent="0.25"/>
  <sheetData>
    <row r="1" spans="1:3" x14ac:dyDescent="0.25">
      <c r="A1">
        <v>0</v>
      </c>
      <c r="B1" t="s">
        <v>9552</v>
      </c>
      <c r="C1" t="s">
        <v>9552</v>
      </c>
    </row>
    <row r="2" spans="1:3" x14ac:dyDescent="0.25">
      <c r="A2">
        <v>1</v>
      </c>
      <c r="B2" t="s">
        <v>9553</v>
      </c>
      <c r="C2" t="s">
        <v>9553</v>
      </c>
    </row>
    <row r="3" spans="1:3" x14ac:dyDescent="0.25">
      <c r="A3">
        <v>2</v>
      </c>
      <c r="B3" t="s">
        <v>9554</v>
      </c>
      <c r="C3" t="s">
        <v>9554</v>
      </c>
    </row>
  </sheetData>
  <sheetProtection password="C899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3"/>
  <sheetViews>
    <sheetView workbookViewId="0">
      <selection activeCell="N12" sqref="N12"/>
    </sheetView>
  </sheetViews>
  <sheetFormatPr defaultRowHeight="15" x14ac:dyDescent="0.25"/>
  <cols>
    <col min="1" max="1" width="4.7109375" bestFit="1" customWidth="1"/>
    <col min="2" max="2" width="8" bestFit="1" customWidth="1"/>
    <col min="3" max="3" width="28.5703125" bestFit="1" customWidth="1"/>
  </cols>
  <sheetData>
    <row r="1" spans="1:14" x14ac:dyDescent="0.25">
      <c r="A1" t="s">
        <v>9629</v>
      </c>
      <c r="B1" t="s">
        <v>9630</v>
      </c>
      <c r="C1" t="s">
        <v>9631</v>
      </c>
      <c r="D1">
        <v>2</v>
      </c>
      <c r="E1" t="s">
        <v>9406</v>
      </c>
      <c r="F1" t="s">
        <v>9407</v>
      </c>
      <c r="I1" t="str">
        <f>E1&amp;" -"&amp;F1</f>
        <v>RS -Srbija</v>
      </c>
    </row>
    <row r="2" spans="1:14" x14ac:dyDescent="0.25">
      <c r="A2">
        <v>2</v>
      </c>
      <c r="B2" t="s">
        <v>9406</v>
      </c>
      <c r="C2" t="s">
        <v>9407</v>
      </c>
      <c r="D2">
        <v>3</v>
      </c>
      <c r="E2" t="s">
        <v>9408</v>
      </c>
      <c r="F2" t="s">
        <v>9409</v>
      </c>
      <c r="I2" t="str">
        <f t="shared" ref="I2:I42" si="0">E2&amp;" -"&amp;F2</f>
        <v>RS1 -Srbija - sever</v>
      </c>
    </row>
    <row r="3" spans="1:14" x14ac:dyDescent="0.25">
      <c r="A3">
        <v>3</v>
      </c>
      <c r="B3" t="s">
        <v>9408</v>
      </c>
      <c r="C3" t="s">
        <v>9409</v>
      </c>
      <c r="D3">
        <v>4</v>
      </c>
      <c r="E3" t="s">
        <v>9410</v>
      </c>
      <c r="F3" t="s">
        <v>9411</v>
      </c>
      <c r="I3" t="str">
        <f t="shared" si="0"/>
        <v>RS11 -Beogradski region</v>
      </c>
    </row>
    <row r="4" spans="1:14" x14ac:dyDescent="0.25">
      <c r="A4">
        <v>4</v>
      </c>
      <c r="B4" t="s">
        <v>9410</v>
      </c>
      <c r="C4" t="s">
        <v>9411</v>
      </c>
      <c r="D4">
        <v>5</v>
      </c>
      <c r="E4" t="s">
        <v>9412</v>
      </c>
      <c r="F4" t="s">
        <v>9413</v>
      </c>
      <c r="I4" t="str">
        <f t="shared" si="0"/>
        <v>RS110 -Beogradska oblast</v>
      </c>
    </row>
    <row r="5" spans="1:14" x14ac:dyDescent="0.25">
      <c r="A5">
        <v>5</v>
      </c>
      <c r="B5" t="s">
        <v>9412</v>
      </c>
      <c r="C5" t="s">
        <v>9413</v>
      </c>
      <c r="D5">
        <v>6</v>
      </c>
      <c r="E5" t="s">
        <v>9414</v>
      </c>
      <c r="F5" t="s">
        <v>9415</v>
      </c>
      <c r="I5" t="str">
        <f t="shared" si="0"/>
        <v>RS12 -Region Vojvodine</v>
      </c>
    </row>
    <row r="6" spans="1:14" x14ac:dyDescent="0.25">
      <c r="A6">
        <v>6</v>
      </c>
      <c r="B6" t="s">
        <v>9414</v>
      </c>
      <c r="C6" t="s">
        <v>9415</v>
      </c>
      <c r="D6">
        <v>7</v>
      </c>
      <c r="E6" t="s">
        <v>9416</v>
      </c>
      <c r="F6" t="s">
        <v>9417</v>
      </c>
      <c r="I6" t="str">
        <f t="shared" si="0"/>
        <v>RS121 -Zapadnobačka oblast</v>
      </c>
    </row>
    <row r="7" spans="1:14" x14ac:dyDescent="0.25">
      <c r="A7">
        <v>7</v>
      </c>
      <c r="B7" t="s">
        <v>9416</v>
      </c>
      <c r="C7" t="s">
        <v>9417</v>
      </c>
      <c r="D7">
        <v>8</v>
      </c>
      <c r="E7" t="s">
        <v>9418</v>
      </c>
      <c r="F7" t="s">
        <v>9419</v>
      </c>
      <c r="I7" t="str">
        <f t="shared" si="0"/>
        <v>RS122 -Južnobanatska oblast</v>
      </c>
    </row>
    <row r="8" spans="1:14" x14ac:dyDescent="0.25">
      <c r="A8">
        <v>8</v>
      </c>
      <c r="B8" t="s">
        <v>9418</v>
      </c>
      <c r="C8" t="s">
        <v>9419</v>
      </c>
      <c r="D8">
        <v>9</v>
      </c>
      <c r="E8" t="s">
        <v>9420</v>
      </c>
      <c r="F8" t="s">
        <v>9421</v>
      </c>
      <c r="I8" t="str">
        <f t="shared" si="0"/>
        <v>RS123 -Južnobačka oblast</v>
      </c>
    </row>
    <row r="9" spans="1:14" x14ac:dyDescent="0.25">
      <c r="A9">
        <v>9</v>
      </c>
      <c r="B9" t="s">
        <v>9420</v>
      </c>
      <c r="C9" t="s">
        <v>9421</v>
      </c>
      <c r="D9">
        <v>10</v>
      </c>
      <c r="E9" t="s">
        <v>9422</v>
      </c>
      <c r="F9" t="s">
        <v>9423</v>
      </c>
      <c r="I9" t="str">
        <f t="shared" si="0"/>
        <v>RS124 -Severnobanatska oblast</v>
      </c>
    </row>
    <row r="10" spans="1:14" x14ac:dyDescent="0.25">
      <c r="A10">
        <v>10</v>
      </c>
      <c r="B10" t="s">
        <v>9422</v>
      </c>
      <c r="C10" t="s">
        <v>9423</v>
      </c>
      <c r="D10">
        <v>11</v>
      </c>
      <c r="E10" t="s">
        <v>9424</v>
      </c>
      <c r="F10" t="s">
        <v>9425</v>
      </c>
      <c r="I10" t="str">
        <f t="shared" si="0"/>
        <v>RS125 -Severnobačka oblast</v>
      </c>
      <c r="N10" t="s">
        <v>9684</v>
      </c>
    </row>
    <row r="11" spans="1:14" x14ac:dyDescent="0.25">
      <c r="A11">
        <v>11</v>
      </c>
      <c r="B11" t="s">
        <v>9424</v>
      </c>
      <c r="C11" t="s">
        <v>9425</v>
      </c>
      <c r="D11">
        <v>12</v>
      </c>
      <c r="E11" t="s">
        <v>9426</v>
      </c>
      <c r="F11" t="s">
        <v>9427</v>
      </c>
      <c r="I11" t="str">
        <f t="shared" si="0"/>
        <v>RS126 -Srednjobanatska oblast</v>
      </c>
    </row>
    <row r="12" spans="1:14" x14ac:dyDescent="0.25">
      <c r="A12">
        <v>12</v>
      </c>
      <c r="B12" t="s">
        <v>9426</v>
      </c>
      <c r="C12" t="s">
        <v>9427</v>
      </c>
      <c r="D12">
        <v>13</v>
      </c>
      <c r="E12" t="s">
        <v>9428</v>
      </c>
      <c r="F12" t="s">
        <v>9429</v>
      </c>
      <c r="I12" t="str">
        <f t="shared" si="0"/>
        <v>RS127 -Sremska oblast</v>
      </c>
    </row>
    <row r="13" spans="1:14" x14ac:dyDescent="0.25">
      <c r="A13">
        <v>13</v>
      </c>
      <c r="B13" t="s">
        <v>9428</v>
      </c>
      <c r="C13" t="s">
        <v>9429</v>
      </c>
      <c r="D13">
        <v>14</v>
      </c>
      <c r="E13" t="s">
        <v>9430</v>
      </c>
      <c r="F13" t="s">
        <v>9431</v>
      </c>
      <c r="I13" t="str">
        <f t="shared" si="0"/>
        <v>RS2 -Srbija - jug</v>
      </c>
    </row>
    <row r="14" spans="1:14" x14ac:dyDescent="0.25">
      <c r="A14">
        <v>14</v>
      </c>
      <c r="B14" t="s">
        <v>9430</v>
      </c>
      <c r="C14" t="s">
        <v>9431</v>
      </c>
      <c r="D14">
        <v>15</v>
      </c>
      <c r="E14" t="s">
        <v>9432</v>
      </c>
      <c r="F14" t="s">
        <v>9433</v>
      </c>
      <c r="I14" t="str">
        <f t="shared" si="0"/>
        <v>RS21 -Region Šumadije i Zapadne Srbije</v>
      </c>
    </row>
    <row r="15" spans="1:14" x14ac:dyDescent="0.25">
      <c r="A15">
        <v>15</v>
      </c>
      <c r="B15" t="s">
        <v>9432</v>
      </c>
      <c r="C15" t="s">
        <v>9433</v>
      </c>
      <c r="D15">
        <v>16</v>
      </c>
      <c r="E15" t="s">
        <v>9434</v>
      </c>
      <c r="F15" t="s">
        <v>9435</v>
      </c>
      <c r="I15" t="str">
        <f t="shared" si="0"/>
        <v>RS211 -Zlatiborska oblast</v>
      </c>
    </row>
    <row r="16" spans="1:14" x14ac:dyDescent="0.25">
      <c r="A16">
        <v>16</v>
      </c>
      <c r="B16" t="s">
        <v>9434</v>
      </c>
      <c r="C16" t="s">
        <v>9435</v>
      </c>
      <c r="D16">
        <v>17</v>
      </c>
      <c r="E16" t="s">
        <v>9436</v>
      </c>
      <c r="F16" t="s">
        <v>9437</v>
      </c>
      <c r="I16" t="str">
        <f t="shared" si="0"/>
        <v>RS212 -Kolubarska oblast</v>
      </c>
    </row>
    <row r="17" spans="1:9" x14ac:dyDescent="0.25">
      <c r="A17">
        <v>17</v>
      </c>
      <c r="B17" t="s">
        <v>9436</v>
      </c>
      <c r="C17" t="s">
        <v>9437</v>
      </c>
      <c r="D17">
        <v>18</v>
      </c>
      <c r="E17" t="s">
        <v>9438</v>
      </c>
      <c r="F17" t="s">
        <v>9439</v>
      </c>
      <c r="I17" t="str">
        <f t="shared" si="0"/>
        <v>RS213 -Mačvanska oblast</v>
      </c>
    </row>
    <row r="18" spans="1:9" x14ac:dyDescent="0.25">
      <c r="A18">
        <v>18</v>
      </c>
      <c r="B18" t="s">
        <v>9438</v>
      </c>
      <c r="C18" t="s">
        <v>9439</v>
      </c>
      <c r="D18">
        <v>19</v>
      </c>
      <c r="E18" t="s">
        <v>9440</v>
      </c>
      <c r="F18" t="s">
        <v>9441</v>
      </c>
      <c r="I18" t="str">
        <f t="shared" si="0"/>
        <v>RS214 -Moravička oblast</v>
      </c>
    </row>
    <row r="19" spans="1:9" x14ac:dyDescent="0.25">
      <c r="A19">
        <v>19</v>
      </c>
      <c r="B19" t="s">
        <v>9440</v>
      </c>
      <c r="C19" t="s">
        <v>9441</v>
      </c>
      <c r="D19">
        <v>20</v>
      </c>
      <c r="E19" t="s">
        <v>9442</v>
      </c>
      <c r="F19" t="s">
        <v>9443</v>
      </c>
      <c r="I19" t="str">
        <f t="shared" si="0"/>
        <v>RS215 -Pomoravska oblast</v>
      </c>
    </row>
    <row r="20" spans="1:9" x14ac:dyDescent="0.25">
      <c r="A20">
        <v>20</v>
      </c>
      <c r="B20" t="s">
        <v>9442</v>
      </c>
      <c r="C20" t="s">
        <v>9443</v>
      </c>
      <c r="D20">
        <v>21</v>
      </c>
      <c r="E20" t="s">
        <v>9444</v>
      </c>
      <c r="F20" t="s">
        <v>9445</v>
      </c>
      <c r="I20" t="str">
        <f t="shared" si="0"/>
        <v>RS216 -Rasinska oblast</v>
      </c>
    </row>
    <row r="21" spans="1:9" x14ac:dyDescent="0.25">
      <c r="A21">
        <v>21</v>
      </c>
      <c r="B21" t="s">
        <v>9444</v>
      </c>
      <c r="C21" t="s">
        <v>9445</v>
      </c>
      <c r="D21">
        <v>22</v>
      </c>
      <c r="E21" t="s">
        <v>9446</v>
      </c>
      <c r="F21" t="s">
        <v>9447</v>
      </c>
      <c r="I21" t="str">
        <f t="shared" si="0"/>
        <v>RS217 -Raška oblast</v>
      </c>
    </row>
    <row r="22" spans="1:9" x14ac:dyDescent="0.25">
      <c r="A22">
        <v>22</v>
      </c>
      <c r="B22" t="s">
        <v>9446</v>
      </c>
      <c r="C22" t="s">
        <v>9447</v>
      </c>
      <c r="D22">
        <v>23</v>
      </c>
      <c r="E22" t="s">
        <v>9448</v>
      </c>
      <c r="F22" t="s">
        <v>9449</v>
      </c>
      <c r="I22" t="str">
        <f t="shared" si="0"/>
        <v>RS218 -Šumadijska oblast</v>
      </c>
    </row>
    <row r="23" spans="1:9" x14ac:dyDescent="0.25">
      <c r="A23">
        <v>23</v>
      </c>
      <c r="B23" t="s">
        <v>9448</v>
      </c>
      <c r="C23" t="s">
        <v>9449</v>
      </c>
      <c r="D23">
        <v>24</v>
      </c>
      <c r="E23" t="s">
        <v>9450</v>
      </c>
      <c r="F23" t="s">
        <v>9451</v>
      </c>
      <c r="I23" t="str">
        <f t="shared" si="0"/>
        <v>RS22 -Region Južne i Istočne Srbije</v>
      </c>
    </row>
    <row r="24" spans="1:9" x14ac:dyDescent="0.25">
      <c r="A24">
        <v>24</v>
      </c>
      <c r="B24" t="s">
        <v>9450</v>
      </c>
      <c r="C24" t="s">
        <v>9451</v>
      </c>
      <c r="D24">
        <v>25</v>
      </c>
      <c r="E24" t="s">
        <v>9452</v>
      </c>
      <c r="F24" t="s">
        <v>9453</v>
      </c>
      <c r="I24" t="str">
        <f t="shared" si="0"/>
        <v>RS221 -Borska oblast</v>
      </c>
    </row>
    <row r="25" spans="1:9" x14ac:dyDescent="0.25">
      <c r="A25">
        <v>25</v>
      </c>
      <c r="B25" t="s">
        <v>9452</v>
      </c>
      <c r="C25" t="s">
        <v>9453</v>
      </c>
      <c r="D25">
        <v>26</v>
      </c>
      <c r="E25" t="s">
        <v>9454</v>
      </c>
      <c r="F25" t="s">
        <v>9455</v>
      </c>
      <c r="I25" t="str">
        <f t="shared" si="0"/>
        <v>RS222 -Braničevska oblast</v>
      </c>
    </row>
    <row r="26" spans="1:9" x14ac:dyDescent="0.25">
      <c r="A26">
        <v>26</v>
      </c>
      <c r="B26" t="s">
        <v>9454</v>
      </c>
      <c r="C26" t="s">
        <v>9455</v>
      </c>
      <c r="D26">
        <v>27</v>
      </c>
      <c r="E26" t="s">
        <v>9456</v>
      </c>
      <c r="F26" t="s">
        <v>9457</v>
      </c>
      <c r="I26" t="str">
        <f t="shared" si="0"/>
        <v>RS223 -Zaječarska oblast</v>
      </c>
    </row>
    <row r="27" spans="1:9" x14ac:dyDescent="0.25">
      <c r="A27">
        <v>27</v>
      </c>
      <c r="B27" t="s">
        <v>9456</v>
      </c>
      <c r="C27" t="s">
        <v>9457</v>
      </c>
      <c r="D27">
        <v>28</v>
      </c>
      <c r="E27" t="s">
        <v>9458</v>
      </c>
      <c r="F27" t="s">
        <v>9459</v>
      </c>
      <c r="I27" t="str">
        <f t="shared" si="0"/>
        <v>RS224 -Jablanička oblast</v>
      </c>
    </row>
    <row r="28" spans="1:9" x14ac:dyDescent="0.25">
      <c r="A28">
        <v>28</v>
      </c>
      <c r="B28" t="s">
        <v>9458</v>
      </c>
      <c r="C28" t="s">
        <v>9459</v>
      </c>
      <c r="D28">
        <v>29</v>
      </c>
      <c r="E28" t="s">
        <v>9460</v>
      </c>
      <c r="F28" t="s">
        <v>9461</v>
      </c>
      <c r="I28" t="str">
        <f t="shared" si="0"/>
        <v>RS225 -Nišavska oblast</v>
      </c>
    </row>
    <row r="29" spans="1:9" x14ac:dyDescent="0.25">
      <c r="A29">
        <v>29</v>
      </c>
      <c r="B29" t="s">
        <v>9460</v>
      </c>
      <c r="C29" t="s">
        <v>9461</v>
      </c>
      <c r="D29">
        <v>30</v>
      </c>
      <c r="E29" t="s">
        <v>9462</v>
      </c>
      <c r="F29" t="s">
        <v>9463</v>
      </c>
      <c r="I29" t="str">
        <f t="shared" si="0"/>
        <v>RS226 -Pirotska oblast</v>
      </c>
    </row>
    <row r="30" spans="1:9" x14ac:dyDescent="0.25">
      <c r="A30">
        <v>30</v>
      </c>
      <c r="B30" t="s">
        <v>9462</v>
      </c>
      <c r="C30" t="s">
        <v>9463</v>
      </c>
      <c r="D30">
        <v>31</v>
      </c>
      <c r="E30" t="s">
        <v>9464</v>
      </c>
      <c r="F30" t="s">
        <v>9465</v>
      </c>
      <c r="I30" t="str">
        <f t="shared" si="0"/>
        <v>RS227 -Podunavska oblast</v>
      </c>
    </row>
    <row r="31" spans="1:9" x14ac:dyDescent="0.25">
      <c r="A31">
        <v>31</v>
      </c>
      <c r="B31" t="s">
        <v>9464</v>
      </c>
      <c r="C31" t="s">
        <v>9465</v>
      </c>
      <c r="D31">
        <v>32</v>
      </c>
      <c r="E31" t="s">
        <v>9466</v>
      </c>
      <c r="F31" t="s">
        <v>9467</v>
      </c>
      <c r="I31" t="str">
        <f t="shared" si="0"/>
        <v>RS228 -Pčinjska oblast</v>
      </c>
    </row>
    <row r="32" spans="1:9" x14ac:dyDescent="0.25">
      <c r="A32">
        <v>32</v>
      </c>
      <c r="B32" t="s">
        <v>9466</v>
      </c>
      <c r="C32" t="s">
        <v>9467</v>
      </c>
      <c r="D32">
        <v>33</v>
      </c>
      <c r="E32" t="s">
        <v>9468</v>
      </c>
      <c r="F32" t="s">
        <v>9469</v>
      </c>
      <c r="I32" t="str">
        <f t="shared" si="0"/>
        <v>RS229 -Toplička oblast</v>
      </c>
    </row>
    <row r="33" spans="1:9" x14ac:dyDescent="0.25">
      <c r="A33">
        <v>33</v>
      </c>
      <c r="B33" t="s">
        <v>9468</v>
      </c>
      <c r="C33" t="s">
        <v>9469</v>
      </c>
      <c r="D33">
        <v>34</v>
      </c>
      <c r="E33" t="s">
        <v>9470</v>
      </c>
      <c r="F33" t="s">
        <v>9471</v>
      </c>
      <c r="I33" t="str">
        <f t="shared" si="0"/>
        <v>RS23 -Region Kosovo i Metohija</v>
      </c>
    </row>
    <row r="34" spans="1:9" x14ac:dyDescent="0.25">
      <c r="A34">
        <v>34</v>
      </c>
      <c r="B34" t="s">
        <v>9470</v>
      </c>
      <c r="C34" t="s">
        <v>9471</v>
      </c>
      <c r="D34">
        <v>35</v>
      </c>
      <c r="E34" t="s">
        <v>9472</v>
      </c>
      <c r="F34" t="s">
        <v>9473</v>
      </c>
      <c r="I34" t="str">
        <f t="shared" si="0"/>
        <v>RS231 -Kosovska oblast</v>
      </c>
    </row>
    <row r="35" spans="1:9" x14ac:dyDescent="0.25">
      <c r="A35">
        <v>35</v>
      </c>
      <c r="B35" t="s">
        <v>9472</v>
      </c>
      <c r="C35" t="s">
        <v>9473</v>
      </c>
      <c r="D35">
        <v>36</v>
      </c>
      <c r="E35" t="s">
        <v>9474</v>
      </c>
      <c r="F35" t="s">
        <v>9475</v>
      </c>
      <c r="I35" t="str">
        <f t="shared" si="0"/>
        <v>RS232 -Kosovsko-mitrovačka oblast</v>
      </c>
    </row>
    <row r="36" spans="1:9" x14ac:dyDescent="0.25">
      <c r="A36">
        <v>36</v>
      </c>
      <c r="B36" t="s">
        <v>9474</v>
      </c>
      <c r="C36" t="s">
        <v>9475</v>
      </c>
      <c r="D36">
        <v>37</v>
      </c>
      <c r="E36" t="s">
        <v>9476</v>
      </c>
      <c r="F36" t="s">
        <v>9477</v>
      </c>
      <c r="I36" t="str">
        <f t="shared" si="0"/>
        <v>RS233 -Kosovsko-pomoravska oblast</v>
      </c>
    </row>
    <row r="37" spans="1:9" x14ac:dyDescent="0.25">
      <c r="A37">
        <v>37</v>
      </c>
      <c r="B37" t="s">
        <v>9476</v>
      </c>
      <c r="C37" t="s">
        <v>9477</v>
      </c>
      <c r="D37">
        <v>38</v>
      </c>
      <c r="E37" t="s">
        <v>9478</v>
      </c>
      <c r="F37" t="s">
        <v>9479</v>
      </c>
      <c r="I37" t="str">
        <f t="shared" si="0"/>
        <v>RS234 -Pećka oblast</v>
      </c>
    </row>
    <row r="38" spans="1:9" x14ac:dyDescent="0.25">
      <c r="A38">
        <v>38</v>
      </c>
      <c r="B38" t="s">
        <v>9478</v>
      </c>
      <c r="C38" t="s">
        <v>9479</v>
      </c>
      <c r="D38">
        <v>39</v>
      </c>
      <c r="E38" t="s">
        <v>9480</v>
      </c>
      <c r="F38" t="s">
        <v>9481</v>
      </c>
      <c r="I38" t="str">
        <f t="shared" si="0"/>
        <v>RS235 -Prizrenska oblast</v>
      </c>
    </row>
    <row r="39" spans="1:9" x14ac:dyDescent="0.25">
      <c r="A39">
        <v>39</v>
      </c>
      <c r="B39" t="s">
        <v>9480</v>
      </c>
      <c r="C39" t="s">
        <v>9481</v>
      </c>
      <c r="D39">
        <v>1957</v>
      </c>
      <c r="E39" t="s">
        <v>9482</v>
      </c>
      <c r="F39" t="s">
        <v>9483</v>
      </c>
      <c r="I39" t="str">
        <f t="shared" si="0"/>
        <v>ME -ЦРНА ГОРА (CRNA GORA)</v>
      </c>
    </row>
    <row r="40" spans="1:9" x14ac:dyDescent="0.25">
      <c r="A40">
        <v>1957</v>
      </c>
      <c r="B40" t="s">
        <v>9482</v>
      </c>
      <c r="C40" t="s">
        <v>9483</v>
      </c>
      <c r="D40">
        <v>1958</v>
      </c>
      <c r="E40" t="s">
        <v>9484</v>
      </c>
      <c r="F40" t="s">
        <v>9483</v>
      </c>
      <c r="I40" t="str">
        <f t="shared" si="0"/>
        <v>ME0 -ЦРНА ГОРА (CRNA GORA)</v>
      </c>
    </row>
    <row r="41" spans="1:9" x14ac:dyDescent="0.25">
      <c r="A41">
        <v>1958</v>
      </c>
      <c r="B41" t="s">
        <v>9484</v>
      </c>
      <c r="C41" t="s">
        <v>9483</v>
      </c>
      <c r="D41">
        <v>1959</v>
      </c>
      <c r="E41" t="s">
        <v>9485</v>
      </c>
      <c r="F41" t="s">
        <v>9486</v>
      </c>
      <c r="I41" t="str">
        <f t="shared" si="0"/>
        <v>ME00 -Црна Гора (Crna Gora)</v>
      </c>
    </row>
    <row r="42" spans="1:9" x14ac:dyDescent="0.25">
      <c r="A42">
        <v>1959</v>
      </c>
      <c r="B42" t="s">
        <v>9485</v>
      </c>
      <c r="C42" t="s">
        <v>9486</v>
      </c>
      <c r="D42">
        <v>1960</v>
      </c>
      <c r="E42" t="s">
        <v>9487</v>
      </c>
      <c r="F42" t="s">
        <v>9486</v>
      </c>
      <c r="I42" t="str">
        <f t="shared" si="0"/>
        <v>ME000 -Црна Гора (Crna Gora)</v>
      </c>
    </row>
    <row r="43" spans="1:9" x14ac:dyDescent="0.25">
      <c r="A43">
        <v>1960</v>
      </c>
      <c r="B43" t="s">
        <v>9487</v>
      </c>
      <c r="C43" t="s">
        <v>9486</v>
      </c>
    </row>
  </sheetData>
  <sheetProtection password="C899" sheet="1" objects="1" scenarios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>
      <selection activeCell="A8" sqref="A8"/>
    </sheetView>
  </sheetViews>
  <sheetFormatPr defaultRowHeight="15" x14ac:dyDescent="0.25"/>
  <sheetData>
    <row r="1" spans="1:1" x14ac:dyDescent="0.25">
      <c r="A1" t="s">
        <v>10264</v>
      </c>
    </row>
    <row r="2" spans="1:1" x14ac:dyDescent="0.25">
      <c r="A2" t="s">
        <v>10265</v>
      </c>
    </row>
    <row r="3" spans="1:1" x14ac:dyDescent="0.25">
      <c r="A3" t="s">
        <v>10266</v>
      </c>
    </row>
    <row r="4" spans="1:1" x14ac:dyDescent="0.25">
      <c r="A4" t="s">
        <v>10267</v>
      </c>
    </row>
    <row r="5" spans="1:1" x14ac:dyDescent="0.25">
      <c r="A5" t="s">
        <v>10268</v>
      </c>
    </row>
    <row r="6" spans="1:1" x14ac:dyDescent="0.25">
      <c r="A6" t="s">
        <v>10289</v>
      </c>
    </row>
    <row r="7" spans="1:1" x14ac:dyDescent="0.25">
      <c r="A7" t="s">
        <v>10323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55"/>
  <sheetViews>
    <sheetView topLeftCell="A15" workbookViewId="0">
      <selection activeCell="D33" sqref="D33"/>
    </sheetView>
  </sheetViews>
  <sheetFormatPr defaultColWidth="9.140625" defaultRowHeight="12" x14ac:dyDescent="0.2"/>
  <cols>
    <col min="1" max="1" width="5.85546875" style="534" customWidth="1"/>
    <col min="2" max="2" width="6.85546875" style="534" customWidth="1"/>
    <col min="3" max="3" width="8.140625" style="355" customWidth="1"/>
    <col min="4" max="4" width="35.140625" style="535" customWidth="1"/>
    <col min="5" max="5" width="17" style="355" hidden="1" customWidth="1"/>
    <col min="6" max="6" width="6.85546875" style="358" customWidth="1"/>
    <col min="7" max="10" width="14.7109375" style="588" customWidth="1"/>
    <col min="11" max="11" width="13.28515625" style="588" hidden="1" customWidth="1"/>
    <col min="12" max="12" width="13.28515625" style="620" customWidth="1"/>
    <col min="13" max="13" width="11.7109375" style="355" customWidth="1"/>
    <col min="14" max="14" width="10" style="355" customWidth="1"/>
    <col min="15" max="15" width="10.85546875" style="355" customWidth="1"/>
    <col min="16" max="16" width="15" style="494" customWidth="1"/>
    <col min="17" max="17" width="9.28515625" style="355" hidden="1" customWidth="1"/>
    <col min="18" max="18" width="6.85546875" style="524" customWidth="1"/>
    <col min="19" max="19" width="8.5703125" style="524" hidden="1" customWidth="1"/>
    <col min="20" max="20" width="13.42578125" style="355" hidden="1" customWidth="1"/>
    <col min="21" max="21" width="9.5703125" style="604" hidden="1" customWidth="1"/>
    <col min="22" max="22" width="8.85546875" style="355" customWidth="1"/>
    <col min="23" max="23" width="7.85546875" style="355" customWidth="1"/>
    <col min="24" max="24" width="11.42578125" style="355" customWidth="1"/>
    <col min="25" max="25" width="15" style="355" customWidth="1"/>
    <col min="26" max="16384" width="9.140625" style="355"/>
  </cols>
  <sheetData>
    <row r="1" spans="1:25" ht="37.5" customHeight="1" x14ac:dyDescent="0.2">
      <c r="B1" s="1209" t="s">
        <v>10329</v>
      </c>
      <c r="C1" s="1209"/>
      <c r="D1" s="1209"/>
      <c r="E1" s="557"/>
    </row>
    <row r="2" spans="1:25" ht="37.5" customHeight="1" x14ac:dyDescent="0.2">
      <c r="B2" s="1209"/>
      <c r="C2" s="1209"/>
      <c r="D2" s="1209"/>
      <c r="E2" s="557"/>
      <c r="O2" s="499"/>
      <c r="P2" s="558"/>
      <c r="Q2" s="559"/>
    </row>
    <row r="3" spans="1:25" x14ac:dyDescent="0.2">
      <c r="B3" s="1209"/>
      <c r="C3" s="1209"/>
      <c r="D3" s="1209"/>
      <c r="E3" s="557"/>
      <c r="N3" s="355" t="s">
        <v>10290</v>
      </c>
      <c r="O3" s="499"/>
      <c r="P3" s="560">
        <v>44609</v>
      </c>
      <c r="Q3" s="559"/>
    </row>
    <row r="4" spans="1:25" x14ac:dyDescent="0.2">
      <c r="B4" s="1209"/>
      <c r="C4" s="1209"/>
      <c r="D4" s="1209"/>
      <c r="E4" s="557"/>
      <c r="P4" s="495"/>
    </row>
    <row r="5" spans="1:25" x14ac:dyDescent="0.2">
      <c r="B5" s="1209"/>
      <c r="C5" s="1209"/>
      <c r="D5" s="1209"/>
      <c r="E5" s="557"/>
    </row>
    <row r="6" spans="1:25" x14ac:dyDescent="0.2">
      <c r="B6" s="1209"/>
      <c r="C6" s="1209"/>
      <c r="D6" s="1209"/>
      <c r="E6" s="557"/>
    </row>
    <row r="7" spans="1:25" x14ac:dyDescent="0.2">
      <c r="B7" s="1209"/>
      <c r="C7" s="1209"/>
      <c r="D7" s="1209"/>
      <c r="E7" s="557"/>
    </row>
    <row r="8" spans="1:25" x14ac:dyDescent="0.2">
      <c r="B8" s="1209"/>
      <c r="C8" s="1209"/>
      <c r="D8" s="1209"/>
      <c r="E8" s="557"/>
    </row>
    <row r="9" spans="1:25" ht="33" customHeight="1" x14ac:dyDescent="0.2">
      <c r="A9" s="528" t="s">
        <v>10</v>
      </c>
      <c r="B9" s="528"/>
      <c r="C9" s="510"/>
      <c r="D9" s="1210" t="s">
        <v>10333</v>
      </c>
      <c r="E9" s="1210"/>
      <c r="F9" s="1210"/>
      <c r="G9" s="1210"/>
      <c r="H9" s="1210"/>
      <c r="I9" s="1210"/>
      <c r="J9" s="1210"/>
      <c r="K9" s="1210"/>
      <c r="L9" s="621"/>
      <c r="M9" s="510"/>
      <c r="N9" s="510"/>
      <c r="O9" s="510"/>
      <c r="P9" s="501"/>
      <c r="Q9" s="510"/>
      <c r="R9" s="525"/>
      <c r="S9" s="513"/>
      <c r="T9" s="507"/>
      <c r="U9" s="605"/>
      <c r="V9" s="507"/>
      <c r="W9" s="507"/>
      <c r="X9" s="507"/>
    </row>
    <row r="10" spans="1:25" s="563" customFormat="1" ht="225.75" x14ac:dyDescent="0.2">
      <c r="A10" s="561" t="s">
        <v>0</v>
      </c>
      <c r="B10" s="561" t="s">
        <v>9546</v>
      </c>
      <c r="C10" s="526" t="s">
        <v>9547</v>
      </c>
      <c r="D10" s="562" t="s">
        <v>9699</v>
      </c>
      <c r="E10" s="511"/>
      <c r="F10" s="611" t="s">
        <v>9701</v>
      </c>
      <c r="G10" s="589" t="s">
        <v>9697</v>
      </c>
      <c r="H10" s="589" t="s">
        <v>9695</v>
      </c>
      <c r="I10" s="589" t="s">
        <v>9696</v>
      </c>
      <c r="J10" s="589" t="s">
        <v>9702</v>
      </c>
      <c r="K10" s="589" t="s">
        <v>9754</v>
      </c>
      <c r="L10" s="622" t="s">
        <v>1</v>
      </c>
      <c r="M10" s="511" t="s">
        <v>9698</v>
      </c>
      <c r="N10" s="511" t="s">
        <v>9678</v>
      </c>
      <c r="O10" s="511" t="s">
        <v>9628</v>
      </c>
      <c r="P10" s="502" t="s">
        <v>18</v>
      </c>
      <c r="Q10" s="511" t="s">
        <v>9551</v>
      </c>
      <c r="R10" s="511" t="s">
        <v>9548</v>
      </c>
      <c r="S10" s="511" t="s">
        <v>9549</v>
      </c>
      <c r="T10" s="511" t="s">
        <v>9610</v>
      </c>
      <c r="U10" s="511" t="s">
        <v>9611</v>
      </c>
      <c r="V10" s="511" t="s">
        <v>9623</v>
      </c>
      <c r="W10" s="511" t="s">
        <v>10165</v>
      </c>
      <c r="X10" s="511" t="s">
        <v>10263</v>
      </c>
      <c r="Y10" s="511" t="s">
        <v>10331</v>
      </c>
    </row>
    <row r="11" spans="1:25" s="524" customFormat="1" ht="10.5" customHeight="1" x14ac:dyDescent="0.2">
      <c r="A11" s="528" t="s">
        <v>2</v>
      </c>
      <c r="B11" s="528" t="s">
        <v>3</v>
      </c>
      <c r="C11" s="528" t="s">
        <v>4</v>
      </c>
      <c r="D11" s="564" t="s">
        <v>5</v>
      </c>
      <c r="E11" s="512"/>
      <c r="F11" s="612" t="s">
        <v>9752</v>
      </c>
      <c r="G11" s="590" t="s">
        <v>9762</v>
      </c>
      <c r="H11" s="590" t="s">
        <v>9753</v>
      </c>
      <c r="I11" s="590" t="s">
        <v>7</v>
      </c>
      <c r="J11" s="590" t="s">
        <v>8</v>
      </c>
      <c r="K11" s="590" t="s">
        <v>9</v>
      </c>
      <c r="L11" s="623" t="s">
        <v>11</v>
      </c>
      <c r="M11" s="512" t="s">
        <v>12</v>
      </c>
      <c r="N11" s="512" t="s">
        <v>13</v>
      </c>
      <c r="O11" s="512" t="s">
        <v>14</v>
      </c>
      <c r="P11" s="503" t="s">
        <v>15</v>
      </c>
      <c r="Q11" s="512" t="s">
        <v>16</v>
      </c>
      <c r="R11" s="512" t="s">
        <v>9677</v>
      </c>
      <c r="S11" s="513">
        <v>18</v>
      </c>
      <c r="T11" s="513">
        <v>19</v>
      </c>
      <c r="U11" s="606">
        <v>20</v>
      </c>
      <c r="V11" s="513">
        <v>21</v>
      </c>
      <c r="W11" s="513">
        <v>15</v>
      </c>
      <c r="X11" s="513">
        <v>16</v>
      </c>
      <c r="Y11" s="513"/>
    </row>
    <row r="12" spans="1:25" s="524" customFormat="1" hidden="1" x14ac:dyDescent="0.2">
      <c r="A12" s="1211" t="s">
        <v>9687</v>
      </c>
      <c r="B12" s="1211"/>
      <c r="C12" s="1211"/>
      <c r="D12" s="1211"/>
      <c r="E12" s="553" t="e">
        <f>E13+E14+#REF!</f>
        <v>#REF!</v>
      </c>
      <c r="F12" s="613"/>
      <c r="G12" s="591"/>
      <c r="H12" s="592"/>
      <c r="I12" s="592"/>
      <c r="J12" s="592"/>
      <c r="K12" s="592"/>
      <c r="L12" s="624"/>
      <c r="M12" s="514"/>
      <c r="N12" s="514"/>
      <c r="O12" s="514"/>
      <c r="P12" s="504"/>
      <c r="Q12" s="514"/>
      <c r="R12" s="514"/>
      <c r="S12" s="515"/>
      <c r="T12" s="515"/>
      <c r="U12" s="607"/>
      <c r="V12" s="515"/>
      <c r="W12" s="515"/>
      <c r="X12" s="515"/>
      <c r="Y12" s="515"/>
    </row>
    <row r="13" spans="1:25" s="524" customFormat="1" hidden="1" x14ac:dyDescent="0.2">
      <c r="A13" s="1212" t="s">
        <v>9688</v>
      </c>
      <c r="B13" s="1212"/>
      <c r="C13" s="1212"/>
      <c r="D13" s="1212"/>
      <c r="E13" s="554" t="e">
        <f>E16</f>
        <v>#REF!</v>
      </c>
      <c r="F13" s="57"/>
      <c r="G13" s="593"/>
      <c r="H13" s="594"/>
      <c r="I13" s="594"/>
      <c r="J13" s="594"/>
      <c r="K13" s="594"/>
      <c r="L13" s="625"/>
      <c r="M13" s="516"/>
      <c r="N13" s="516"/>
      <c r="O13" s="516"/>
      <c r="P13" s="496"/>
      <c r="Q13" s="516"/>
      <c r="R13" s="516"/>
      <c r="S13" s="517"/>
      <c r="T13" s="517"/>
      <c r="U13" s="608"/>
      <c r="V13" s="517"/>
      <c r="W13" s="517"/>
      <c r="X13" s="517"/>
      <c r="Y13" s="517"/>
    </row>
    <row r="14" spans="1:25" s="524" customFormat="1" hidden="1" x14ac:dyDescent="0.2">
      <c r="A14" s="1212" t="s">
        <v>9689</v>
      </c>
      <c r="B14" s="1212"/>
      <c r="C14" s="1212"/>
      <c r="D14" s="1212"/>
      <c r="E14" s="554" t="e">
        <f>E23</f>
        <v>#REF!</v>
      </c>
      <c r="F14" s="57"/>
      <c r="G14" s="593"/>
      <c r="H14" s="594"/>
      <c r="I14" s="594"/>
      <c r="J14" s="594"/>
      <c r="K14" s="594"/>
      <c r="L14" s="625"/>
      <c r="M14" s="516"/>
      <c r="N14" s="516"/>
      <c r="O14" s="516"/>
      <c r="P14" s="496"/>
      <c r="Q14" s="516"/>
      <c r="R14" s="516"/>
      <c r="S14" s="517"/>
      <c r="T14" s="517"/>
      <c r="U14" s="608"/>
      <c r="V14" s="517"/>
      <c r="W14" s="517"/>
      <c r="X14" s="517"/>
      <c r="Y14" s="517"/>
    </row>
    <row r="15" spans="1:25" s="524" customFormat="1" ht="29.25" customHeight="1" x14ac:dyDescent="0.2">
      <c r="A15" s="565"/>
      <c r="B15" s="565"/>
      <c r="C15" s="566"/>
      <c r="D15" s="567" t="s">
        <v>9690</v>
      </c>
      <c r="E15" s="555"/>
      <c r="F15" s="614"/>
      <c r="G15" s="595"/>
      <c r="H15" s="596"/>
      <c r="I15" s="596"/>
      <c r="J15" s="596"/>
      <c r="K15" s="596"/>
      <c r="L15" s="626"/>
      <c r="M15" s="518"/>
      <c r="N15" s="518"/>
      <c r="O15" s="518"/>
      <c r="P15" s="505"/>
      <c r="Q15" s="518"/>
      <c r="R15" s="518"/>
      <c r="S15" s="519"/>
      <c r="T15" s="519"/>
      <c r="U15" s="609"/>
      <c r="V15" s="519"/>
      <c r="W15" s="519"/>
      <c r="X15" s="519"/>
      <c r="Y15" s="519"/>
    </row>
    <row r="16" spans="1:25" s="524" customFormat="1" ht="29.25" customHeight="1" x14ac:dyDescent="0.2">
      <c r="A16" s="568"/>
      <c r="B16" s="568"/>
      <c r="C16" s="569"/>
      <c r="D16" s="570" t="s">
        <v>9691</v>
      </c>
      <c r="E16" s="556" t="e">
        <f>#REF!+#REF!+#REF!+#REF!+#REF!+#REF!+#REF!+#REF!+#REF!+#REF!+#REF!+E17+E18+E19+#REF!+#REF!+#REF!+#REF!+#REF!+#REF!+#REF!+#REF!+#REF!+#REF!+#REF!+#REF!+#REF!+#REF!+#REF!+#REF!+E20+#REF!+#REF!+#REF!+#REF!+#REF!+#REF!+#REF!+#REF!+#REF!+#REF!+#REF!+#REF!+#REF!+#REF!</f>
        <v>#REF!</v>
      </c>
      <c r="F16" s="615"/>
      <c r="G16" s="597"/>
      <c r="H16" s="597"/>
      <c r="I16" s="598"/>
      <c r="J16" s="598"/>
      <c r="K16" s="598"/>
      <c r="L16" s="627"/>
      <c r="M16" s="520"/>
      <c r="N16" s="520"/>
      <c r="O16" s="520"/>
      <c r="P16" s="506"/>
      <c r="Q16" s="520"/>
      <c r="R16" s="520"/>
      <c r="S16" s="521"/>
      <c r="T16" s="521"/>
      <c r="U16" s="537"/>
      <c r="V16" s="521"/>
      <c r="W16" s="521"/>
      <c r="X16" s="521"/>
      <c r="Y16" s="521"/>
    </row>
    <row r="17" spans="1:25" s="548" customFormat="1" ht="36" x14ac:dyDescent="0.2">
      <c r="A17" s="571" t="s">
        <v>7</v>
      </c>
      <c r="B17" s="572"/>
      <c r="C17" s="573" t="s">
        <v>9552</v>
      </c>
      <c r="D17" s="574" t="s">
        <v>10320</v>
      </c>
      <c r="E17" s="540">
        <f>SUM(H17*1.2)</f>
        <v>0</v>
      </c>
      <c r="F17" s="616">
        <v>421200</v>
      </c>
      <c r="G17" s="599">
        <f t="shared" ref="G17:G20" si="0">SUM(H17:K17)</f>
        <v>0</v>
      </c>
      <c r="H17" s="599">
        <v>0</v>
      </c>
      <c r="I17" s="599">
        <v>0</v>
      </c>
      <c r="J17" s="599">
        <v>0</v>
      </c>
      <c r="K17" s="600">
        <v>0</v>
      </c>
      <c r="L17" s="628" t="s">
        <v>9488</v>
      </c>
      <c r="M17" s="541" t="s">
        <v>9498</v>
      </c>
      <c r="N17" s="542" t="s">
        <v>9835</v>
      </c>
      <c r="O17" s="543">
        <v>44866</v>
      </c>
      <c r="P17" s="545" t="s">
        <v>9961</v>
      </c>
      <c r="Q17" s="546" t="s">
        <v>9927</v>
      </c>
      <c r="R17" s="575" t="s">
        <v>9500</v>
      </c>
      <c r="S17" s="543" t="s">
        <v>9500</v>
      </c>
      <c r="T17" s="542" t="s">
        <v>9606</v>
      </c>
      <c r="U17" s="610" t="s">
        <v>9619</v>
      </c>
      <c r="V17" s="576" t="s">
        <v>9625</v>
      </c>
      <c r="W17" s="577" t="s">
        <v>10173</v>
      </c>
      <c r="X17" s="575" t="s">
        <v>10323</v>
      </c>
      <c r="Y17" s="547" t="s">
        <v>10295</v>
      </c>
    </row>
    <row r="18" spans="1:25" s="548" customFormat="1" ht="36" x14ac:dyDescent="0.2">
      <c r="A18" s="571" t="s">
        <v>8</v>
      </c>
      <c r="B18" s="572"/>
      <c r="C18" s="573" t="s">
        <v>9552</v>
      </c>
      <c r="D18" s="574" t="s">
        <v>10298</v>
      </c>
      <c r="E18" s="540">
        <v>3131700</v>
      </c>
      <c r="F18" s="616">
        <v>421200</v>
      </c>
      <c r="G18" s="599">
        <f t="shared" si="0"/>
        <v>5199500</v>
      </c>
      <c r="H18" s="599">
        <f>2609750+250000+450000</f>
        <v>3309750</v>
      </c>
      <c r="I18" s="599">
        <v>1889750</v>
      </c>
      <c r="J18" s="599">
        <v>0</v>
      </c>
      <c r="K18" s="599">
        <v>0</v>
      </c>
      <c r="L18" s="628" t="s">
        <v>9488</v>
      </c>
      <c r="M18" s="542" t="s">
        <v>9496</v>
      </c>
      <c r="N18" s="543">
        <v>44774</v>
      </c>
      <c r="O18" s="543">
        <v>45139</v>
      </c>
      <c r="P18" s="545" t="s">
        <v>10161</v>
      </c>
      <c r="Q18" s="546" t="s">
        <v>9704</v>
      </c>
      <c r="R18" s="543" t="s">
        <v>9499</v>
      </c>
      <c r="S18" s="542" t="s">
        <v>9500</v>
      </c>
      <c r="T18" s="576" t="s">
        <v>10326</v>
      </c>
      <c r="U18" s="610" t="s">
        <v>9619</v>
      </c>
      <c r="V18" s="576" t="s">
        <v>9625</v>
      </c>
      <c r="W18" s="577" t="s">
        <v>10174</v>
      </c>
      <c r="X18" s="575" t="s">
        <v>10264</v>
      </c>
      <c r="Y18" s="547" t="s">
        <v>10296</v>
      </c>
    </row>
    <row r="19" spans="1:25" s="548" customFormat="1" ht="36" x14ac:dyDescent="0.2">
      <c r="A19" s="571" t="s">
        <v>9</v>
      </c>
      <c r="B19" s="572"/>
      <c r="C19" s="573" t="s">
        <v>9552</v>
      </c>
      <c r="D19" s="574" t="s">
        <v>10321</v>
      </c>
      <c r="E19" s="540">
        <v>540000</v>
      </c>
      <c r="F19" s="616">
        <v>421200</v>
      </c>
      <c r="G19" s="599">
        <f t="shared" si="0"/>
        <v>0</v>
      </c>
      <c r="H19" s="599">
        <v>0</v>
      </c>
      <c r="I19" s="599">
        <v>0</v>
      </c>
      <c r="J19" s="599">
        <v>0</v>
      </c>
      <c r="K19" s="599">
        <v>0</v>
      </c>
      <c r="L19" s="628" t="s">
        <v>9488</v>
      </c>
      <c r="M19" s="542" t="s">
        <v>9495</v>
      </c>
      <c r="N19" s="543">
        <v>44593</v>
      </c>
      <c r="O19" s="543">
        <v>44896</v>
      </c>
      <c r="P19" s="544" t="s">
        <v>9992</v>
      </c>
      <c r="Q19" s="546" t="s">
        <v>9783</v>
      </c>
      <c r="R19" s="543" t="s">
        <v>9500</v>
      </c>
      <c r="S19" s="542" t="s">
        <v>9500</v>
      </c>
      <c r="T19" s="576" t="s">
        <v>9607</v>
      </c>
      <c r="U19" s="610" t="s">
        <v>9619</v>
      </c>
      <c r="V19" s="576" t="s">
        <v>9625</v>
      </c>
      <c r="W19" s="577" t="s">
        <v>10175</v>
      </c>
      <c r="X19" s="575" t="s">
        <v>10323</v>
      </c>
      <c r="Y19" s="547" t="s">
        <v>10295</v>
      </c>
    </row>
    <row r="20" spans="1:25" s="548" customFormat="1" ht="45" x14ac:dyDescent="0.2">
      <c r="A20" s="571" t="s">
        <v>9808</v>
      </c>
      <c r="B20" s="572"/>
      <c r="C20" s="573" t="s">
        <v>9552</v>
      </c>
      <c r="D20" s="574" t="s">
        <v>10090</v>
      </c>
      <c r="E20" s="540">
        <v>28638750</v>
      </c>
      <c r="F20" s="616">
        <v>515100</v>
      </c>
      <c r="G20" s="599">
        <f t="shared" si="0"/>
        <v>22559833.329999998</v>
      </c>
      <c r="H20" s="599">
        <v>22559833.329999998</v>
      </c>
      <c r="I20" s="599">
        <v>0</v>
      </c>
      <c r="J20" s="599">
        <v>0</v>
      </c>
      <c r="K20" s="599">
        <v>0</v>
      </c>
      <c r="L20" s="628" t="s">
        <v>9488</v>
      </c>
      <c r="M20" s="542" t="s">
        <v>9495</v>
      </c>
      <c r="N20" s="543">
        <v>44621</v>
      </c>
      <c r="O20" s="543">
        <v>44896</v>
      </c>
      <c r="P20" s="544" t="s">
        <v>10084</v>
      </c>
      <c r="Q20" s="546" t="s">
        <v>9765</v>
      </c>
      <c r="R20" s="543" t="s">
        <v>9500</v>
      </c>
      <c r="S20" s="542" t="s">
        <v>9500</v>
      </c>
      <c r="T20" s="576" t="s">
        <v>9605</v>
      </c>
      <c r="U20" s="610" t="s">
        <v>9619</v>
      </c>
      <c r="V20" s="576" t="s">
        <v>9625</v>
      </c>
      <c r="W20" s="577" t="s">
        <v>10192</v>
      </c>
      <c r="X20" s="575" t="s">
        <v>10264</v>
      </c>
      <c r="Y20" s="547" t="s">
        <v>10296</v>
      </c>
    </row>
    <row r="21" spans="1:25" s="548" customFormat="1" ht="36" x14ac:dyDescent="0.2">
      <c r="A21" s="571" t="s">
        <v>9851</v>
      </c>
      <c r="B21" s="572"/>
      <c r="C21" s="573" t="s">
        <v>9552</v>
      </c>
      <c r="D21" s="574" t="s">
        <v>10328</v>
      </c>
      <c r="E21" s="540"/>
      <c r="F21" s="616">
        <v>426300</v>
      </c>
      <c r="G21" s="599">
        <f>SUM(H21:J21)</f>
        <v>2287874.5750000002</v>
      </c>
      <c r="H21" s="599">
        <f>2287874.575-I21</f>
        <v>1715905.9312500001</v>
      </c>
      <c r="I21" s="599">
        <v>571968.64375000005</v>
      </c>
      <c r="J21" s="599">
        <v>0</v>
      </c>
      <c r="K21" s="599">
        <v>0</v>
      </c>
      <c r="L21" s="628" t="s">
        <v>9493</v>
      </c>
      <c r="M21" s="542" t="s">
        <v>9495</v>
      </c>
      <c r="N21" s="543">
        <v>44593</v>
      </c>
      <c r="O21" s="543">
        <v>45017</v>
      </c>
      <c r="P21" s="544" t="s">
        <v>9764</v>
      </c>
      <c r="Q21" s="546" t="s">
        <v>9704</v>
      </c>
      <c r="R21" s="543" t="s">
        <v>9500</v>
      </c>
      <c r="S21" s="542" t="s">
        <v>9500</v>
      </c>
      <c r="T21" s="576" t="s">
        <v>10326</v>
      </c>
      <c r="U21" s="610" t="s">
        <v>9619</v>
      </c>
      <c r="V21" s="576" t="s">
        <v>9625</v>
      </c>
      <c r="W21" s="577" t="s">
        <v>10334</v>
      </c>
      <c r="X21" s="575" t="s">
        <v>10264</v>
      </c>
      <c r="Y21" s="547" t="s">
        <v>10294</v>
      </c>
    </row>
    <row r="22" spans="1:25" s="524" customFormat="1" ht="25.5" customHeight="1" x14ac:dyDescent="0.2">
      <c r="A22" s="578"/>
      <c r="B22" s="578"/>
      <c r="C22" s="579"/>
      <c r="D22" s="580" t="s">
        <v>9693</v>
      </c>
      <c r="E22" s="581"/>
      <c r="F22" s="617"/>
      <c r="G22" s="601"/>
      <c r="H22" s="602"/>
      <c r="I22" s="602"/>
      <c r="J22" s="602"/>
      <c r="K22" s="602"/>
      <c r="L22" s="629"/>
      <c r="M22" s="522"/>
      <c r="N22" s="522"/>
      <c r="O22" s="522"/>
      <c r="P22" s="508"/>
      <c r="Q22" s="522"/>
      <c r="R22" s="522"/>
      <c r="S22" s="523"/>
      <c r="T22" s="523"/>
      <c r="U22" s="536"/>
      <c r="V22" s="523"/>
      <c r="W22" s="538"/>
      <c r="X22" s="536"/>
      <c r="Y22" s="536"/>
    </row>
    <row r="23" spans="1:25" s="524" customFormat="1" ht="25.5" customHeight="1" x14ac:dyDescent="0.2">
      <c r="A23" s="568"/>
      <c r="B23" s="568"/>
      <c r="C23" s="569"/>
      <c r="D23" s="570" t="s">
        <v>9694</v>
      </c>
      <c r="E23" s="556" t="e">
        <f>#REF!+#REF!+#REF!+#REF!+#REF!+#REF!+#REF!+#REF!+#REF!+#REF!+#REF!+#REF!+#REF!+E24+E29+#REF!+#REF!+E31+#REF!+#REF!+#REF!+#REF!+#REF!+#REF!+E32+E33+E34+#REF!+#REF!+#REF!+#REF!+#REF!+#REF!+E35+E36+#REF!+E37+E38+E39+#REF!+#REF!+#REF!+#REF!+#REF!+#REF!+#REF!+#REF!+#REF!+#REF!+#REF!+#REF!+#REF!+#REF!+#REF!+#REF!+#REF!+#REF!+#REF!+#REF!+E40+#REF!+#REF!+#REF!+#REF!+#REF!+#REF!+#REF!+#REF!+#REF!+#REF!+#REF!+E41+#REF!+#REF!+#REF!+#REF!+#REF!+#REF!+#REF!+#REF!+#REF!+#REF!+#REF!+E42+#REF!+#REF!+#REF!</f>
        <v>#REF!</v>
      </c>
      <c r="F23" s="618"/>
      <c r="G23" s="597"/>
      <c r="H23" s="597"/>
      <c r="I23" s="597"/>
      <c r="J23" s="597"/>
      <c r="K23" s="597"/>
      <c r="L23" s="627"/>
      <c r="M23" s="520"/>
      <c r="N23" s="520"/>
      <c r="O23" s="520"/>
      <c r="P23" s="506"/>
      <c r="Q23" s="520"/>
      <c r="R23" s="520"/>
      <c r="S23" s="521"/>
      <c r="T23" s="521"/>
      <c r="U23" s="537"/>
      <c r="V23" s="521"/>
      <c r="W23" s="539"/>
      <c r="X23" s="537"/>
      <c r="Y23" s="537"/>
    </row>
    <row r="24" spans="1:25" s="680" customFormat="1" ht="36" x14ac:dyDescent="0.2">
      <c r="A24" s="1237" t="s">
        <v>13</v>
      </c>
      <c r="B24" s="681"/>
      <c r="C24" s="682" t="s">
        <v>9553</v>
      </c>
      <c r="D24" s="683" t="s">
        <v>10297</v>
      </c>
      <c r="E24" s="684">
        <f t="shared" ref="E24:E28" si="1">H24*1.2</f>
        <v>6642727.0000000009</v>
      </c>
      <c r="F24" s="685"/>
      <c r="G24" s="686">
        <f>SUM(G25:G28)</f>
        <v>23035605.826666668</v>
      </c>
      <c r="H24" s="686">
        <f t="shared" ref="H24:K24" si="2">SUM(H25:H28)</f>
        <v>5535605.833333334</v>
      </c>
      <c r="I24" s="686">
        <f t="shared" si="2"/>
        <v>11583333.33</v>
      </c>
      <c r="J24" s="686">
        <f t="shared" si="2"/>
        <v>5916666.6633333331</v>
      </c>
      <c r="K24" s="686">
        <f t="shared" si="2"/>
        <v>0</v>
      </c>
      <c r="L24" s="1255" t="s">
        <v>9488</v>
      </c>
      <c r="M24" s="1252" t="s">
        <v>9496</v>
      </c>
      <c r="N24" s="1258">
        <v>44743</v>
      </c>
      <c r="O24" s="1258">
        <v>45474</v>
      </c>
      <c r="P24" s="1249" t="s">
        <v>9788</v>
      </c>
      <c r="Q24" s="687" t="s">
        <v>9704</v>
      </c>
      <c r="R24" s="1252" t="s">
        <v>9500</v>
      </c>
      <c r="S24" s="688" t="s">
        <v>9500</v>
      </c>
      <c r="T24" s="688" t="s">
        <v>10326</v>
      </c>
      <c r="U24" s="689" t="s">
        <v>9619</v>
      </c>
      <c r="V24" s="1243" t="s">
        <v>9624</v>
      </c>
      <c r="W24" s="1246" t="s">
        <v>10219</v>
      </c>
      <c r="X24" s="1240" t="s">
        <v>10264</v>
      </c>
      <c r="Y24" s="1240" t="s">
        <v>10296</v>
      </c>
    </row>
    <row r="25" spans="1:25" s="548" customFormat="1" ht="24" x14ac:dyDescent="0.2">
      <c r="A25" s="1238"/>
      <c r="B25" s="690"/>
      <c r="C25" s="691" t="s">
        <v>9553</v>
      </c>
      <c r="D25" s="692" t="s">
        <v>9784</v>
      </c>
      <c r="E25" s="693">
        <f t="shared" si="1"/>
        <v>2000000</v>
      </c>
      <c r="F25" s="694">
        <v>422100</v>
      </c>
      <c r="G25" s="695">
        <f t="shared" ref="G25:G28" si="3">SUM(H25:K25)</f>
        <v>7999999.9966666671</v>
      </c>
      <c r="H25" s="695">
        <f>2000000/1.2</f>
        <v>1666666.6666666667</v>
      </c>
      <c r="I25" s="695">
        <v>4000000</v>
      </c>
      <c r="J25" s="695">
        <v>2333333.33</v>
      </c>
      <c r="K25" s="695">
        <f>SUM(K30:K30)</f>
        <v>0</v>
      </c>
      <c r="L25" s="1256"/>
      <c r="M25" s="1253"/>
      <c r="N25" s="1259"/>
      <c r="O25" s="1259"/>
      <c r="P25" s="1250"/>
      <c r="Q25" s="1216"/>
      <c r="R25" s="1253"/>
      <c r="S25" s="1216"/>
      <c r="T25" s="1216"/>
      <c r="U25" s="1216"/>
      <c r="V25" s="1244"/>
      <c r="W25" s="1247"/>
      <c r="X25" s="1241"/>
      <c r="Y25" s="1241"/>
    </row>
    <row r="26" spans="1:25" s="548" customFormat="1" ht="36" x14ac:dyDescent="0.2">
      <c r="A26" s="1238"/>
      <c r="B26" s="690"/>
      <c r="C26" s="691" t="s">
        <v>9553</v>
      </c>
      <c r="D26" s="692" t="s">
        <v>9787</v>
      </c>
      <c r="E26" s="693">
        <f t="shared" si="1"/>
        <v>2500000</v>
      </c>
      <c r="F26" s="694">
        <v>422200</v>
      </c>
      <c r="G26" s="695">
        <f t="shared" si="3"/>
        <v>8000000.0033333339</v>
      </c>
      <c r="H26" s="695">
        <f>2500000/1.2</f>
        <v>2083333.3333333335</v>
      </c>
      <c r="I26" s="695">
        <v>4000000</v>
      </c>
      <c r="J26" s="695">
        <v>1916666.67</v>
      </c>
      <c r="K26" s="695">
        <f>SUM(K28:K28)</f>
        <v>0</v>
      </c>
      <c r="L26" s="1256"/>
      <c r="M26" s="1253"/>
      <c r="N26" s="1259"/>
      <c r="O26" s="1259"/>
      <c r="P26" s="1250"/>
      <c r="Q26" s="1217"/>
      <c r="R26" s="1253"/>
      <c r="S26" s="1217"/>
      <c r="T26" s="1217"/>
      <c r="U26" s="1217"/>
      <c r="V26" s="1244"/>
      <c r="W26" s="1247"/>
      <c r="X26" s="1241"/>
      <c r="Y26" s="1241"/>
    </row>
    <row r="27" spans="1:25" s="548" customFormat="1" ht="36" x14ac:dyDescent="0.2">
      <c r="A27" s="1238"/>
      <c r="B27" s="690"/>
      <c r="C27" s="691" t="s">
        <v>9553</v>
      </c>
      <c r="D27" s="692" t="s">
        <v>10303</v>
      </c>
      <c r="E27" s="693">
        <f t="shared" si="1"/>
        <v>2000000</v>
      </c>
      <c r="F27" s="694">
        <v>423300</v>
      </c>
      <c r="G27" s="695">
        <f t="shared" si="3"/>
        <v>6666666.6600000001</v>
      </c>
      <c r="H27" s="695">
        <f>2000000/1.2</f>
        <v>1666666.6666666667</v>
      </c>
      <c r="I27" s="695">
        <v>3333333.33</v>
      </c>
      <c r="J27" s="695">
        <f>I27-H27</f>
        <v>1666666.6633333333</v>
      </c>
      <c r="K27" s="695">
        <v>0</v>
      </c>
      <c r="L27" s="1256"/>
      <c r="M27" s="1253"/>
      <c r="N27" s="1259"/>
      <c r="O27" s="1259"/>
      <c r="P27" s="1250"/>
      <c r="Q27" s="1217"/>
      <c r="R27" s="1253"/>
      <c r="S27" s="1217"/>
      <c r="T27" s="1217"/>
      <c r="U27" s="1217"/>
      <c r="V27" s="1244"/>
      <c r="W27" s="1247"/>
      <c r="X27" s="1241"/>
      <c r="Y27" s="1241"/>
    </row>
    <row r="28" spans="1:25" s="548" customFormat="1" ht="21.75" customHeight="1" x14ac:dyDescent="0.2">
      <c r="A28" s="1239"/>
      <c r="B28" s="690"/>
      <c r="C28" s="691" t="s">
        <v>9553</v>
      </c>
      <c r="D28" s="692" t="s">
        <v>9797</v>
      </c>
      <c r="E28" s="693">
        <f t="shared" si="1"/>
        <v>142727</v>
      </c>
      <c r="F28" s="694">
        <v>423900</v>
      </c>
      <c r="G28" s="695">
        <f t="shared" si="3"/>
        <v>368939.16666666669</v>
      </c>
      <c r="H28" s="695">
        <f>142727/1.2</f>
        <v>118939.16666666667</v>
      </c>
      <c r="I28" s="695">
        <f>300000/1.2</f>
        <v>250000</v>
      </c>
      <c r="J28" s="695">
        <v>0</v>
      </c>
      <c r="K28" s="695">
        <v>0</v>
      </c>
      <c r="L28" s="1257"/>
      <c r="M28" s="1254"/>
      <c r="N28" s="1260"/>
      <c r="O28" s="1260"/>
      <c r="P28" s="1251"/>
      <c r="Q28" s="1218"/>
      <c r="R28" s="1254"/>
      <c r="S28" s="1218"/>
      <c r="T28" s="1218"/>
      <c r="U28" s="1218"/>
      <c r="V28" s="1245"/>
      <c r="W28" s="1248"/>
      <c r="X28" s="1242"/>
      <c r="Y28" s="1242"/>
    </row>
    <row r="29" spans="1:25" s="548" customFormat="1" ht="36" x14ac:dyDescent="0.2">
      <c r="A29" s="571" t="s">
        <v>14</v>
      </c>
      <c r="B29" s="572"/>
      <c r="C29" s="573" t="s">
        <v>9553</v>
      </c>
      <c r="D29" s="574" t="s">
        <v>10304</v>
      </c>
      <c r="E29" s="540">
        <f t="shared" ref="E29:E31" si="4">H29*1.2</f>
        <v>0</v>
      </c>
      <c r="F29" s="616">
        <v>422200</v>
      </c>
      <c r="G29" s="599">
        <f t="shared" ref="G29:G39" si="5">SUM(H29:K29)</f>
        <v>0</v>
      </c>
      <c r="H29" s="599">
        <v>0</v>
      </c>
      <c r="I29" s="599">
        <v>0</v>
      </c>
      <c r="J29" s="599">
        <v>0</v>
      </c>
      <c r="K29" s="599">
        <v>0</v>
      </c>
      <c r="L29" s="628" t="s">
        <v>9488</v>
      </c>
      <c r="M29" s="542" t="s">
        <v>9496</v>
      </c>
      <c r="N29" s="543">
        <v>44743</v>
      </c>
      <c r="O29" s="543">
        <v>45474</v>
      </c>
      <c r="P29" s="544" t="s">
        <v>9788</v>
      </c>
      <c r="Q29" s="543" t="s">
        <v>9704</v>
      </c>
      <c r="R29" s="542" t="s">
        <v>9500</v>
      </c>
      <c r="S29" s="576" t="s">
        <v>9500</v>
      </c>
      <c r="T29" s="576" t="s">
        <v>9605</v>
      </c>
      <c r="U29" s="575" t="s">
        <v>9619</v>
      </c>
      <c r="V29" s="576" t="s">
        <v>9624</v>
      </c>
      <c r="W29" s="577" t="s">
        <v>10220</v>
      </c>
      <c r="X29" s="575" t="s">
        <v>10323</v>
      </c>
      <c r="Y29" s="547" t="s">
        <v>10295</v>
      </c>
    </row>
    <row r="30" spans="1:25" s="548" customFormat="1" ht="36.75" x14ac:dyDescent="0.2">
      <c r="A30" s="571" t="s">
        <v>15</v>
      </c>
      <c r="B30" s="572"/>
      <c r="C30" s="573" t="s">
        <v>9553</v>
      </c>
      <c r="D30" s="574" t="s">
        <v>10330</v>
      </c>
      <c r="E30" s="540">
        <f t="shared" si="4"/>
        <v>0</v>
      </c>
      <c r="F30" s="616">
        <v>423300</v>
      </c>
      <c r="G30" s="599">
        <f t="shared" ref="G30" si="6">SUM(H30:K30)</f>
        <v>0</v>
      </c>
      <c r="H30" s="599">
        <v>0</v>
      </c>
      <c r="I30" s="599">
        <v>0</v>
      </c>
      <c r="J30" s="599">
        <v>0</v>
      </c>
      <c r="K30" s="599">
        <v>0</v>
      </c>
      <c r="L30" s="628" t="s">
        <v>9488</v>
      </c>
      <c r="M30" s="542" t="s">
        <v>9496</v>
      </c>
      <c r="N30" s="543">
        <v>44743</v>
      </c>
      <c r="O30" s="543">
        <v>45474</v>
      </c>
      <c r="P30" s="544" t="s">
        <v>9790</v>
      </c>
      <c r="Q30" s="543" t="s">
        <v>9704</v>
      </c>
      <c r="R30" s="542" t="s">
        <v>9500</v>
      </c>
      <c r="S30" s="576" t="s">
        <v>9500</v>
      </c>
      <c r="T30" s="576" t="s">
        <v>9605</v>
      </c>
      <c r="U30" s="575" t="s">
        <v>9619</v>
      </c>
      <c r="V30" s="576" t="s">
        <v>9624</v>
      </c>
      <c r="W30" s="577" t="s">
        <v>10221</v>
      </c>
      <c r="X30" s="575" t="s">
        <v>10323</v>
      </c>
      <c r="Y30" s="547" t="s">
        <v>10295</v>
      </c>
    </row>
    <row r="31" spans="1:25" s="548" customFormat="1" ht="33.75" customHeight="1" x14ac:dyDescent="0.2">
      <c r="A31" s="571" t="s">
        <v>9677</v>
      </c>
      <c r="B31" s="572"/>
      <c r="C31" s="573" t="s">
        <v>9553</v>
      </c>
      <c r="D31" s="574" t="s">
        <v>10305</v>
      </c>
      <c r="E31" s="540">
        <f t="shared" si="4"/>
        <v>0</v>
      </c>
      <c r="F31" s="616">
        <v>423900</v>
      </c>
      <c r="G31" s="599">
        <f t="shared" si="5"/>
        <v>0</v>
      </c>
      <c r="H31" s="599">
        <v>0</v>
      </c>
      <c r="I31" s="599">
        <v>0</v>
      </c>
      <c r="J31" s="599">
        <v>0</v>
      </c>
      <c r="K31" s="599">
        <v>0</v>
      </c>
      <c r="L31" s="628" t="s">
        <v>9488</v>
      </c>
      <c r="M31" s="542" t="s">
        <v>9496</v>
      </c>
      <c r="N31" s="543">
        <v>44743</v>
      </c>
      <c r="O31" s="543">
        <v>45474</v>
      </c>
      <c r="P31" s="544" t="s">
        <v>9788</v>
      </c>
      <c r="Q31" s="543" t="s">
        <v>9704</v>
      </c>
      <c r="R31" s="542" t="s">
        <v>9500</v>
      </c>
      <c r="S31" s="576" t="s">
        <v>9500</v>
      </c>
      <c r="T31" s="576" t="s">
        <v>9605</v>
      </c>
      <c r="U31" s="575" t="s">
        <v>9619</v>
      </c>
      <c r="V31" s="576" t="s">
        <v>9624</v>
      </c>
      <c r="W31" s="577" t="s">
        <v>10223</v>
      </c>
      <c r="X31" s="575" t="s">
        <v>10323</v>
      </c>
      <c r="Y31" s="547" t="s">
        <v>10295</v>
      </c>
    </row>
    <row r="32" spans="1:25" s="548" customFormat="1" ht="67.5" x14ac:dyDescent="0.2">
      <c r="A32" s="571" t="s">
        <v>9806</v>
      </c>
      <c r="B32" s="572"/>
      <c r="C32" s="573" t="s">
        <v>9553</v>
      </c>
      <c r="D32" s="574" t="s">
        <v>9822</v>
      </c>
      <c r="E32" s="540">
        <v>0</v>
      </c>
      <c r="F32" s="616" t="s">
        <v>9823</v>
      </c>
      <c r="G32" s="599">
        <f t="shared" si="5"/>
        <v>1666666.6666666667</v>
      </c>
      <c r="H32" s="599">
        <v>833333.33</v>
      </c>
      <c r="I32" s="599">
        <f>1000000/1.2</f>
        <v>833333.33333333337</v>
      </c>
      <c r="J32" s="599">
        <f t="shared" ref="J32" si="7">+I32-H32</f>
        <v>3.3333334140479565E-3</v>
      </c>
      <c r="K32" s="599">
        <v>0</v>
      </c>
      <c r="L32" s="628" t="s">
        <v>9488</v>
      </c>
      <c r="M32" s="542" t="s">
        <v>9495</v>
      </c>
      <c r="N32" s="543">
        <v>44593</v>
      </c>
      <c r="O32" s="543">
        <v>45323</v>
      </c>
      <c r="P32" s="544" t="s">
        <v>10158</v>
      </c>
      <c r="Q32" s="583" t="s">
        <v>9704</v>
      </c>
      <c r="R32" s="543" t="s">
        <v>9500</v>
      </c>
      <c r="S32" s="542" t="s">
        <v>9500</v>
      </c>
      <c r="T32" s="582" t="s">
        <v>10326</v>
      </c>
      <c r="U32" s="575" t="s">
        <v>9619</v>
      </c>
      <c r="V32" s="582" t="s">
        <v>9624</v>
      </c>
      <c r="W32" s="577" t="s">
        <v>10229</v>
      </c>
      <c r="X32" s="575" t="s">
        <v>10264</v>
      </c>
      <c r="Y32" s="547" t="s">
        <v>10296</v>
      </c>
    </row>
    <row r="33" spans="1:25" s="548" customFormat="1" ht="45" x14ac:dyDescent="0.2">
      <c r="A33" s="571" t="s">
        <v>9807</v>
      </c>
      <c r="B33" s="572"/>
      <c r="C33" s="573" t="s">
        <v>9553</v>
      </c>
      <c r="D33" s="574" t="s">
        <v>9826</v>
      </c>
      <c r="E33" s="540">
        <f t="shared" ref="E33:E39" si="8">H33*1.2</f>
        <v>0</v>
      </c>
      <c r="F33" s="616" t="s">
        <v>9823</v>
      </c>
      <c r="G33" s="599">
        <f t="shared" si="5"/>
        <v>0</v>
      </c>
      <c r="H33" s="599">
        <v>0</v>
      </c>
      <c r="I33" s="599">
        <v>0</v>
      </c>
      <c r="J33" s="599">
        <v>0</v>
      </c>
      <c r="K33" s="599">
        <v>0</v>
      </c>
      <c r="L33" s="628" t="s">
        <v>9488</v>
      </c>
      <c r="M33" s="542" t="s">
        <v>9498</v>
      </c>
      <c r="N33" s="543">
        <v>44896</v>
      </c>
      <c r="O33" s="543">
        <v>45627</v>
      </c>
      <c r="P33" s="545" t="s">
        <v>9824</v>
      </c>
      <c r="Q33" s="583" t="s">
        <v>9704</v>
      </c>
      <c r="R33" s="543" t="s">
        <v>9500</v>
      </c>
      <c r="S33" s="542" t="s">
        <v>9500</v>
      </c>
      <c r="T33" s="582" t="s">
        <v>9605</v>
      </c>
      <c r="U33" s="575" t="s">
        <v>9619</v>
      </c>
      <c r="V33" s="582" t="s">
        <v>9624</v>
      </c>
      <c r="W33" s="577" t="s">
        <v>10230</v>
      </c>
      <c r="X33" s="575" t="s">
        <v>10323</v>
      </c>
      <c r="Y33" s="547" t="s">
        <v>10295</v>
      </c>
    </row>
    <row r="34" spans="1:25" s="548" customFormat="1" ht="36" x14ac:dyDescent="0.2">
      <c r="A34" s="571" t="s">
        <v>9929</v>
      </c>
      <c r="B34" s="572"/>
      <c r="C34" s="573" t="s">
        <v>9553</v>
      </c>
      <c r="D34" s="574" t="s">
        <v>9830</v>
      </c>
      <c r="E34" s="540">
        <f t="shared" si="8"/>
        <v>10000000</v>
      </c>
      <c r="F34" s="616">
        <v>425200</v>
      </c>
      <c r="G34" s="599">
        <f t="shared" si="5"/>
        <v>16666666.663333334</v>
      </c>
      <c r="H34" s="599">
        <f>10000000/1.2</f>
        <v>8333333.333333334</v>
      </c>
      <c r="I34" s="599">
        <v>8333333.3300000001</v>
      </c>
      <c r="J34" s="599">
        <v>0</v>
      </c>
      <c r="K34" s="599">
        <v>0</v>
      </c>
      <c r="L34" s="628" t="s">
        <v>9488</v>
      </c>
      <c r="M34" s="541" t="s">
        <v>9496</v>
      </c>
      <c r="N34" s="542" t="s">
        <v>9835</v>
      </c>
      <c r="O34" s="542" t="s">
        <v>9836</v>
      </c>
      <c r="P34" s="545" t="s">
        <v>9828</v>
      </c>
      <c r="Q34" s="543" t="s">
        <v>9704</v>
      </c>
      <c r="R34" s="583" t="s">
        <v>9500</v>
      </c>
      <c r="S34" s="543" t="s">
        <v>9500</v>
      </c>
      <c r="T34" s="542" t="s">
        <v>9605</v>
      </c>
      <c r="U34" s="575" t="s">
        <v>9619</v>
      </c>
      <c r="V34" s="582" t="s">
        <v>9624</v>
      </c>
      <c r="W34" s="577" t="s">
        <v>10231</v>
      </c>
      <c r="X34" s="575" t="s">
        <v>10264</v>
      </c>
      <c r="Y34" s="547" t="s">
        <v>10296</v>
      </c>
    </row>
    <row r="35" spans="1:25" s="548" customFormat="1" ht="60" customHeight="1" x14ac:dyDescent="0.2">
      <c r="A35" s="571" t="s">
        <v>9827</v>
      </c>
      <c r="B35" s="572"/>
      <c r="C35" s="573" t="s">
        <v>9553</v>
      </c>
      <c r="D35" s="574" t="s">
        <v>9849</v>
      </c>
      <c r="E35" s="540">
        <f t="shared" si="8"/>
        <v>2110500</v>
      </c>
      <c r="F35" s="616" t="s">
        <v>9844</v>
      </c>
      <c r="G35" s="599">
        <f t="shared" si="5"/>
        <v>21105000</v>
      </c>
      <c r="H35" s="599">
        <v>1758750</v>
      </c>
      <c r="I35" s="599">
        <f>12663000/1.2</f>
        <v>10552500</v>
      </c>
      <c r="J35" s="599">
        <v>8793750</v>
      </c>
      <c r="K35" s="599">
        <v>0</v>
      </c>
      <c r="L35" s="628" t="s">
        <v>9488</v>
      </c>
      <c r="M35" s="541" t="s">
        <v>9498</v>
      </c>
      <c r="N35" s="542" t="s">
        <v>9838</v>
      </c>
      <c r="O35" s="542" t="s">
        <v>9834</v>
      </c>
      <c r="P35" s="584" t="s">
        <v>9824</v>
      </c>
      <c r="Q35" s="543" t="s">
        <v>9704</v>
      </c>
      <c r="R35" s="543" t="s">
        <v>9500</v>
      </c>
      <c r="S35" s="583" t="s">
        <v>9500</v>
      </c>
      <c r="T35" s="543" t="s">
        <v>9605</v>
      </c>
      <c r="U35" s="542" t="s">
        <v>9619</v>
      </c>
      <c r="V35" s="576" t="s">
        <v>9624</v>
      </c>
      <c r="W35" s="577" t="s">
        <v>10238</v>
      </c>
      <c r="X35" s="575" t="s">
        <v>10264</v>
      </c>
      <c r="Y35" s="547" t="s">
        <v>10296</v>
      </c>
    </row>
    <row r="36" spans="1:25" s="548" customFormat="1" ht="192" x14ac:dyDescent="0.2">
      <c r="A36" s="571" t="s">
        <v>9829</v>
      </c>
      <c r="B36" s="572"/>
      <c r="C36" s="573" t="s">
        <v>9553</v>
      </c>
      <c r="D36" s="574" t="s">
        <v>9850</v>
      </c>
      <c r="E36" s="540">
        <f t="shared" si="8"/>
        <v>23499800</v>
      </c>
      <c r="F36" s="616" t="s">
        <v>9844</v>
      </c>
      <c r="G36" s="599">
        <f t="shared" si="5"/>
        <v>93999199.99666667</v>
      </c>
      <c r="H36" s="599">
        <f>23499800/1.2</f>
        <v>19583166.666666668</v>
      </c>
      <c r="I36" s="599">
        <f>56399520/1.2</f>
        <v>46999600</v>
      </c>
      <c r="J36" s="599">
        <v>27416433.329999998</v>
      </c>
      <c r="K36" s="599">
        <v>0</v>
      </c>
      <c r="L36" s="628" t="s">
        <v>9488</v>
      </c>
      <c r="M36" s="542" t="s">
        <v>9496</v>
      </c>
      <c r="N36" s="543">
        <v>44682</v>
      </c>
      <c r="O36" s="543">
        <v>45629</v>
      </c>
      <c r="P36" s="584" t="s">
        <v>9824</v>
      </c>
      <c r="Q36" s="543" t="s">
        <v>9704</v>
      </c>
      <c r="R36" s="543" t="s">
        <v>9500</v>
      </c>
      <c r="S36" s="583" t="s">
        <v>9500</v>
      </c>
      <c r="T36" s="543" t="s">
        <v>9605</v>
      </c>
      <c r="U36" s="542" t="s">
        <v>9619</v>
      </c>
      <c r="V36" s="576" t="s">
        <v>9624</v>
      </c>
      <c r="W36" s="577" t="s">
        <v>10239</v>
      </c>
      <c r="X36" s="575" t="s">
        <v>10264</v>
      </c>
      <c r="Y36" s="547" t="s">
        <v>10296</v>
      </c>
    </row>
    <row r="37" spans="1:25" s="548" customFormat="1" ht="45" x14ac:dyDescent="0.2">
      <c r="A37" s="571" t="s">
        <v>9833</v>
      </c>
      <c r="B37" s="572"/>
      <c r="C37" s="573" t="s">
        <v>9553</v>
      </c>
      <c r="D37" s="574" t="s">
        <v>9860</v>
      </c>
      <c r="E37" s="540">
        <f t="shared" si="8"/>
        <v>1548000</v>
      </c>
      <c r="F37" s="616" t="s">
        <v>9844</v>
      </c>
      <c r="G37" s="599">
        <f t="shared" si="5"/>
        <v>31000000</v>
      </c>
      <c r="H37" s="599">
        <f>1548000/1.2</f>
        <v>1290000</v>
      </c>
      <c r="I37" s="599">
        <f>18600000/1.2</f>
        <v>15500000</v>
      </c>
      <c r="J37" s="599">
        <v>14210000</v>
      </c>
      <c r="K37" s="599">
        <v>0</v>
      </c>
      <c r="L37" s="628" t="s">
        <v>9488</v>
      </c>
      <c r="M37" s="541" t="s">
        <v>9498</v>
      </c>
      <c r="N37" s="542" t="s">
        <v>9855</v>
      </c>
      <c r="O37" s="542" t="s">
        <v>9858</v>
      </c>
      <c r="P37" s="584" t="s">
        <v>9824</v>
      </c>
      <c r="Q37" s="543" t="s">
        <v>9704</v>
      </c>
      <c r="R37" s="543" t="s">
        <v>9500</v>
      </c>
      <c r="S37" s="583" t="s">
        <v>9500</v>
      </c>
      <c r="T37" s="543" t="s">
        <v>9605</v>
      </c>
      <c r="U37" s="542" t="s">
        <v>9619</v>
      </c>
      <c r="V37" s="576" t="s">
        <v>9624</v>
      </c>
      <c r="W37" s="577" t="s">
        <v>10241</v>
      </c>
      <c r="X37" s="575" t="s">
        <v>10264</v>
      </c>
      <c r="Y37" s="547" t="s">
        <v>10296</v>
      </c>
    </row>
    <row r="38" spans="1:25" s="548" customFormat="1" ht="60.75" customHeight="1" x14ac:dyDescent="0.2">
      <c r="A38" s="571" t="s">
        <v>9840</v>
      </c>
      <c r="B38" s="572"/>
      <c r="C38" s="573" t="s">
        <v>9553</v>
      </c>
      <c r="D38" s="574" t="s">
        <v>9861</v>
      </c>
      <c r="E38" s="540">
        <f t="shared" si="8"/>
        <v>2299680</v>
      </c>
      <c r="F38" s="616" t="s">
        <v>9844</v>
      </c>
      <c r="G38" s="599">
        <f t="shared" si="5"/>
        <v>23000000</v>
      </c>
      <c r="H38" s="599">
        <f>2299680/1.2</f>
        <v>1916400</v>
      </c>
      <c r="I38" s="599">
        <f>13800000/1.2</f>
        <v>11500000</v>
      </c>
      <c r="J38" s="599">
        <v>9583600</v>
      </c>
      <c r="K38" s="599">
        <v>0</v>
      </c>
      <c r="L38" s="628" t="s">
        <v>9488</v>
      </c>
      <c r="M38" s="541" t="s">
        <v>9497</v>
      </c>
      <c r="N38" s="542" t="s">
        <v>9856</v>
      </c>
      <c r="O38" s="542" t="s">
        <v>9857</v>
      </c>
      <c r="P38" s="584" t="s">
        <v>9824</v>
      </c>
      <c r="Q38" s="543" t="s">
        <v>9704</v>
      </c>
      <c r="R38" s="543" t="s">
        <v>9500</v>
      </c>
      <c r="S38" s="583" t="s">
        <v>9500</v>
      </c>
      <c r="T38" s="543" t="s">
        <v>9605</v>
      </c>
      <c r="U38" s="542" t="s">
        <v>9619</v>
      </c>
      <c r="V38" s="576" t="s">
        <v>9624</v>
      </c>
      <c r="W38" s="577" t="s">
        <v>10242</v>
      </c>
      <c r="X38" s="575" t="s">
        <v>10264</v>
      </c>
      <c r="Y38" s="547" t="s">
        <v>10296</v>
      </c>
    </row>
    <row r="39" spans="1:25" s="548" customFormat="1" ht="45" x14ac:dyDescent="0.2">
      <c r="A39" s="571" t="s">
        <v>9842</v>
      </c>
      <c r="B39" s="572"/>
      <c r="C39" s="573" t="s">
        <v>9553</v>
      </c>
      <c r="D39" s="574" t="s">
        <v>9867</v>
      </c>
      <c r="E39" s="540">
        <f t="shared" si="8"/>
        <v>195600</v>
      </c>
      <c r="F39" s="616" t="s">
        <v>9844</v>
      </c>
      <c r="G39" s="599">
        <f t="shared" si="5"/>
        <v>1956000</v>
      </c>
      <c r="H39" s="599">
        <f>195600/1.2</f>
        <v>163000</v>
      </c>
      <c r="I39" s="599">
        <f>1173600/1.2</f>
        <v>978000</v>
      </c>
      <c r="J39" s="599">
        <v>815000</v>
      </c>
      <c r="K39" s="599">
        <v>0</v>
      </c>
      <c r="L39" s="628" t="s">
        <v>9488</v>
      </c>
      <c r="M39" s="542" t="s">
        <v>9497</v>
      </c>
      <c r="N39" s="543">
        <v>44835</v>
      </c>
      <c r="O39" s="543">
        <v>45566</v>
      </c>
      <c r="P39" s="584" t="s">
        <v>9824</v>
      </c>
      <c r="Q39" s="543" t="s">
        <v>9704</v>
      </c>
      <c r="R39" s="543" t="s">
        <v>9500</v>
      </c>
      <c r="S39" s="583" t="s">
        <v>9500</v>
      </c>
      <c r="T39" s="543" t="s">
        <v>9605</v>
      </c>
      <c r="U39" s="542" t="s">
        <v>9619</v>
      </c>
      <c r="V39" s="576" t="s">
        <v>9624</v>
      </c>
      <c r="W39" s="577" t="s">
        <v>10243</v>
      </c>
      <c r="X39" s="575" t="s">
        <v>10264</v>
      </c>
      <c r="Y39" s="547" t="s">
        <v>10296</v>
      </c>
    </row>
    <row r="40" spans="1:25" s="548" customFormat="1" ht="36" x14ac:dyDescent="0.2">
      <c r="A40" s="571" t="s">
        <v>9887</v>
      </c>
      <c r="B40" s="572"/>
      <c r="C40" s="573" t="s">
        <v>9553</v>
      </c>
      <c r="D40" s="574" t="s">
        <v>10306</v>
      </c>
      <c r="E40" s="540">
        <f t="shared" ref="E40" si="9">SUM(H40*1.2)</f>
        <v>0</v>
      </c>
      <c r="F40" s="616">
        <v>425200</v>
      </c>
      <c r="G40" s="599">
        <f t="shared" ref="G40" si="10">SUM(H40:K40)</f>
        <v>0</v>
      </c>
      <c r="H40" s="599">
        <v>0</v>
      </c>
      <c r="I40" s="599">
        <v>0</v>
      </c>
      <c r="J40" s="599">
        <v>0</v>
      </c>
      <c r="K40" s="599">
        <v>0</v>
      </c>
      <c r="L40" s="628" t="s">
        <v>9488</v>
      </c>
      <c r="M40" s="540" t="s">
        <v>9495</v>
      </c>
      <c r="N40" s="543">
        <v>44562</v>
      </c>
      <c r="O40" s="543">
        <v>45292</v>
      </c>
      <c r="P40" s="545" t="s">
        <v>9828</v>
      </c>
      <c r="Q40" s="546" t="s">
        <v>9927</v>
      </c>
      <c r="R40" s="543" t="s">
        <v>9500</v>
      </c>
      <c r="S40" s="543" t="s">
        <v>9500</v>
      </c>
      <c r="T40" s="576" t="s">
        <v>9606</v>
      </c>
      <c r="U40" s="610" t="s">
        <v>9619</v>
      </c>
      <c r="V40" s="576" t="s">
        <v>9624</v>
      </c>
      <c r="W40" s="577" t="s">
        <v>10258</v>
      </c>
      <c r="X40" s="575" t="s">
        <v>10323</v>
      </c>
      <c r="Y40" s="547" t="s">
        <v>10295</v>
      </c>
    </row>
    <row r="41" spans="1:25" s="548" customFormat="1" ht="41.25" customHeight="1" x14ac:dyDescent="0.2">
      <c r="A41" s="571" t="s">
        <v>9908</v>
      </c>
      <c r="B41" s="571"/>
      <c r="C41" s="573" t="s">
        <v>9553</v>
      </c>
      <c r="D41" s="574" t="s">
        <v>10307</v>
      </c>
      <c r="E41" s="541">
        <f t="shared" ref="E41" si="11">H41*1.2</f>
        <v>0</v>
      </c>
      <c r="F41" s="616">
        <v>425200</v>
      </c>
      <c r="G41" s="599">
        <f t="shared" ref="G41:G42" si="12">SUM(H41:K41)</f>
        <v>0</v>
      </c>
      <c r="H41" s="663">
        <v>0</v>
      </c>
      <c r="I41" s="599">
        <v>0</v>
      </c>
      <c r="J41" s="599">
        <v>0</v>
      </c>
      <c r="K41" s="599">
        <v>0</v>
      </c>
      <c r="L41" s="628" t="s">
        <v>9488</v>
      </c>
      <c r="M41" s="542" t="s">
        <v>9496</v>
      </c>
      <c r="N41" s="543">
        <v>44774</v>
      </c>
      <c r="O41" s="543">
        <v>45505</v>
      </c>
      <c r="P41" s="544" t="s">
        <v>9828</v>
      </c>
      <c r="Q41" s="543" t="s">
        <v>9704</v>
      </c>
      <c r="R41" s="542" t="s">
        <v>9500</v>
      </c>
      <c r="S41" s="662" t="s">
        <v>9500</v>
      </c>
      <c r="T41" s="662" t="s">
        <v>9609</v>
      </c>
      <c r="U41" s="575" t="s">
        <v>9619</v>
      </c>
      <c r="V41" s="662" t="s">
        <v>9624</v>
      </c>
      <c r="W41" s="577" t="s">
        <v>10276</v>
      </c>
      <c r="X41" s="575" t="s">
        <v>10323</v>
      </c>
      <c r="Y41" s="547" t="s">
        <v>10295</v>
      </c>
    </row>
    <row r="42" spans="1:25" s="548" customFormat="1" ht="56.25" customHeight="1" x14ac:dyDescent="0.2">
      <c r="A42" s="571" t="s">
        <v>9934</v>
      </c>
      <c r="B42" s="571"/>
      <c r="C42" s="573" t="s">
        <v>9553</v>
      </c>
      <c r="D42" s="574" t="s">
        <v>10308</v>
      </c>
      <c r="E42" s="541">
        <v>0</v>
      </c>
      <c r="F42" s="616">
        <v>425200</v>
      </c>
      <c r="G42" s="599">
        <f t="shared" si="12"/>
        <v>0</v>
      </c>
      <c r="H42" s="599">
        <v>0</v>
      </c>
      <c r="I42" s="599">
        <v>0</v>
      </c>
      <c r="J42" s="599">
        <v>0</v>
      </c>
      <c r="K42" s="599">
        <v>0</v>
      </c>
      <c r="L42" s="628" t="s">
        <v>9488</v>
      </c>
      <c r="M42" s="542" t="s">
        <v>9497</v>
      </c>
      <c r="N42" s="543">
        <v>44866</v>
      </c>
      <c r="O42" s="543">
        <v>45597</v>
      </c>
      <c r="P42" s="544" t="s">
        <v>9828</v>
      </c>
      <c r="Q42" s="543" t="s">
        <v>9783</v>
      </c>
      <c r="R42" s="542" t="s">
        <v>9500</v>
      </c>
      <c r="S42" s="662" t="s">
        <v>9500</v>
      </c>
      <c r="T42" s="662" t="s">
        <v>9607</v>
      </c>
      <c r="U42" s="575" t="s">
        <v>9619</v>
      </c>
      <c r="V42" s="662" t="s">
        <v>9624</v>
      </c>
      <c r="W42" s="577" t="s">
        <v>10281</v>
      </c>
      <c r="X42" s="575" t="s">
        <v>10323</v>
      </c>
      <c r="Y42" s="547" t="s">
        <v>10295</v>
      </c>
    </row>
    <row r="43" spans="1:25" s="548" customFormat="1" ht="45" customHeight="1" x14ac:dyDescent="0.2">
      <c r="A43" s="1237" t="s">
        <v>9957</v>
      </c>
      <c r="B43" s="698"/>
      <c r="C43" s="682" t="s">
        <v>9553</v>
      </c>
      <c r="D43" s="683" t="s">
        <v>10291</v>
      </c>
      <c r="E43" s="699"/>
      <c r="F43" s="685">
        <v>423900</v>
      </c>
      <c r="G43" s="686">
        <f>SUM(G44:G45)</f>
        <v>21333333.336666666</v>
      </c>
      <c r="H43" s="686">
        <f t="shared" ref="H43:K43" si="13">SUM(H44:H45)</f>
        <v>3333333.3366666669</v>
      </c>
      <c r="I43" s="686">
        <f t="shared" si="13"/>
        <v>10000000</v>
      </c>
      <c r="J43" s="686">
        <f t="shared" si="13"/>
        <v>8000000</v>
      </c>
      <c r="K43" s="695">
        <f t="shared" si="13"/>
        <v>0</v>
      </c>
      <c r="L43" s="1216" t="s">
        <v>9685</v>
      </c>
      <c r="M43" s="1219" t="s">
        <v>9495</v>
      </c>
      <c r="N43" s="1222" t="s">
        <v>9909</v>
      </c>
      <c r="O43" s="1225">
        <v>45383</v>
      </c>
      <c r="P43" s="1228" t="s">
        <v>9903</v>
      </c>
      <c r="Q43" s="700" t="s">
        <v>9704</v>
      </c>
      <c r="R43" s="1225" t="s">
        <v>9499</v>
      </c>
      <c r="S43" s="696" t="s">
        <v>9500</v>
      </c>
      <c r="T43" s="701" t="s">
        <v>10326</v>
      </c>
      <c r="U43" s="697" t="s">
        <v>9619</v>
      </c>
      <c r="V43" s="1231" t="s">
        <v>9500</v>
      </c>
      <c r="W43" s="1234" t="s">
        <v>10336</v>
      </c>
      <c r="X43" s="1213" t="s">
        <v>10264</v>
      </c>
      <c r="Y43" s="1213" t="s">
        <v>10294</v>
      </c>
    </row>
    <row r="44" spans="1:25" s="548" customFormat="1" ht="36" x14ac:dyDescent="0.2">
      <c r="A44" s="1238"/>
      <c r="B44" s="702" t="s">
        <v>9555</v>
      </c>
      <c r="C44" s="691" t="s">
        <v>9553</v>
      </c>
      <c r="D44" s="692" t="s">
        <v>10292</v>
      </c>
      <c r="E44" s="703"/>
      <c r="F44" s="694">
        <v>423900</v>
      </c>
      <c r="G44" s="695">
        <f>SUM(H44:K44)</f>
        <v>10666666.666666668</v>
      </c>
      <c r="H44" s="695">
        <f>2000000/1.2</f>
        <v>1666666.6666666667</v>
      </c>
      <c r="I44" s="695">
        <v>5000000</v>
      </c>
      <c r="J44" s="695">
        <v>4000000</v>
      </c>
      <c r="K44" s="695">
        <v>0</v>
      </c>
      <c r="L44" s="1217"/>
      <c r="M44" s="1220"/>
      <c r="N44" s="1223"/>
      <c r="O44" s="1226"/>
      <c r="P44" s="1229"/>
      <c r="Q44" s="700" t="s">
        <v>9704</v>
      </c>
      <c r="R44" s="1226"/>
      <c r="S44" s="696"/>
      <c r="T44" s="701"/>
      <c r="U44" s="697"/>
      <c r="V44" s="1232"/>
      <c r="W44" s="1235"/>
      <c r="X44" s="1214"/>
      <c r="Y44" s="1214"/>
    </row>
    <row r="45" spans="1:25" s="548" customFormat="1" ht="36" x14ac:dyDescent="0.2">
      <c r="A45" s="1239"/>
      <c r="B45" s="702" t="s">
        <v>9581</v>
      </c>
      <c r="C45" s="691" t="s">
        <v>9553</v>
      </c>
      <c r="D45" s="692" t="s">
        <v>10293</v>
      </c>
      <c r="E45" s="703"/>
      <c r="F45" s="694">
        <v>423900</v>
      </c>
      <c r="G45" s="695">
        <f>SUM(H45:K45)</f>
        <v>10666666.67</v>
      </c>
      <c r="H45" s="695">
        <v>1666666.67</v>
      </c>
      <c r="I45" s="695">
        <v>5000000</v>
      </c>
      <c r="J45" s="695">
        <v>4000000</v>
      </c>
      <c r="K45" s="695">
        <v>0</v>
      </c>
      <c r="L45" s="1218"/>
      <c r="M45" s="1221"/>
      <c r="N45" s="1224"/>
      <c r="O45" s="1227"/>
      <c r="P45" s="1230"/>
      <c r="Q45" s="700" t="s">
        <v>9704</v>
      </c>
      <c r="R45" s="1227"/>
      <c r="S45" s="696"/>
      <c r="T45" s="701"/>
      <c r="U45" s="697"/>
      <c r="V45" s="1233"/>
      <c r="W45" s="1236"/>
      <c r="X45" s="1215"/>
      <c r="Y45" s="1215"/>
    </row>
    <row r="46" spans="1:25" s="548" customFormat="1" ht="45" x14ac:dyDescent="0.2">
      <c r="A46" s="571" t="s">
        <v>9958</v>
      </c>
      <c r="B46" s="549"/>
      <c r="C46" s="573" t="s">
        <v>9553</v>
      </c>
      <c r="D46" s="574" t="s">
        <v>10327</v>
      </c>
      <c r="E46" s="541"/>
      <c r="F46" s="616">
        <v>423900</v>
      </c>
      <c r="G46" s="599">
        <f>SUM(H46:K46)</f>
        <v>24001000</v>
      </c>
      <c r="H46" s="599">
        <v>1000</v>
      </c>
      <c r="I46" s="599">
        <v>12000000</v>
      </c>
      <c r="J46" s="599">
        <v>12000000</v>
      </c>
      <c r="K46" s="599">
        <v>0</v>
      </c>
      <c r="L46" s="628" t="s">
        <v>9685</v>
      </c>
      <c r="M46" s="540" t="s">
        <v>9498</v>
      </c>
      <c r="N46" s="542" t="s">
        <v>10302</v>
      </c>
      <c r="O46" s="543">
        <v>45627</v>
      </c>
      <c r="P46" s="545" t="s">
        <v>9903</v>
      </c>
      <c r="Q46" s="546" t="s">
        <v>9704</v>
      </c>
      <c r="R46" s="543" t="s">
        <v>9500</v>
      </c>
      <c r="S46" s="542" t="s">
        <v>9500</v>
      </c>
      <c r="T46" s="582" t="s">
        <v>10326</v>
      </c>
      <c r="U46" s="575" t="s">
        <v>9619</v>
      </c>
      <c r="V46" s="582" t="s">
        <v>9499</v>
      </c>
      <c r="W46" s="577" t="s">
        <v>10337</v>
      </c>
      <c r="X46" s="575" t="s">
        <v>10264</v>
      </c>
      <c r="Y46" s="547" t="s">
        <v>10294</v>
      </c>
    </row>
    <row r="47" spans="1:25" ht="56.25" x14ac:dyDescent="0.2">
      <c r="A47" s="664" t="s">
        <v>9798</v>
      </c>
      <c r="B47" s="665"/>
      <c r="C47" s="666" t="s">
        <v>9553</v>
      </c>
      <c r="D47" s="667" t="s">
        <v>10311</v>
      </c>
      <c r="E47" s="499"/>
      <c r="F47" s="668">
        <v>425200</v>
      </c>
      <c r="G47" s="669">
        <f t="shared" ref="G47" si="14">SUM(H47:K47)</f>
        <v>30000000</v>
      </c>
      <c r="H47" s="669">
        <v>3000000</v>
      </c>
      <c r="I47" s="669">
        <v>15000000</v>
      </c>
      <c r="J47" s="669">
        <v>12000000</v>
      </c>
      <c r="K47" s="669">
        <v>0</v>
      </c>
      <c r="L47" s="670" t="s">
        <v>9685</v>
      </c>
      <c r="M47" s="551" t="s">
        <v>9495</v>
      </c>
      <c r="N47" s="671">
        <v>44562</v>
      </c>
      <c r="O47" s="671">
        <v>45658</v>
      </c>
      <c r="P47" s="672" t="s">
        <v>10031</v>
      </c>
      <c r="Q47" s="671" t="s">
        <v>9704</v>
      </c>
      <c r="R47" s="551" t="s">
        <v>9499</v>
      </c>
      <c r="S47" s="585" t="s">
        <v>9500</v>
      </c>
      <c r="T47" s="585" t="s">
        <v>10326</v>
      </c>
      <c r="U47" s="673" t="s">
        <v>9619</v>
      </c>
      <c r="V47" s="585" t="s">
        <v>9625</v>
      </c>
      <c r="W47" s="586" t="s">
        <v>10322</v>
      </c>
      <c r="X47" s="673" t="s">
        <v>10264</v>
      </c>
      <c r="Y47" s="674" t="s">
        <v>10296</v>
      </c>
    </row>
    <row r="48" spans="1:25" ht="49.5" customHeight="1" x14ac:dyDescent="0.2">
      <c r="A48" s="664" t="s">
        <v>9885</v>
      </c>
      <c r="B48" s="665"/>
      <c r="C48" s="666" t="s">
        <v>9553</v>
      </c>
      <c r="D48" s="667" t="s">
        <v>10312</v>
      </c>
      <c r="E48" s="550"/>
      <c r="F48" s="668">
        <v>425200</v>
      </c>
      <c r="G48" s="669">
        <f>SUM(H48:K48)</f>
        <v>5000000</v>
      </c>
      <c r="H48" s="669">
        <v>800000</v>
      </c>
      <c r="I48" s="669">
        <v>2500000</v>
      </c>
      <c r="J48" s="669">
        <f>I48-H48</f>
        <v>1700000</v>
      </c>
      <c r="K48" s="669">
        <v>0</v>
      </c>
      <c r="L48" s="670" t="s">
        <v>9685</v>
      </c>
      <c r="M48" s="551" t="s">
        <v>9495</v>
      </c>
      <c r="N48" s="671">
        <v>44805</v>
      </c>
      <c r="O48" s="671">
        <v>45536</v>
      </c>
      <c r="P48" s="672" t="s">
        <v>9943</v>
      </c>
      <c r="Q48" s="551" t="s">
        <v>9704</v>
      </c>
      <c r="R48" s="551" t="s">
        <v>9499</v>
      </c>
      <c r="S48" s="585" t="s">
        <v>9500</v>
      </c>
      <c r="T48" s="675" t="s">
        <v>10326</v>
      </c>
      <c r="U48" s="675" t="s">
        <v>9619</v>
      </c>
      <c r="V48" s="585" t="s">
        <v>9624</v>
      </c>
      <c r="W48" s="586" t="s">
        <v>10256</v>
      </c>
      <c r="X48" s="673" t="s">
        <v>10264</v>
      </c>
      <c r="Y48" s="674" t="s">
        <v>10296</v>
      </c>
    </row>
    <row r="49" spans="1:25" ht="39.75" customHeight="1" x14ac:dyDescent="0.2">
      <c r="A49" s="664" t="s">
        <v>9904</v>
      </c>
      <c r="B49" s="664"/>
      <c r="C49" s="666" t="s">
        <v>9553</v>
      </c>
      <c r="D49" s="667" t="s">
        <v>10319</v>
      </c>
      <c r="E49" s="499"/>
      <c r="F49" s="668">
        <v>425200</v>
      </c>
      <c r="G49" s="669">
        <f t="shared" ref="G49" si="15">SUM(H49:K49)</f>
        <v>6000000</v>
      </c>
      <c r="H49" s="676">
        <v>500000</v>
      </c>
      <c r="I49" s="669">
        <v>3000000</v>
      </c>
      <c r="J49" s="669">
        <v>2500000</v>
      </c>
      <c r="K49" s="669">
        <v>0</v>
      </c>
      <c r="L49" s="670" t="s">
        <v>9685</v>
      </c>
      <c r="M49" s="551" t="s">
        <v>9496</v>
      </c>
      <c r="N49" s="671">
        <v>44774</v>
      </c>
      <c r="O49" s="671">
        <v>45505</v>
      </c>
      <c r="P49" s="672" t="s">
        <v>10009</v>
      </c>
      <c r="Q49" s="671" t="s">
        <v>9704</v>
      </c>
      <c r="R49" s="551" t="s">
        <v>9499</v>
      </c>
      <c r="S49" s="677" t="s">
        <v>9500</v>
      </c>
      <c r="T49" s="677" t="s">
        <v>10326</v>
      </c>
      <c r="U49" s="673" t="s">
        <v>9619</v>
      </c>
      <c r="V49" s="677" t="s">
        <v>9624</v>
      </c>
      <c r="W49" s="586" t="s">
        <v>10274</v>
      </c>
      <c r="X49" s="673" t="s">
        <v>10264</v>
      </c>
      <c r="Y49" s="674" t="s">
        <v>10296</v>
      </c>
    </row>
    <row r="50" spans="1:25" ht="45.75" customHeight="1" x14ac:dyDescent="0.2">
      <c r="A50" s="704" t="s">
        <v>9906</v>
      </c>
      <c r="B50" s="704"/>
      <c r="C50" s="705" t="s">
        <v>9553</v>
      </c>
      <c r="D50" s="706" t="s">
        <v>10314</v>
      </c>
      <c r="E50" s="707"/>
      <c r="F50" s="708">
        <v>425200</v>
      </c>
      <c r="G50" s="709">
        <v>0</v>
      </c>
      <c r="H50" s="710">
        <v>0</v>
      </c>
      <c r="I50" s="709">
        <v>0</v>
      </c>
      <c r="J50" s="709">
        <v>0</v>
      </c>
      <c r="K50" s="709">
        <v>0</v>
      </c>
      <c r="L50" s="711" t="s">
        <v>9488</v>
      </c>
      <c r="M50" s="712" t="s">
        <v>9496</v>
      </c>
      <c r="N50" s="713">
        <v>44774</v>
      </c>
      <c r="O50" s="713">
        <v>45505</v>
      </c>
      <c r="P50" s="714" t="s">
        <v>9943</v>
      </c>
      <c r="Q50" s="713" t="s">
        <v>9704</v>
      </c>
      <c r="R50" s="712" t="s">
        <v>9500</v>
      </c>
      <c r="S50" s="715" t="s">
        <v>9500</v>
      </c>
      <c r="T50" s="715" t="s">
        <v>9609</v>
      </c>
      <c r="U50" s="716" t="s">
        <v>9619</v>
      </c>
      <c r="V50" s="715" t="s">
        <v>9624</v>
      </c>
      <c r="W50" s="717" t="s">
        <v>10275</v>
      </c>
      <c r="X50" s="716" t="s">
        <v>10323</v>
      </c>
      <c r="Y50" s="718" t="s">
        <v>10295</v>
      </c>
    </row>
    <row r="51" spans="1:25" ht="49.5" customHeight="1" x14ac:dyDescent="0.2">
      <c r="A51" s="704" t="s">
        <v>9916</v>
      </c>
      <c r="B51" s="704"/>
      <c r="C51" s="705" t="s">
        <v>9553</v>
      </c>
      <c r="D51" s="706" t="s">
        <v>10315</v>
      </c>
      <c r="E51" s="707"/>
      <c r="F51" s="708">
        <v>425200</v>
      </c>
      <c r="G51" s="709">
        <f t="shared" ref="G51" si="16">SUM(H51:K51)</f>
        <v>0</v>
      </c>
      <c r="H51" s="709">
        <v>0</v>
      </c>
      <c r="I51" s="709">
        <v>0</v>
      </c>
      <c r="J51" s="709">
        <v>0</v>
      </c>
      <c r="K51" s="709">
        <v>0</v>
      </c>
      <c r="L51" s="711" t="s">
        <v>9488</v>
      </c>
      <c r="M51" s="712" t="s">
        <v>9495</v>
      </c>
      <c r="N51" s="713">
        <v>44593</v>
      </c>
      <c r="O51" s="713">
        <v>45323</v>
      </c>
      <c r="P51" s="714" t="s">
        <v>9943</v>
      </c>
      <c r="Q51" s="713" t="s">
        <v>9783</v>
      </c>
      <c r="R51" s="715" t="s">
        <v>9500</v>
      </c>
      <c r="S51" s="715" t="s">
        <v>9500</v>
      </c>
      <c r="T51" s="715" t="s">
        <v>9607</v>
      </c>
      <c r="U51" s="716" t="s">
        <v>9619</v>
      </c>
      <c r="V51" s="715" t="s">
        <v>9624</v>
      </c>
      <c r="W51" s="717" t="s">
        <v>10279</v>
      </c>
      <c r="X51" s="716" t="s">
        <v>10323</v>
      </c>
      <c r="Y51" s="718" t="s">
        <v>10295</v>
      </c>
    </row>
    <row r="52" spans="1:25" ht="51.75" customHeight="1" x14ac:dyDescent="0.2">
      <c r="A52" s="704" t="s">
        <v>9956</v>
      </c>
      <c r="B52" s="704"/>
      <c r="C52" s="705" t="s">
        <v>9553</v>
      </c>
      <c r="D52" s="706" t="s">
        <v>10316</v>
      </c>
      <c r="E52" s="707"/>
      <c r="F52" s="708">
        <v>425200</v>
      </c>
      <c r="G52" s="709">
        <v>0</v>
      </c>
      <c r="H52" s="709">
        <v>0</v>
      </c>
      <c r="I52" s="709">
        <v>0</v>
      </c>
      <c r="J52" s="709">
        <v>0</v>
      </c>
      <c r="K52" s="709">
        <v>0</v>
      </c>
      <c r="L52" s="711" t="s">
        <v>9488</v>
      </c>
      <c r="M52" s="719" t="s">
        <v>9495</v>
      </c>
      <c r="N52" s="712" t="s">
        <v>9898</v>
      </c>
      <c r="O52" s="713">
        <v>45323</v>
      </c>
      <c r="P52" s="714" t="s">
        <v>10031</v>
      </c>
      <c r="Q52" s="720" t="s">
        <v>9704</v>
      </c>
      <c r="R52" s="713" t="s">
        <v>9500</v>
      </c>
      <c r="S52" s="712" t="s">
        <v>9500</v>
      </c>
      <c r="T52" s="715" t="s">
        <v>9608</v>
      </c>
      <c r="U52" s="716" t="s">
        <v>9619</v>
      </c>
      <c r="V52" s="715" t="s">
        <v>9499</v>
      </c>
      <c r="W52" s="717" t="s">
        <v>10285</v>
      </c>
      <c r="X52" s="716" t="s">
        <v>10323</v>
      </c>
      <c r="Y52" s="718" t="s">
        <v>10295</v>
      </c>
    </row>
    <row r="53" spans="1:25" ht="60" customHeight="1" x14ac:dyDescent="0.2">
      <c r="A53" s="664" t="s">
        <v>9959</v>
      </c>
      <c r="B53" s="664"/>
      <c r="C53" s="666" t="s">
        <v>9553</v>
      </c>
      <c r="D53" s="667" t="s">
        <v>10317</v>
      </c>
      <c r="E53" s="499"/>
      <c r="F53" s="668">
        <v>425200</v>
      </c>
      <c r="G53" s="669">
        <v>2000000</v>
      </c>
      <c r="H53" s="669">
        <v>500000</v>
      </c>
      <c r="I53" s="669">
        <v>1000000</v>
      </c>
      <c r="J53" s="669">
        <v>500000</v>
      </c>
      <c r="K53" s="669">
        <v>0</v>
      </c>
      <c r="L53" s="670" t="s">
        <v>9685</v>
      </c>
      <c r="M53" s="678" t="s">
        <v>9495</v>
      </c>
      <c r="N53" s="551" t="s">
        <v>10318</v>
      </c>
      <c r="O53" s="671">
        <v>45413</v>
      </c>
      <c r="P53" s="672" t="s">
        <v>10031</v>
      </c>
      <c r="Q53" s="679" t="s">
        <v>9704</v>
      </c>
      <c r="R53" s="551" t="s">
        <v>9499</v>
      </c>
      <c r="S53" s="551" t="s">
        <v>9500</v>
      </c>
      <c r="T53" s="677" t="s">
        <v>10326</v>
      </c>
      <c r="U53" s="673" t="s">
        <v>9619</v>
      </c>
      <c r="V53" s="677" t="s">
        <v>9499</v>
      </c>
      <c r="W53" s="586" t="s">
        <v>10335</v>
      </c>
      <c r="X53" s="673" t="s">
        <v>10264</v>
      </c>
      <c r="Y53" s="674" t="s">
        <v>10294</v>
      </c>
    </row>
    <row r="54" spans="1:25" x14ac:dyDescent="0.2">
      <c r="D54" s="587"/>
      <c r="E54" s="499"/>
      <c r="F54" s="619"/>
      <c r="G54" s="603"/>
      <c r="H54" s="603"/>
      <c r="I54" s="603"/>
      <c r="J54" s="603"/>
      <c r="K54" s="603"/>
      <c r="L54" s="630"/>
      <c r="M54" s="500"/>
      <c r="N54" s="500"/>
    </row>
    <row r="55" spans="1:25" x14ac:dyDescent="0.2">
      <c r="D55" s="587"/>
      <c r="E55" s="499"/>
      <c r="F55" s="619"/>
      <c r="G55" s="603"/>
      <c r="H55" s="603"/>
      <c r="I55" s="603"/>
      <c r="J55" s="603"/>
      <c r="K55" s="603"/>
      <c r="L55" s="630"/>
      <c r="M55" s="500"/>
      <c r="N55" s="500"/>
    </row>
  </sheetData>
  <autoFilter ref="A1:Y55" xr:uid="{00000000-0009-0000-0000-00000F000000}">
    <filterColumn colId="1" showButton="0"/>
    <filterColumn colId="2" showButton="0"/>
  </autoFilter>
  <mergeCells count="31">
    <mergeCell ref="A43:A45"/>
    <mergeCell ref="U25:U28"/>
    <mergeCell ref="Y24:Y28"/>
    <mergeCell ref="X24:X28"/>
    <mergeCell ref="V24:V28"/>
    <mergeCell ref="W24:W28"/>
    <mergeCell ref="Q25:Q28"/>
    <mergeCell ref="S25:S28"/>
    <mergeCell ref="T25:T28"/>
    <mergeCell ref="P24:P28"/>
    <mergeCell ref="R24:R28"/>
    <mergeCell ref="A24:A28"/>
    <mergeCell ref="L24:L28"/>
    <mergeCell ref="M24:M28"/>
    <mergeCell ref="N24:N28"/>
    <mergeCell ref="O24:O28"/>
    <mergeCell ref="Y43:Y45"/>
    <mergeCell ref="L43:L45"/>
    <mergeCell ref="M43:M45"/>
    <mergeCell ref="N43:N45"/>
    <mergeCell ref="O43:O45"/>
    <mergeCell ref="P43:P45"/>
    <mergeCell ref="R43:R45"/>
    <mergeCell ref="V43:V45"/>
    <mergeCell ref="W43:W45"/>
    <mergeCell ref="X43:X45"/>
    <mergeCell ref="B1:D8"/>
    <mergeCell ref="D9:K9"/>
    <mergeCell ref="A12:D12"/>
    <mergeCell ref="A13:D13"/>
    <mergeCell ref="A14:D14"/>
  </mergeCells>
  <dataValidations count="14">
    <dataValidation type="list" allowBlank="1" showInputMessage="1" errorTitle="Upozorenje" sqref="B44:B46 B29 B40:B41 B49:B50 B24:B27 B17:B21" xr:uid="{00000000-0002-0000-0F00-000000000000}">
      <formula1>PARTIJE1</formula1>
    </dataValidation>
    <dataValidation allowBlank="1" showInputMessage="1" showErrorMessage="1" prompt="uneti kao mm/yyyy" sqref="N17:O18 O36 O39 O52:O53 O19:O21 N40:O40 O41 O46:O47 O49:O50 O43 O23:O24 O29:O33" xr:uid="{00000000-0002-0000-0F00-000001000000}"/>
    <dataValidation type="list" allowBlank="1" showInputMessage="1" showErrorMessage="1" sqref="N19 M17:M18 M52:M53 M20:M21 M36:M41 M46:M47 M49:M50 M43 M23:M24 M29:M33" xr:uid="{00000000-0002-0000-0F00-000002000000}">
      <formula1>OVPP</formula1>
    </dataValidation>
    <dataValidation type="list" allowBlank="1" showInputMessage="1" showErrorMessage="1" errorTitle="Upozerenje" error="Koristite padajući meni" sqref="F52:F53 F43:F47 F40:F41 F23:F31 F49:F50 F17:F21" xr:uid="{00000000-0002-0000-0F00-000003000000}">
      <formula1>EKLAS</formula1>
    </dataValidation>
    <dataValidation type="list" allowBlank="1" showInputMessage="1" showErrorMessage="1" sqref="Q17:Q18 R19 Q52:Q53 Q43:Q50 Q40:Q41 Q20:Q21 Q23:Q24 Q29:Q31" xr:uid="{00000000-0002-0000-0F00-000004000000}">
      <formula1>NUTS1</formula1>
    </dataValidation>
    <dataValidation type="list" allowBlank="1" showInputMessage="1" showErrorMessage="1" sqref="V17:V18 V49:V50 V35:V41 V20:V21 V47 V23:V24 V29:V31" xr:uid="{00000000-0002-0000-0F00-000005000000}">
      <formula1>UPR</formula1>
    </dataValidation>
    <dataValidation type="list" allowBlank="1" showInputMessage="1" showErrorMessage="1" sqref="R17:R18 S19 R23 R52:R53 R40:R41 R46:R50 R20:R21 V52:V53 R43 V43 V46" xr:uid="{00000000-0002-0000-0F00-000006000000}">
      <formula1>OPP</formula1>
    </dataValidation>
    <dataValidation type="list" allowBlank="1" showInputMessage="1" showErrorMessage="1" sqref="S17:S18 S52:S53 S23 S49:S50 S40:S41 S43:S46 S20:S21" xr:uid="{00000000-0002-0000-0F00-000007000000}">
      <formula1>CJN</formula1>
    </dataValidation>
    <dataValidation type="list" allowBlank="1" showInputMessage="1" showErrorMessage="1" sqref="C52:C53 C43:C47 C40:C41 C24:C33 C49:C50 C17:C21" xr:uid="{00000000-0002-0000-0F00-000008000000}">
      <formula1>VRSTAPREDMETA1</formula1>
    </dataValidation>
    <dataValidation type="list" allowBlank="1" showInputMessage="1" showErrorMessage="1" sqref="T23 U19" xr:uid="{00000000-0002-0000-0F00-000009000000}">
      <formula1>СПЈ</formula1>
    </dataValidation>
    <dataValidation type="list" allowBlank="1" showInputMessage="1" showErrorMessage="1" sqref="P17:P21 Q19 P49:P50 P40:P41 P46 P43 P23:P24 P29:P32" xr:uid="{00000000-0002-0000-0F00-00000A000000}">
      <formula1>ЦПВ</formula1>
    </dataValidation>
    <dataValidation type="list" allowBlank="1" showInputMessage="1" showErrorMessage="1" sqref="U17:U18 V19 U40:U41 U21 U47 U49:U50 U23:U24 U29:U31" xr:uid="{00000000-0002-0000-0F00-00000B000000}">
      <formula1>osnov2</formula1>
    </dataValidation>
    <dataValidation type="list" allowBlank="1" showInputMessage="1" showErrorMessage="1" sqref="M19 L46:L53 L17:L24 L29:L43 Q25 S25:U25" xr:uid="{00000000-0002-0000-0F00-00000C000000}">
      <formula1>vrstepostupka4</formula1>
    </dataValidation>
    <dataValidation type="list" allowBlank="1" showInputMessage="1" showErrorMessage="1" sqref="U52:U53 U43:U46 U20" xr:uid="{00000000-0002-0000-0F00-00000D000000}">
      <formula1>OSNOVIZZJN</formula1>
    </dataValidation>
  </dataValidations>
  <pageMargins left="0.19685039370078741" right="0.19685039370078741" top="0.74803149606299213" bottom="0.74803149606299213" header="0.31496062992125984" footer="0.31496062992125984"/>
  <pageSetup paperSize="9" scale="60" orientation="landscape" r:id="rId1"/>
  <headerFooter>
    <oddFooter>&amp;L&amp;Z&amp;F&amp;A&amp;R&amp;P/&amp;N</oddFooter>
  </headerFooter>
  <rowBreaks count="1" manualBreakCount="1">
    <brk id="21" max="24" man="1"/>
  </rowBreaks>
  <drawing r:id="rId2"/>
  <legacyDrawing r:id="rId3"/>
  <oleObjects>
    <mc:AlternateContent xmlns:mc="http://schemas.openxmlformats.org/markup-compatibility/2006">
      <mc:Choice Requires="x14">
        <oleObject progId="PBrush" shapeId="317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31745" r:id="rId4"/>
      </mc:Fallback>
    </mc:AlternateContent>
    <mc:AlternateContent xmlns:mc="http://schemas.openxmlformats.org/markup-compatibility/2006">
      <mc:Choice Requires="x14">
        <oleObject progId="PBrush" shapeId="31746" r:id="rId6">
          <objectPr defaultSize="0" autoPict="0" r:id="rId5">
            <anchor moveWithCells="1" sizeWithCells="1">
              <from>
                <xdr:col>3</xdr:col>
                <xdr:colOff>533400</xdr:colOff>
                <xdr:row>0</xdr:row>
                <xdr:rowOff>76200</xdr:rowOff>
              </from>
              <to>
                <xdr:col>3</xdr:col>
                <xdr:colOff>904875</xdr:colOff>
                <xdr:row>1</xdr:row>
                <xdr:rowOff>161925</xdr:rowOff>
              </to>
            </anchor>
          </objectPr>
        </oleObject>
      </mc:Choice>
      <mc:Fallback>
        <oleObject progId="PBrush" shapeId="31746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Izabrati iz padajućeg menija" error="Izabrati iz padajućeg menija" xr:uid="{00000000-0002-0000-0F00-00000E000000}">
          <x14:formula1>
            <xm:f>'C:\PLAN NABAVKI 2021\PLAN JN za 2021\[Plan_JN_i Plan nabavki na koje se ZJN ne primenjuje_2021-Jelena 18.12.2020.xlsx]NUTS'!#REF!</xm:f>
          </x14:formula1>
          <xm:sqref>Q17:Q18 R19 Q40 Q47 Q24 Q29:Q31</xm:sqref>
        </x14:dataValidation>
        <x14:dataValidation type="list" allowBlank="1" showInputMessage="1" showErrorMessage="1" xr:uid="{00000000-0002-0000-0F00-00000F000000}">
          <x14:formula1>
            <xm:f>'statusi postupaka'!$A$1:$A$7</xm:f>
          </x14:formula1>
          <xm:sqref>X17:X21 X46:X53 X24 X29:X43</xm:sqref>
        </x14:dataValidation>
        <x14:dataValidation type="list" allowBlank="1" showInputMessage="1" showErrorMessage="1" xr:uid="{00000000-0002-0000-0F00-000010000000}">
          <x14:formula1>
            <xm:f>'НАЗИВ СПЈ1'!$H$1:$H$6</xm:f>
          </x14:formula1>
          <xm:sqref>T17:T21 T24 T29:T53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17"/>
  <sheetViews>
    <sheetView workbookViewId="0">
      <selection activeCell="M13" sqref="M13"/>
    </sheetView>
  </sheetViews>
  <sheetFormatPr defaultRowHeight="15" x14ac:dyDescent="0.25"/>
  <cols>
    <col min="4" max="4" width="34.28515625" customWidth="1"/>
    <col min="5" max="5" width="0.7109375" hidden="1" customWidth="1"/>
    <col min="7" max="7" width="14.28515625" customWidth="1"/>
    <col min="8" max="8" width="12.28515625" customWidth="1"/>
    <col min="9" max="9" width="10.7109375" customWidth="1"/>
    <col min="10" max="10" width="11.7109375" customWidth="1"/>
    <col min="11" max="11" width="11.42578125" customWidth="1"/>
    <col min="16" max="16" width="11.85546875" customWidth="1"/>
  </cols>
  <sheetData>
    <row r="1" spans="1:25" x14ac:dyDescent="0.25">
      <c r="A1" s="534"/>
      <c r="B1" s="1261" t="s">
        <v>10338</v>
      </c>
      <c r="C1" s="1261"/>
      <c r="D1" s="1261"/>
      <c r="E1" s="722"/>
      <c r="F1" s="358"/>
      <c r="G1" s="588"/>
      <c r="H1" s="588"/>
      <c r="I1" s="588"/>
      <c r="J1" s="588"/>
      <c r="K1" s="588"/>
      <c r="L1" s="524"/>
      <c r="M1" s="358"/>
      <c r="N1" s="358"/>
      <c r="O1" s="358"/>
      <c r="P1" s="494"/>
      <c r="Q1" s="358"/>
      <c r="R1" s="524"/>
      <c r="S1" s="524"/>
      <c r="T1" s="355"/>
      <c r="U1" s="355"/>
      <c r="V1" s="355"/>
      <c r="W1" s="355"/>
      <c r="X1" s="355"/>
    </row>
    <row r="2" spans="1:25" x14ac:dyDescent="0.25">
      <c r="A2" s="534"/>
      <c r="B2" s="1261"/>
      <c r="C2" s="1261"/>
      <c r="D2" s="1261"/>
      <c r="E2" s="722"/>
      <c r="F2" s="358"/>
      <c r="G2" s="588"/>
      <c r="H2" s="588"/>
      <c r="I2" s="588"/>
      <c r="J2" s="588"/>
      <c r="K2" s="588"/>
      <c r="L2" s="524"/>
      <c r="M2" s="358"/>
      <c r="N2" s="358"/>
      <c r="O2" s="637"/>
      <c r="P2" s="558"/>
      <c r="Q2" s="558"/>
      <c r="R2" s="524"/>
      <c r="S2" s="524"/>
      <c r="T2" s="355"/>
      <c r="U2" s="355"/>
      <c r="V2" s="355"/>
      <c r="W2" s="355"/>
      <c r="X2" s="355"/>
    </row>
    <row r="3" spans="1:25" x14ac:dyDescent="0.25">
      <c r="A3" s="534"/>
      <c r="B3" s="1261"/>
      <c r="C3" s="1261"/>
      <c r="D3" s="1261"/>
      <c r="E3" s="722"/>
      <c r="F3" s="358"/>
      <c r="G3" s="588"/>
      <c r="H3" s="588"/>
      <c r="I3" s="588"/>
      <c r="J3" s="588"/>
      <c r="K3" s="588"/>
      <c r="L3" s="524"/>
      <c r="M3" s="358"/>
      <c r="N3" s="358" t="s">
        <v>10332</v>
      </c>
      <c r="O3" s="637"/>
      <c r="P3" s="560">
        <v>44609</v>
      </c>
      <c r="Q3" s="558"/>
      <c r="R3" s="524"/>
      <c r="S3" s="524"/>
      <c r="T3" s="355"/>
      <c r="U3" s="355"/>
      <c r="V3" s="355"/>
      <c r="W3" s="355"/>
      <c r="X3" s="355"/>
    </row>
    <row r="4" spans="1:25" x14ac:dyDescent="0.25">
      <c r="A4" s="534"/>
      <c r="B4" s="1261"/>
      <c r="C4" s="1261"/>
      <c r="D4" s="1261"/>
      <c r="E4" s="722"/>
      <c r="F4" s="358"/>
      <c r="G4" s="588"/>
      <c r="H4" s="588"/>
      <c r="I4" s="588"/>
      <c r="J4" s="588"/>
      <c r="K4" s="588"/>
      <c r="L4" s="524"/>
      <c r="M4" s="358"/>
      <c r="N4" s="358" t="s">
        <v>10339</v>
      </c>
      <c r="O4" s="358"/>
      <c r="P4" s="560">
        <v>44615</v>
      </c>
      <c r="Q4" s="358"/>
      <c r="R4" s="524"/>
      <c r="S4" s="524"/>
      <c r="T4" s="355"/>
      <c r="U4" s="355"/>
      <c r="V4" s="355"/>
      <c r="W4" s="355"/>
      <c r="X4" s="355"/>
    </row>
    <row r="5" spans="1:25" x14ac:dyDescent="0.25">
      <c r="A5" s="534"/>
      <c r="B5" s="1261"/>
      <c r="C5" s="1261"/>
      <c r="D5" s="1261"/>
      <c r="E5" s="722"/>
      <c r="F5" s="358"/>
      <c r="G5" s="588"/>
      <c r="H5" s="588"/>
      <c r="I5" s="588"/>
      <c r="J5" s="588"/>
      <c r="K5" s="588"/>
      <c r="L5" s="524"/>
      <c r="M5" s="358"/>
      <c r="N5" s="358"/>
      <c r="O5" s="358"/>
      <c r="P5" s="494"/>
      <c r="Q5" s="358"/>
      <c r="R5" s="524"/>
      <c r="S5" s="524"/>
      <c r="T5" s="355"/>
      <c r="U5" s="355"/>
      <c r="V5" s="355"/>
      <c r="W5" s="355"/>
      <c r="X5" s="355"/>
    </row>
    <row r="6" spans="1:25" x14ac:dyDescent="0.25">
      <c r="A6" s="534"/>
      <c r="B6" s="1261"/>
      <c r="C6" s="1261"/>
      <c r="D6" s="1261"/>
      <c r="E6" s="722"/>
      <c r="F6" s="358"/>
      <c r="G6" s="588"/>
      <c r="H6" s="588"/>
      <c r="I6" s="588"/>
      <c r="J6" s="588"/>
      <c r="K6" s="588"/>
      <c r="L6" s="524"/>
      <c r="M6" s="358"/>
      <c r="N6" s="358"/>
      <c r="O6" s="358"/>
      <c r="P6" s="494"/>
      <c r="Q6" s="358"/>
      <c r="R6" s="524"/>
      <c r="S6" s="524"/>
      <c r="T6" s="355"/>
      <c r="U6" s="355"/>
      <c r="V6" s="355"/>
      <c r="W6" s="355"/>
      <c r="X6" s="355"/>
    </row>
    <row r="7" spans="1:25" x14ac:dyDescent="0.25">
      <c r="A7" s="534"/>
      <c r="B7" s="1261"/>
      <c r="C7" s="1261"/>
      <c r="D7" s="1261"/>
      <c r="E7" s="722"/>
      <c r="F7" s="358"/>
      <c r="G7" s="588"/>
      <c r="H7" s="588"/>
      <c r="I7" s="588"/>
      <c r="J7" s="588"/>
      <c r="K7" s="588"/>
      <c r="L7" s="524"/>
      <c r="M7" s="358"/>
      <c r="N7" s="358"/>
      <c r="O7" s="358"/>
      <c r="P7" s="494"/>
      <c r="Q7" s="358"/>
      <c r="R7" s="524"/>
      <c r="S7" s="524"/>
      <c r="T7" s="355"/>
      <c r="U7" s="355"/>
      <c r="V7" s="355"/>
      <c r="W7" s="355"/>
      <c r="X7" s="355"/>
    </row>
    <row r="8" spans="1:25" x14ac:dyDescent="0.25">
      <c r="A8" s="534"/>
      <c r="B8" s="1261"/>
      <c r="C8" s="1261"/>
      <c r="D8" s="1261"/>
      <c r="E8" s="722"/>
      <c r="F8" s="358"/>
      <c r="G8" s="588"/>
      <c r="H8" s="588"/>
      <c r="I8" s="588"/>
      <c r="J8" s="588"/>
      <c r="K8" s="588"/>
      <c r="L8" s="524"/>
      <c r="M8" s="358"/>
      <c r="N8" s="358"/>
      <c r="O8" s="358"/>
      <c r="P8" s="494"/>
      <c r="Q8" s="358"/>
      <c r="R8" s="524"/>
      <c r="S8" s="524"/>
      <c r="T8" s="355"/>
      <c r="U8" s="355"/>
      <c r="V8" s="355"/>
      <c r="W8" s="355"/>
      <c r="X8" s="355"/>
    </row>
    <row r="9" spans="1:25" x14ac:dyDescent="0.25">
      <c r="A9" s="488" t="s">
        <v>10</v>
      </c>
      <c r="B9" s="488"/>
      <c r="C9" s="657"/>
      <c r="D9" s="1262" t="s">
        <v>10340</v>
      </c>
      <c r="E9" s="1262"/>
      <c r="F9" s="1262"/>
      <c r="G9" s="1262"/>
      <c r="H9" s="1262"/>
      <c r="I9" s="1262"/>
      <c r="J9" s="1262"/>
      <c r="K9" s="1262"/>
      <c r="L9" s="721"/>
      <c r="M9" s="657"/>
      <c r="N9" s="657"/>
      <c r="O9" s="657"/>
      <c r="P9" s="658"/>
      <c r="Q9" s="657"/>
      <c r="R9" s="721"/>
      <c r="S9" s="659"/>
      <c r="T9" s="660"/>
      <c r="U9" s="660"/>
      <c r="V9" s="660"/>
      <c r="W9" s="660"/>
      <c r="X9" s="660"/>
    </row>
    <row r="10" spans="1:25" ht="147.75" x14ac:dyDescent="0.25">
      <c r="A10" s="561" t="s">
        <v>0</v>
      </c>
      <c r="B10" s="561" t="s">
        <v>9546</v>
      </c>
      <c r="C10" s="611" t="s">
        <v>9547</v>
      </c>
      <c r="D10" s="562" t="s">
        <v>9699</v>
      </c>
      <c r="E10" s="511"/>
      <c r="F10" s="611" t="s">
        <v>9701</v>
      </c>
      <c r="G10" s="589" t="s">
        <v>9697</v>
      </c>
      <c r="H10" s="589" t="s">
        <v>9695</v>
      </c>
      <c r="I10" s="589" t="s">
        <v>9696</v>
      </c>
      <c r="J10" s="589" t="s">
        <v>9702</v>
      </c>
      <c r="K10" s="589" t="s">
        <v>9754</v>
      </c>
      <c r="L10" s="527" t="s">
        <v>1</v>
      </c>
      <c r="M10" s="638" t="s">
        <v>9698</v>
      </c>
      <c r="N10" s="638" t="s">
        <v>9678</v>
      </c>
      <c r="O10" s="638" t="s">
        <v>9628</v>
      </c>
      <c r="P10" s="502" t="s">
        <v>18</v>
      </c>
      <c r="Q10" s="638" t="s">
        <v>9551</v>
      </c>
      <c r="R10" s="511" t="s">
        <v>9548</v>
      </c>
      <c r="S10" s="511" t="s">
        <v>9549</v>
      </c>
      <c r="T10" s="511" t="s">
        <v>9610</v>
      </c>
      <c r="U10" s="511" t="s">
        <v>9611</v>
      </c>
      <c r="V10" s="511" t="s">
        <v>9623</v>
      </c>
      <c r="W10" s="511" t="s">
        <v>10165</v>
      </c>
      <c r="X10" s="511" t="s">
        <v>10263</v>
      </c>
    </row>
    <row r="11" spans="1:25" x14ac:dyDescent="0.25">
      <c r="A11" s="528" t="s">
        <v>2</v>
      </c>
      <c r="B11" s="528" t="s">
        <v>3</v>
      </c>
      <c r="C11" s="612" t="s">
        <v>4</v>
      </c>
      <c r="D11" s="564" t="s">
        <v>5</v>
      </c>
      <c r="E11" s="512"/>
      <c r="F11" s="612" t="s">
        <v>9752</v>
      </c>
      <c r="G11" s="590" t="s">
        <v>9762</v>
      </c>
      <c r="H11" s="590" t="s">
        <v>9753</v>
      </c>
      <c r="I11" s="590" t="s">
        <v>7</v>
      </c>
      <c r="J11" s="590" t="s">
        <v>8</v>
      </c>
      <c r="K11" s="590" t="s">
        <v>9</v>
      </c>
      <c r="L11" s="512" t="s">
        <v>11</v>
      </c>
      <c r="M11" s="639" t="s">
        <v>12</v>
      </c>
      <c r="N11" s="639" t="s">
        <v>13</v>
      </c>
      <c r="O11" s="639" t="s">
        <v>14</v>
      </c>
      <c r="P11" s="503" t="s">
        <v>15</v>
      </c>
      <c r="Q11" s="639" t="s">
        <v>16</v>
      </c>
      <c r="R11" s="512" t="s">
        <v>9677</v>
      </c>
      <c r="S11" s="513">
        <v>18</v>
      </c>
      <c r="T11" s="513">
        <v>19</v>
      </c>
      <c r="U11" s="513">
        <v>20</v>
      </c>
      <c r="V11" s="513">
        <v>21</v>
      </c>
      <c r="W11" s="513">
        <v>15</v>
      </c>
      <c r="X11" s="513">
        <v>16</v>
      </c>
    </row>
    <row r="12" spans="1:25" s="491" customFormat="1" ht="25.5" customHeight="1" x14ac:dyDescent="0.2">
      <c r="A12" s="531"/>
      <c r="B12" s="531"/>
      <c r="C12" s="650"/>
      <c r="D12" s="532" t="s">
        <v>9693</v>
      </c>
      <c r="E12" s="533"/>
      <c r="F12" s="651"/>
      <c r="G12" s="632"/>
      <c r="H12" s="652"/>
      <c r="I12" s="652"/>
      <c r="J12" s="652"/>
      <c r="K12" s="652"/>
      <c r="L12" s="653"/>
      <c r="M12" s="654"/>
      <c r="N12" s="654"/>
      <c r="O12" s="654"/>
      <c r="P12" s="655"/>
      <c r="Q12" s="655"/>
      <c r="R12" s="655"/>
      <c r="S12" s="655"/>
      <c r="T12" s="655"/>
      <c r="U12" s="655"/>
      <c r="V12" s="655"/>
      <c r="W12" s="655"/>
      <c r="X12" s="655"/>
    </row>
    <row r="13" spans="1:25" s="491" customFormat="1" ht="25.5" customHeight="1" x14ac:dyDescent="0.2">
      <c r="A13" s="529"/>
      <c r="B13" s="529"/>
      <c r="C13" s="643"/>
      <c r="D13" s="759" t="s">
        <v>9694</v>
      </c>
      <c r="E13" s="509"/>
      <c r="F13" s="656"/>
      <c r="G13" s="631">
        <f>SUM(G14)</f>
        <v>16000000</v>
      </c>
      <c r="H13" s="631"/>
      <c r="I13" s="631"/>
      <c r="J13" s="631"/>
      <c r="K13" s="631"/>
      <c r="L13" s="646"/>
      <c r="M13" s="647"/>
      <c r="N13" s="647"/>
      <c r="O13" s="647"/>
      <c r="P13" s="648"/>
      <c r="Q13" s="648"/>
      <c r="R13" s="648"/>
      <c r="S13" s="648"/>
      <c r="T13" s="648"/>
      <c r="U13" s="648"/>
      <c r="V13" s="648"/>
      <c r="W13" s="648"/>
      <c r="X13" s="648"/>
    </row>
    <row r="14" spans="1:25" s="740" customFormat="1" ht="60" customHeight="1" x14ac:dyDescent="0.2">
      <c r="A14" s="723" t="s">
        <v>9960</v>
      </c>
      <c r="B14" s="723"/>
      <c r="C14" s="724" t="s">
        <v>9553</v>
      </c>
      <c r="D14" s="725" t="s">
        <v>10342</v>
      </c>
      <c r="E14" s="726"/>
      <c r="F14" s="727">
        <v>511400</v>
      </c>
      <c r="G14" s="728">
        <f>SUM(H14:K14)</f>
        <v>16000000</v>
      </c>
      <c r="H14" s="728">
        <v>16000000</v>
      </c>
      <c r="I14" s="728">
        <v>0</v>
      </c>
      <c r="J14" s="728">
        <v>0</v>
      </c>
      <c r="K14" s="728">
        <v>0</v>
      </c>
      <c r="L14" s="729" t="s">
        <v>9488</v>
      </c>
      <c r="M14" s="730" t="s">
        <v>9495</v>
      </c>
      <c r="N14" s="731" t="s">
        <v>9909</v>
      </c>
      <c r="O14" s="732">
        <v>45017</v>
      </c>
      <c r="P14" s="733" t="s">
        <v>10109</v>
      </c>
      <c r="Q14" s="734" t="s">
        <v>9704</v>
      </c>
      <c r="R14" s="735" t="s">
        <v>9500</v>
      </c>
      <c r="S14" s="735" t="s">
        <v>9500</v>
      </c>
      <c r="T14" s="736" t="s">
        <v>9605</v>
      </c>
      <c r="U14" s="736" t="s">
        <v>9619</v>
      </c>
      <c r="V14" s="736" t="s">
        <v>9500</v>
      </c>
      <c r="W14" s="737"/>
      <c r="X14" s="738" t="s">
        <v>10264</v>
      </c>
      <c r="Y14" s="739" t="s">
        <v>10341</v>
      </c>
    </row>
    <row r="15" spans="1:25" s="524" customFormat="1" ht="12" x14ac:dyDescent="0.2">
      <c r="A15" s="578"/>
      <c r="B15" s="578"/>
      <c r="C15" s="634"/>
      <c r="D15" s="580" t="s">
        <v>10145</v>
      </c>
      <c r="E15" s="581"/>
      <c r="F15" s="617"/>
      <c r="G15" s="601"/>
      <c r="H15" s="602"/>
      <c r="I15" s="602"/>
      <c r="J15" s="602"/>
      <c r="K15" s="602"/>
      <c r="L15" s="522"/>
      <c r="M15" s="641"/>
      <c r="N15" s="641"/>
      <c r="O15" s="641"/>
      <c r="P15" s="508"/>
      <c r="Q15" s="641"/>
      <c r="R15" s="522"/>
      <c r="S15" s="523"/>
      <c r="T15" s="523"/>
      <c r="U15" s="523"/>
      <c r="V15" s="523"/>
      <c r="W15" s="635"/>
      <c r="X15" s="393"/>
    </row>
    <row r="16" spans="1:25" s="524" customFormat="1" ht="12" x14ac:dyDescent="0.2">
      <c r="A16" s="568"/>
      <c r="B16" s="568"/>
      <c r="C16" s="633"/>
      <c r="D16" s="570"/>
      <c r="E16" s="556">
        <f>E17</f>
        <v>82796430.74000001</v>
      </c>
      <c r="F16" s="618"/>
      <c r="G16" s="597">
        <f>G17</f>
        <v>52997025.616666675</v>
      </c>
      <c r="H16" s="597"/>
      <c r="I16" s="597"/>
      <c r="J16" s="597"/>
      <c r="K16" s="597"/>
      <c r="L16" s="520"/>
      <c r="M16" s="640"/>
      <c r="N16" s="640"/>
      <c r="O16" s="640"/>
      <c r="P16" s="506"/>
      <c r="Q16" s="640"/>
      <c r="R16" s="520"/>
      <c r="S16" s="521"/>
      <c r="T16" s="521"/>
      <c r="U16" s="521"/>
      <c r="V16" s="521"/>
      <c r="W16" s="635"/>
      <c r="X16" s="393"/>
    </row>
    <row r="17" spans="1:25" s="758" customFormat="1" ht="72" x14ac:dyDescent="0.2">
      <c r="A17" s="741" t="s">
        <v>2</v>
      </c>
      <c r="B17" s="741"/>
      <c r="C17" s="742" t="s">
        <v>9554</v>
      </c>
      <c r="D17" s="743" t="s">
        <v>10108</v>
      </c>
      <c r="E17" s="744">
        <v>82796430.74000001</v>
      </c>
      <c r="F17" s="745">
        <v>511300</v>
      </c>
      <c r="G17" s="746">
        <f>SUM(H17:K17)</f>
        <v>52997025.616666675</v>
      </c>
      <c r="H17" s="746">
        <f>E17/1.2-16000000</f>
        <v>52997025.616666675</v>
      </c>
      <c r="I17" s="746">
        <v>0</v>
      </c>
      <c r="J17" s="746">
        <v>0</v>
      </c>
      <c r="K17" s="746">
        <v>0</v>
      </c>
      <c r="L17" s="747" t="s">
        <v>9488</v>
      </c>
      <c r="M17" s="748" t="s">
        <v>9495</v>
      </c>
      <c r="N17" s="749" t="s">
        <v>9835</v>
      </c>
      <c r="O17" s="750">
        <v>44896</v>
      </c>
      <c r="P17" s="751" t="s">
        <v>10106</v>
      </c>
      <c r="Q17" s="752" t="s">
        <v>10107</v>
      </c>
      <c r="R17" s="753" t="s">
        <v>9500</v>
      </c>
      <c r="S17" s="754" t="s">
        <v>9500</v>
      </c>
      <c r="T17" s="755" t="s">
        <v>9609</v>
      </c>
      <c r="U17" s="755" t="s">
        <v>9619</v>
      </c>
      <c r="V17" s="755" t="s">
        <v>9625</v>
      </c>
      <c r="W17" s="756" t="s">
        <v>10286</v>
      </c>
      <c r="X17" s="757" t="s">
        <v>10264</v>
      </c>
      <c r="Y17" s="739" t="s">
        <v>10343</v>
      </c>
    </row>
  </sheetData>
  <mergeCells count="2">
    <mergeCell ref="B1:D8"/>
    <mergeCell ref="D9:K9"/>
  </mergeCells>
  <dataValidations count="11">
    <dataValidation allowBlank="1" showInputMessage="1" showErrorMessage="1" prompt="uneti kao mm/yyyy" sqref="O13:O14 O17" xr:uid="{00000000-0002-0000-1000-000000000000}"/>
    <dataValidation type="list" allowBlank="1" showInputMessage="1" showErrorMessage="1" sqref="M13:M14 M17" xr:uid="{00000000-0002-0000-1000-000001000000}">
      <formula1>OVPP</formula1>
    </dataValidation>
    <dataValidation type="list" allowBlank="1" showInputMessage="1" showErrorMessage="1" errorTitle="Upozerenje" error="Koristite padajući meni" sqref="F13:F14 F17" xr:uid="{00000000-0002-0000-1000-000002000000}">
      <formula1>EKLAS</formula1>
    </dataValidation>
    <dataValidation type="list" allowBlank="1" showInputMessage="1" showErrorMessage="1" sqref="P13:X13 P17 P14" xr:uid="{00000000-0002-0000-1000-000003000000}">
      <formula1>ЦПВ</formula1>
    </dataValidation>
    <dataValidation type="list" allowBlank="1" showInputMessage="1" showErrorMessage="1" sqref="L12:L17" xr:uid="{00000000-0002-0000-1000-000004000000}">
      <formula1>vrstepostupka4</formula1>
    </dataValidation>
    <dataValidation type="list" allowBlank="1" showInputMessage="1" showErrorMessage="1" sqref="Q17 Q14" xr:uid="{00000000-0002-0000-1000-000005000000}">
      <formula1>NUTS1</formula1>
    </dataValidation>
    <dataValidation type="list" allowBlank="1" showInputMessage="1" showErrorMessage="1" sqref="V17" xr:uid="{00000000-0002-0000-1000-000006000000}">
      <formula1>UPR</formula1>
    </dataValidation>
    <dataValidation type="list" allowBlank="1" showInputMessage="1" showErrorMessage="1" sqref="R17 V14 R14" xr:uid="{00000000-0002-0000-1000-000007000000}">
      <formula1>OPP</formula1>
    </dataValidation>
    <dataValidation type="list" allowBlank="1" showInputMessage="1" showErrorMessage="1" sqref="S17 S14" xr:uid="{00000000-0002-0000-1000-000008000000}">
      <formula1>CJN</formula1>
    </dataValidation>
    <dataValidation type="list" allowBlank="1" showInputMessage="1" showErrorMessage="1" sqref="C17 C14" xr:uid="{00000000-0002-0000-1000-000009000000}">
      <formula1>VRSTAPREDMETA1</formula1>
    </dataValidation>
    <dataValidation type="list" allowBlank="1" showInputMessage="1" showErrorMessage="1" sqref="U17 U14" xr:uid="{00000000-0002-0000-1000-00000A000000}">
      <formula1>OSNOVIZZJN</formula1>
    </dataValidation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46083" r:id="rId3">
          <objectPr defaultSize="0" autoPict="0" r:id="rId4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46083" r:id="rId3"/>
      </mc:Fallback>
    </mc:AlternateContent>
    <mc:AlternateContent xmlns:mc="http://schemas.openxmlformats.org/markup-compatibility/2006">
      <mc:Choice Requires="x14">
        <oleObject progId="PBrush" shapeId="46084" r:id="rId5">
          <objectPr defaultSize="0" autoPict="0" r:id="rId4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1266825</xdr:colOff>
                <xdr:row>2</xdr:row>
                <xdr:rowOff>0</xdr:rowOff>
              </to>
            </anchor>
          </objectPr>
        </oleObject>
      </mc:Choice>
      <mc:Fallback>
        <oleObject progId="PBrush" shapeId="46084" r:id="rId5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B000000}">
          <x14:formula1>
            <xm:f>'НАЗИВ СПЈ1'!$H$1:$H$6</xm:f>
          </x14:formula1>
          <xm:sqref>T17 T14</xm:sqref>
        </x14:dataValidation>
        <x14:dataValidation type="list" allowBlank="1" showInputMessage="1" showErrorMessage="1" xr:uid="{00000000-0002-0000-1000-00000C000000}">
          <x14:formula1>
            <xm:f>'statusi postupaka'!$A$1:$A$7</xm:f>
          </x14:formula1>
          <xm:sqref>X17 X14</xm:sqref>
        </x14:dataValidation>
        <x14:dataValidation type="list" allowBlank="1" showInputMessage="1" showErrorMessage="1" xr:uid="{00000000-0002-0000-1000-00000D000000}">
          <x14:formula1>
            <xm:f>'statusi postupaka'!$A$1:$A$6</xm:f>
          </x14:formula1>
          <xm:sqref>X15:X16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X12"/>
  <sheetViews>
    <sheetView workbookViewId="0">
      <selection activeCell="D18" sqref="D18"/>
    </sheetView>
  </sheetViews>
  <sheetFormatPr defaultRowHeight="15" x14ac:dyDescent="0.25"/>
  <cols>
    <col min="4" max="4" width="21.85546875" customWidth="1"/>
    <col min="6" max="6" width="12.28515625" customWidth="1"/>
    <col min="7" max="7" width="13.5703125" customWidth="1"/>
  </cols>
  <sheetData>
    <row r="1" spans="1:24" s="355" customFormat="1" ht="12" x14ac:dyDescent="0.2">
      <c r="A1" s="534"/>
      <c r="B1" s="1261"/>
      <c r="C1" s="1261"/>
      <c r="D1" s="1261"/>
      <c r="E1" s="358"/>
      <c r="F1" s="588"/>
      <c r="G1" s="588"/>
      <c r="H1" s="588"/>
      <c r="I1" s="588"/>
      <c r="J1" s="588"/>
      <c r="K1" s="524"/>
      <c r="L1" s="358"/>
      <c r="M1" s="358"/>
      <c r="N1" s="358"/>
      <c r="O1" s="494"/>
      <c r="P1" s="358"/>
      <c r="Q1" s="524"/>
      <c r="R1" s="524"/>
    </row>
    <row r="2" spans="1:24" s="355" customFormat="1" ht="75.75" customHeight="1" x14ac:dyDescent="0.2">
      <c r="A2" s="534"/>
      <c r="B2" s="1261"/>
      <c r="C2" s="1261"/>
      <c r="D2" s="1261"/>
      <c r="E2" s="358"/>
      <c r="F2" s="588"/>
      <c r="G2" s="588"/>
      <c r="H2" s="588"/>
      <c r="I2" s="588"/>
      <c r="J2" s="588"/>
      <c r="K2" s="524"/>
      <c r="L2" s="358"/>
      <c r="M2" s="358"/>
      <c r="N2" s="637"/>
      <c r="O2" s="558"/>
      <c r="P2" s="558"/>
      <c r="Q2" s="524"/>
      <c r="R2" s="524"/>
    </row>
    <row r="3" spans="1:24" s="355" customFormat="1" ht="12" x14ac:dyDescent="0.2">
      <c r="A3" s="534"/>
      <c r="B3" s="1261"/>
      <c r="C3" s="1261"/>
      <c r="D3" s="1261"/>
      <c r="E3" s="358"/>
      <c r="F3" s="588"/>
      <c r="G3" s="588"/>
      <c r="H3" s="588"/>
      <c r="I3" s="588"/>
      <c r="J3" s="588"/>
      <c r="K3" s="524"/>
      <c r="L3" s="358"/>
      <c r="M3" s="358" t="s">
        <v>10332</v>
      </c>
      <c r="N3" s="637"/>
      <c r="O3" s="560">
        <v>44609</v>
      </c>
      <c r="P3" s="558"/>
      <c r="Q3" s="524"/>
      <c r="R3" s="524"/>
    </row>
    <row r="4" spans="1:24" s="355" customFormat="1" ht="12" x14ac:dyDescent="0.2">
      <c r="A4" s="534"/>
      <c r="B4" s="1261"/>
      <c r="C4" s="1261"/>
      <c r="D4" s="1261"/>
      <c r="E4" s="358"/>
      <c r="F4" s="588"/>
      <c r="G4" s="588"/>
      <c r="H4" s="588"/>
      <c r="I4" s="588"/>
      <c r="J4" s="588"/>
      <c r="K4" s="524"/>
      <c r="L4" s="358"/>
      <c r="M4" s="358" t="s">
        <v>10339</v>
      </c>
      <c r="N4" s="358"/>
      <c r="O4" s="560">
        <v>44615</v>
      </c>
      <c r="P4" s="358"/>
      <c r="Q4" s="524"/>
      <c r="R4" s="524"/>
    </row>
    <row r="5" spans="1:24" s="355" customFormat="1" ht="12" x14ac:dyDescent="0.2">
      <c r="A5" s="534"/>
      <c r="B5" s="1261"/>
      <c r="C5" s="1261"/>
      <c r="D5" s="1261"/>
      <c r="E5" s="358"/>
      <c r="F5" s="588"/>
      <c r="G5" s="588"/>
      <c r="H5" s="588"/>
      <c r="I5" s="588"/>
      <c r="J5" s="588"/>
      <c r="K5" s="524"/>
      <c r="L5" s="358"/>
      <c r="M5" s="358" t="s">
        <v>10344</v>
      </c>
      <c r="N5" s="358"/>
      <c r="O5" s="560">
        <v>44658</v>
      </c>
      <c r="P5" s="358"/>
      <c r="Q5" s="524"/>
      <c r="R5" s="524"/>
    </row>
    <row r="6" spans="1:24" s="355" customFormat="1" ht="12" x14ac:dyDescent="0.2">
      <c r="A6" s="534"/>
      <c r="B6" s="1261"/>
      <c r="C6" s="1261"/>
      <c r="D6" s="1261"/>
      <c r="E6" s="358"/>
      <c r="F6" s="588"/>
      <c r="G6" s="588"/>
      <c r="H6" s="588"/>
      <c r="I6" s="588"/>
      <c r="J6" s="588"/>
      <c r="K6" s="524"/>
      <c r="L6" s="358"/>
      <c r="M6" s="358"/>
      <c r="N6" s="358"/>
      <c r="O6" s="494"/>
      <c r="P6" s="358"/>
      <c r="Q6" s="524"/>
      <c r="R6" s="524"/>
    </row>
    <row r="7" spans="1:24" s="355" customFormat="1" ht="12" x14ac:dyDescent="0.2">
      <c r="A7" s="534"/>
      <c r="B7" s="1261"/>
      <c r="C7" s="1261"/>
      <c r="D7" s="1261"/>
      <c r="E7" s="358"/>
      <c r="F7" s="588"/>
      <c r="G7" s="588"/>
      <c r="H7" s="588"/>
      <c r="I7" s="588"/>
      <c r="J7" s="588"/>
      <c r="K7" s="524"/>
      <c r="L7" s="358"/>
      <c r="M7" s="358"/>
      <c r="N7" s="358"/>
      <c r="O7" s="494"/>
      <c r="P7" s="358"/>
      <c r="Q7" s="524"/>
      <c r="R7" s="524"/>
    </row>
    <row r="8" spans="1:24" s="355" customFormat="1" ht="12" x14ac:dyDescent="0.2">
      <c r="A8" s="534"/>
      <c r="B8" s="1261"/>
      <c r="C8" s="1261"/>
      <c r="D8" s="1261"/>
      <c r="E8" s="358"/>
      <c r="F8" s="588"/>
      <c r="G8" s="588"/>
      <c r="H8" s="588"/>
      <c r="I8" s="588"/>
      <c r="J8" s="588"/>
      <c r="K8" s="524"/>
      <c r="L8" s="358"/>
      <c r="M8" s="358"/>
      <c r="N8" s="358"/>
      <c r="O8" s="494"/>
      <c r="P8" s="358"/>
      <c r="Q8" s="524"/>
      <c r="R8" s="524"/>
    </row>
    <row r="9" spans="1:24" s="356" customFormat="1" ht="35.25" customHeight="1" x14ac:dyDescent="0.2">
      <c r="A9" s="488" t="s">
        <v>10</v>
      </c>
      <c r="B9" s="488"/>
      <c r="C9" s="657"/>
      <c r="D9" s="1262" t="s">
        <v>10345</v>
      </c>
      <c r="E9" s="1262"/>
      <c r="F9" s="1262"/>
      <c r="G9" s="1262"/>
      <c r="H9" s="1262"/>
      <c r="I9" s="1262"/>
      <c r="J9" s="1262"/>
      <c r="K9" s="792"/>
      <c r="L9" s="657"/>
      <c r="M9" s="657"/>
      <c r="N9" s="657"/>
      <c r="O9" s="658"/>
      <c r="P9" s="657"/>
      <c r="Q9" s="792"/>
      <c r="R9" s="659"/>
      <c r="S9" s="660"/>
      <c r="T9" s="660"/>
      <c r="U9" s="660"/>
      <c r="V9" s="660"/>
      <c r="W9" s="660"/>
    </row>
    <row r="10" spans="1:24" s="563" customFormat="1" ht="147.75" x14ac:dyDescent="0.2">
      <c r="A10" s="561" t="s">
        <v>0</v>
      </c>
      <c r="B10" s="561" t="s">
        <v>9546</v>
      </c>
      <c r="C10" s="611" t="s">
        <v>9547</v>
      </c>
      <c r="D10" s="562" t="s">
        <v>9699</v>
      </c>
      <c r="E10" s="611" t="s">
        <v>9701</v>
      </c>
      <c r="F10" s="589" t="s">
        <v>9697</v>
      </c>
      <c r="G10" s="589" t="s">
        <v>9695</v>
      </c>
      <c r="H10" s="589" t="s">
        <v>9696</v>
      </c>
      <c r="I10" s="589" t="s">
        <v>9702</v>
      </c>
      <c r="J10" s="589" t="s">
        <v>9754</v>
      </c>
      <c r="K10" s="527" t="s">
        <v>1</v>
      </c>
      <c r="L10" s="638" t="s">
        <v>9698</v>
      </c>
      <c r="M10" s="638" t="s">
        <v>9678</v>
      </c>
      <c r="N10" s="638" t="s">
        <v>9628</v>
      </c>
      <c r="O10" s="502" t="s">
        <v>18</v>
      </c>
      <c r="P10" s="638" t="s">
        <v>9551</v>
      </c>
      <c r="Q10" s="511" t="s">
        <v>9548</v>
      </c>
      <c r="R10" s="511" t="s">
        <v>9549</v>
      </c>
      <c r="S10" s="511" t="s">
        <v>9610</v>
      </c>
      <c r="T10" s="511" t="s">
        <v>9611</v>
      </c>
      <c r="U10" s="511" t="s">
        <v>9623</v>
      </c>
      <c r="V10" s="511" t="s">
        <v>10165</v>
      </c>
      <c r="W10" s="511" t="s">
        <v>10263</v>
      </c>
    </row>
    <row r="11" spans="1:24" s="775" customFormat="1" ht="69.75" customHeight="1" x14ac:dyDescent="0.2">
      <c r="A11" s="763" t="s">
        <v>9852</v>
      </c>
      <c r="B11" s="763"/>
      <c r="C11" s="764" t="s">
        <v>9552</v>
      </c>
      <c r="D11" s="793" t="s">
        <v>10350</v>
      </c>
      <c r="E11" s="766">
        <v>512200</v>
      </c>
      <c r="F11" s="767">
        <f>SUM(G11:I11)</f>
        <v>700000</v>
      </c>
      <c r="G11" s="767">
        <v>700000</v>
      </c>
      <c r="H11" s="767">
        <v>0</v>
      </c>
      <c r="I11" s="767">
        <v>0</v>
      </c>
      <c r="J11" s="767">
        <v>0</v>
      </c>
      <c r="K11" s="765" t="s">
        <v>9488</v>
      </c>
      <c r="L11" s="768" t="s">
        <v>9496</v>
      </c>
      <c r="M11" s="769">
        <v>44652</v>
      </c>
      <c r="N11" s="769">
        <v>44896</v>
      </c>
      <c r="O11" s="770" t="s">
        <v>10124</v>
      </c>
      <c r="P11" s="769" t="s">
        <v>9704</v>
      </c>
      <c r="Q11" s="771" t="s">
        <v>9500</v>
      </c>
      <c r="R11" s="772" t="s">
        <v>9500</v>
      </c>
      <c r="S11" s="773" t="s">
        <v>10326</v>
      </c>
      <c r="T11" s="772" t="s">
        <v>9619</v>
      </c>
      <c r="U11" s="772" t="s">
        <v>9625</v>
      </c>
      <c r="V11" s="774" t="s">
        <v>10169</v>
      </c>
      <c r="W11" s="773" t="s">
        <v>10289</v>
      </c>
      <c r="X11" s="781" t="s">
        <v>10346</v>
      </c>
    </row>
    <row r="12" spans="1:24" s="775" customFormat="1" ht="72" x14ac:dyDescent="0.2">
      <c r="A12" s="763" t="s">
        <v>3</v>
      </c>
      <c r="B12" s="763"/>
      <c r="C12" s="764" t="s">
        <v>9554</v>
      </c>
      <c r="D12" s="782" t="s">
        <v>10349</v>
      </c>
      <c r="E12" s="766">
        <v>511300</v>
      </c>
      <c r="F12" s="767">
        <f>SUM(G12:J12)</f>
        <v>70000000</v>
      </c>
      <c r="G12" s="767">
        <v>70000000</v>
      </c>
      <c r="H12" s="767">
        <v>0</v>
      </c>
      <c r="I12" s="767">
        <v>0</v>
      </c>
      <c r="J12" s="767">
        <v>0</v>
      </c>
      <c r="K12" s="765" t="s">
        <v>9488</v>
      </c>
      <c r="L12" s="777" t="s">
        <v>9496</v>
      </c>
      <c r="M12" s="768" t="s">
        <v>9909</v>
      </c>
      <c r="N12" s="769">
        <v>44896</v>
      </c>
      <c r="O12" s="778" t="s">
        <v>10106</v>
      </c>
      <c r="P12" s="779" t="s">
        <v>9704</v>
      </c>
      <c r="Q12" s="780" t="s">
        <v>9500</v>
      </c>
      <c r="R12" s="771" t="s">
        <v>9500</v>
      </c>
      <c r="S12" s="772" t="s">
        <v>10325</v>
      </c>
      <c r="T12" s="772" t="s">
        <v>9619</v>
      </c>
      <c r="U12" s="772" t="s">
        <v>9625</v>
      </c>
      <c r="V12" s="774"/>
      <c r="W12" s="773" t="s">
        <v>10264</v>
      </c>
      <c r="X12" s="781" t="s">
        <v>10348</v>
      </c>
    </row>
  </sheetData>
  <mergeCells count="2">
    <mergeCell ref="B1:D8"/>
    <mergeCell ref="D9:J9"/>
  </mergeCells>
  <dataValidations count="13">
    <dataValidation type="list" allowBlank="1" showInputMessage="1" errorTitle="Upozorenje" sqref="B11" xr:uid="{00000000-0002-0000-1100-000000000000}">
      <formula1>PARTIJE1</formula1>
    </dataValidation>
    <dataValidation allowBlank="1" showInputMessage="1" showErrorMessage="1" prompt="uneti kao mm/yyyy" sqref="N11:N12" xr:uid="{00000000-0002-0000-1100-000001000000}"/>
    <dataValidation type="list" allowBlank="1" showInputMessage="1" showErrorMessage="1" sqref="L11:L12" xr:uid="{00000000-0002-0000-1100-000002000000}">
      <formula1>OVPP</formula1>
    </dataValidation>
    <dataValidation type="list" allowBlank="1" showInputMessage="1" showErrorMessage="1" errorTitle="Upozerenje" error="Koristite padajući meni" sqref="E11:E12" xr:uid="{00000000-0002-0000-1100-000003000000}">
      <formula1>EKLAS</formula1>
    </dataValidation>
    <dataValidation type="list" allowBlank="1" showInputMessage="1" showErrorMessage="1" sqref="P11:P12" xr:uid="{00000000-0002-0000-1100-000004000000}">
      <formula1>NUTS1</formula1>
    </dataValidation>
    <dataValidation type="list" allowBlank="1" showInputMessage="1" showErrorMessage="1" sqref="U11:U12" xr:uid="{00000000-0002-0000-1100-000005000000}">
      <formula1>UPR</formula1>
    </dataValidation>
    <dataValidation type="list" allowBlank="1" showInputMessage="1" showErrorMessage="1" sqref="Q11:Q12" xr:uid="{00000000-0002-0000-1100-000006000000}">
      <formula1>OPP</formula1>
    </dataValidation>
    <dataValidation type="list" allowBlank="1" showInputMessage="1" showErrorMessage="1" sqref="R11:R12" xr:uid="{00000000-0002-0000-1100-000007000000}">
      <formula1>CJN</formula1>
    </dataValidation>
    <dataValidation type="list" allowBlank="1" showInputMessage="1" showErrorMessage="1" sqref="C11:C12" xr:uid="{00000000-0002-0000-1100-000008000000}">
      <formula1>VRSTAPREDMETA1</formula1>
    </dataValidation>
    <dataValidation type="list" allowBlank="1" showInputMessage="1" showErrorMessage="1" sqref="O11:O12" xr:uid="{00000000-0002-0000-1100-000009000000}">
      <formula1>ЦПВ</formula1>
    </dataValidation>
    <dataValidation type="list" allowBlank="1" showInputMessage="1" showErrorMessage="1" sqref="T11" xr:uid="{00000000-0002-0000-1100-00000A000000}">
      <formula1>osnov2</formula1>
    </dataValidation>
    <dataValidation type="list" allowBlank="1" showInputMessage="1" showErrorMessage="1" sqref="K11:K12" xr:uid="{00000000-0002-0000-1100-00000B000000}">
      <formula1>vrstepostupka4</formula1>
    </dataValidation>
    <dataValidation type="list" allowBlank="1" showInputMessage="1" showErrorMessage="1" sqref="T12" xr:uid="{00000000-0002-0000-1100-00000C000000}">
      <formula1>OSNOVIZZJN</formula1>
    </dataValidation>
  </dataValidations>
  <pageMargins left="0.70866141732283472" right="0.70866141732283472" top="0.74803149606299213" bottom="0.74803149606299213" header="0.31496062992125984" footer="0.31496062992125984"/>
  <pageSetup paperSize="9" scale="51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471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47105" r:id="rId4"/>
      </mc:Fallback>
    </mc:AlternateContent>
    <mc:AlternateContent xmlns:mc="http://schemas.openxmlformats.org/markup-compatibility/2006">
      <mc:Choice Requires="x14">
        <oleObject progId="PBrush" shapeId="47106" r:id="rId6">
          <objectPr defaultSize="0" autoPict="0" r:id="rId5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1266825</xdr:colOff>
                <xdr:row>1</xdr:row>
                <xdr:rowOff>657225</xdr:rowOff>
              </to>
            </anchor>
          </objectPr>
        </oleObject>
      </mc:Choice>
      <mc:Fallback>
        <oleObject progId="PBrush" shapeId="47106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D000000}">
          <x14:formula1>
            <xm:f>'НАЗИВ СПЈ1'!$H$1:$H$6</xm:f>
          </x14:formula1>
          <xm:sqref>S11:S12</xm:sqref>
        </x14:dataValidation>
        <x14:dataValidation type="list" allowBlank="1" showInputMessage="1" showErrorMessage="1" xr:uid="{00000000-0002-0000-1100-00000E000000}">
          <x14:formula1>
            <xm:f>'statusi postupaka'!$A$1:$A$7</xm:f>
          </x14:formula1>
          <xm:sqref>W11:W12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32"/>
  <sheetViews>
    <sheetView workbookViewId="0">
      <selection activeCell="H5" sqref="H5"/>
    </sheetView>
  </sheetViews>
  <sheetFormatPr defaultColWidth="9.140625" defaultRowHeight="12" x14ac:dyDescent="0.2"/>
  <cols>
    <col min="1" max="1" width="7.42578125" style="534" customWidth="1"/>
    <col min="2" max="2" width="6.85546875" style="534" customWidth="1"/>
    <col min="3" max="3" width="7" style="358" customWidth="1"/>
    <col min="4" max="4" width="39.42578125" style="535" customWidth="1"/>
    <col min="5" max="5" width="17" style="355" hidden="1" customWidth="1"/>
    <col min="6" max="6" width="8.7109375" style="358" customWidth="1"/>
    <col min="7" max="7" width="16.42578125" style="588" customWidth="1"/>
    <col min="8" max="10" width="16" style="588" customWidth="1"/>
    <col min="11" max="11" width="15.140625" style="588" customWidth="1"/>
    <col min="12" max="12" width="14.28515625" style="524" customWidth="1"/>
    <col min="13" max="13" width="11.7109375" style="358" customWidth="1"/>
    <col min="14" max="14" width="10" style="358" customWidth="1"/>
    <col min="15" max="15" width="10.85546875" style="358" customWidth="1"/>
    <col min="16" max="16" width="15" style="494" customWidth="1"/>
    <col min="17" max="17" width="12.140625" style="358" customWidth="1"/>
    <col min="18" max="19" width="8.85546875" style="524" customWidth="1"/>
    <col min="20" max="20" width="13.42578125" style="355" bestFit="1" customWidth="1"/>
    <col min="21" max="21" width="15" style="355" hidden="1" customWidth="1"/>
    <col min="22" max="22" width="8.85546875" style="355" customWidth="1"/>
    <col min="23" max="23" width="9" style="355" customWidth="1"/>
    <col min="24" max="24" width="11.42578125" style="355" customWidth="1"/>
    <col min="25" max="25" width="13.85546875" style="355" customWidth="1"/>
    <col min="26" max="16384" width="9.140625" style="355"/>
  </cols>
  <sheetData>
    <row r="1" spans="1:24" x14ac:dyDescent="0.2">
      <c r="B1" s="1261"/>
      <c r="C1" s="1261"/>
      <c r="D1" s="1261"/>
      <c r="E1" s="801"/>
    </row>
    <row r="2" spans="1:24" x14ac:dyDescent="0.2">
      <c r="B2" s="1261"/>
      <c r="C2" s="1261"/>
      <c r="D2" s="1261"/>
      <c r="E2" s="801"/>
      <c r="O2" s="637"/>
      <c r="P2" s="558"/>
      <c r="Q2" s="558"/>
    </row>
    <row r="3" spans="1:24" x14ac:dyDescent="0.2">
      <c r="B3" s="1261"/>
      <c r="C3" s="1261"/>
      <c r="D3" s="1261"/>
      <c r="E3" s="801"/>
      <c r="N3" s="358" t="s">
        <v>10332</v>
      </c>
      <c r="O3" s="637"/>
      <c r="P3" s="560">
        <v>44609</v>
      </c>
      <c r="Q3" s="558"/>
    </row>
    <row r="4" spans="1:24" x14ac:dyDescent="0.2">
      <c r="B4" s="1261"/>
      <c r="C4" s="1261"/>
      <c r="D4" s="1261"/>
      <c r="E4" s="801"/>
      <c r="N4" s="358" t="s">
        <v>10339</v>
      </c>
      <c r="P4" s="560">
        <v>44615</v>
      </c>
    </row>
    <row r="5" spans="1:24" x14ac:dyDescent="0.2">
      <c r="B5" s="1261"/>
      <c r="C5" s="1261"/>
      <c r="D5" s="1261"/>
      <c r="E5" s="801"/>
      <c r="N5" s="358" t="s">
        <v>10344</v>
      </c>
      <c r="P5" s="560">
        <v>44658</v>
      </c>
    </row>
    <row r="6" spans="1:24" x14ac:dyDescent="0.2">
      <c r="B6" s="1261"/>
      <c r="C6" s="1261"/>
      <c r="D6" s="1261"/>
      <c r="E6" s="801"/>
      <c r="N6" s="358" t="s">
        <v>10351</v>
      </c>
      <c r="P6" s="799">
        <v>44669</v>
      </c>
    </row>
    <row r="7" spans="1:24" x14ac:dyDescent="0.2">
      <c r="B7" s="1261"/>
      <c r="C7" s="1261"/>
      <c r="D7" s="1261"/>
      <c r="E7" s="801"/>
      <c r="P7" s="799"/>
    </row>
    <row r="8" spans="1:24" x14ac:dyDescent="0.2">
      <c r="B8" s="1261"/>
      <c r="C8" s="1261"/>
      <c r="D8" s="1261"/>
      <c r="E8" s="801"/>
    </row>
    <row r="9" spans="1:24" s="356" customFormat="1" x14ac:dyDescent="0.2">
      <c r="A9" s="488" t="s">
        <v>10</v>
      </c>
      <c r="B9" s="488"/>
      <c r="C9" s="657"/>
      <c r="D9" s="1262" t="s">
        <v>10352</v>
      </c>
      <c r="E9" s="1262"/>
      <c r="F9" s="1262"/>
      <c r="G9" s="1262"/>
      <c r="H9" s="1262"/>
      <c r="I9" s="1262"/>
      <c r="J9" s="1262"/>
      <c r="K9" s="1262"/>
      <c r="L9" s="800"/>
      <c r="M9" s="657"/>
      <c r="N9" s="657"/>
      <c r="O9" s="657"/>
      <c r="P9" s="658"/>
      <c r="Q9" s="657"/>
      <c r="R9" s="800"/>
      <c r="S9" s="659"/>
      <c r="T9" s="660"/>
      <c r="U9" s="660"/>
      <c r="V9" s="660"/>
      <c r="W9" s="660"/>
      <c r="X9" s="660"/>
    </row>
    <row r="10" spans="1:24" s="563" customFormat="1" ht="147.75" x14ac:dyDescent="0.2">
      <c r="A10" s="561" t="s">
        <v>0</v>
      </c>
      <c r="B10" s="561" t="s">
        <v>9546</v>
      </c>
      <c r="C10" s="611" t="s">
        <v>9547</v>
      </c>
      <c r="D10" s="562" t="s">
        <v>9699</v>
      </c>
      <c r="E10" s="511"/>
      <c r="F10" s="611" t="s">
        <v>9701</v>
      </c>
      <c r="G10" s="589" t="s">
        <v>9697</v>
      </c>
      <c r="H10" s="589" t="s">
        <v>9695</v>
      </c>
      <c r="I10" s="589" t="s">
        <v>9696</v>
      </c>
      <c r="J10" s="589" t="s">
        <v>9702</v>
      </c>
      <c r="K10" s="589" t="s">
        <v>9754</v>
      </c>
      <c r="L10" s="527" t="s">
        <v>1</v>
      </c>
      <c r="M10" s="638" t="s">
        <v>9698</v>
      </c>
      <c r="N10" s="638" t="s">
        <v>9678</v>
      </c>
      <c r="O10" s="638" t="s">
        <v>9628</v>
      </c>
      <c r="P10" s="502" t="s">
        <v>18</v>
      </c>
      <c r="Q10" s="638" t="s">
        <v>9551</v>
      </c>
      <c r="R10" s="511" t="s">
        <v>9548</v>
      </c>
      <c r="S10" s="511" t="s">
        <v>9549</v>
      </c>
      <c r="T10" s="511" t="s">
        <v>9610</v>
      </c>
      <c r="U10" s="511" t="s">
        <v>9611</v>
      </c>
      <c r="V10" s="511" t="s">
        <v>9623</v>
      </c>
      <c r="W10" s="511" t="s">
        <v>10165</v>
      </c>
      <c r="X10" s="511" t="s">
        <v>10263</v>
      </c>
    </row>
    <row r="11" spans="1:24" s="524" customFormat="1" x14ac:dyDescent="0.2">
      <c r="A11" s="528" t="s">
        <v>2</v>
      </c>
      <c r="B11" s="528" t="s">
        <v>3</v>
      </c>
      <c r="C11" s="612" t="s">
        <v>4</v>
      </c>
      <c r="D11" s="564" t="s">
        <v>5</v>
      </c>
      <c r="E11" s="512"/>
      <c r="F11" s="612" t="s">
        <v>9752</v>
      </c>
      <c r="G11" s="590" t="s">
        <v>9762</v>
      </c>
      <c r="H11" s="590" t="s">
        <v>9753</v>
      </c>
      <c r="I11" s="590" t="s">
        <v>7</v>
      </c>
      <c r="J11" s="590" t="s">
        <v>8</v>
      </c>
      <c r="K11" s="590" t="s">
        <v>9</v>
      </c>
      <c r="L11" s="512" t="s">
        <v>11</v>
      </c>
      <c r="M11" s="639" t="s">
        <v>12</v>
      </c>
      <c r="N11" s="639" t="s">
        <v>13</v>
      </c>
      <c r="O11" s="639" t="s">
        <v>14</v>
      </c>
      <c r="P11" s="503" t="s">
        <v>15</v>
      </c>
      <c r="Q11" s="639" t="s">
        <v>16</v>
      </c>
      <c r="R11" s="512" t="s">
        <v>9677</v>
      </c>
      <c r="S11" s="513">
        <v>18</v>
      </c>
      <c r="T11" s="513">
        <v>19</v>
      </c>
      <c r="U11" s="513">
        <v>20</v>
      </c>
      <c r="V11" s="513">
        <v>21</v>
      </c>
      <c r="W11" s="513">
        <v>15</v>
      </c>
      <c r="X11" s="513">
        <v>16</v>
      </c>
    </row>
    <row r="12" spans="1:24" s="491" customFormat="1" x14ac:dyDescent="0.2">
      <c r="A12" s="529"/>
      <c r="B12" s="529"/>
      <c r="C12" s="643"/>
      <c r="D12" s="530" t="s">
        <v>9691</v>
      </c>
      <c r="E12" s="509" t="e">
        <f>#REF!+#REF!+#REF!+#REF!+#REF!+#REF!+#REF!+#REF!+#REF!+#REF!+#REF!+#REF!+#REF!+#REF!+E16+#REF!+#REF!+#REF!+#REF!+#REF!+#REF!+#REF!+#REF!+#REF!+#REF!+#REF!+#REF!+#REF!+#REF!+#REF!+#REF!+#REF!+#REF!+#REF!+#REF!+#REF!+#REF!+#REF!+#REF!+#REF!+#REF!+#REF!+#REF!+#REF!+#REF!</f>
        <v>#REF!</v>
      </c>
      <c r="F12" s="644"/>
      <c r="G12" s="631"/>
      <c r="H12" s="631"/>
      <c r="I12" s="645"/>
      <c r="J12" s="645"/>
      <c r="K12" s="645"/>
      <c r="L12" s="646"/>
      <c r="M12" s="647"/>
      <c r="N12" s="647"/>
      <c r="O12" s="647"/>
      <c r="P12" s="648"/>
      <c r="Q12" s="647"/>
      <c r="R12" s="646"/>
      <c r="S12" s="649"/>
      <c r="T12" s="649"/>
      <c r="U12" s="649"/>
      <c r="V12" s="649"/>
      <c r="W12" s="649"/>
      <c r="X12" s="649"/>
    </row>
    <row r="13" spans="1:24" s="740" customFormat="1" ht="33.75" x14ac:dyDescent="0.2">
      <c r="A13" s="723" t="s">
        <v>9820</v>
      </c>
      <c r="B13" s="794"/>
      <c r="C13" s="724" t="s">
        <v>9552</v>
      </c>
      <c r="D13" s="725" t="s">
        <v>10115</v>
      </c>
      <c r="E13" s="729">
        <v>6200000</v>
      </c>
      <c r="F13" s="727"/>
      <c r="G13" s="728">
        <f>SUM(G14:G15)</f>
        <v>6666667</v>
      </c>
      <c r="H13" s="728">
        <f t="shared" ref="H13:K13" si="0">SUM(H14:H15)</f>
        <v>6666667</v>
      </c>
      <c r="I13" s="728">
        <f t="shared" si="0"/>
        <v>0</v>
      </c>
      <c r="J13" s="728">
        <f t="shared" si="0"/>
        <v>0</v>
      </c>
      <c r="K13" s="728">
        <f t="shared" si="0"/>
        <v>0</v>
      </c>
      <c r="L13" s="729" t="s">
        <v>9488</v>
      </c>
      <c r="M13" s="731" t="s">
        <v>9496</v>
      </c>
      <c r="N13" s="732">
        <v>44652</v>
      </c>
      <c r="O13" s="732">
        <v>44896</v>
      </c>
      <c r="P13" s="795" t="s">
        <v>10122</v>
      </c>
      <c r="Q13" s="734" t="s">
        <v>9765</v>
      </c>
      <c r="R13" s="796" t="s">
        <v>9500</v>
      </c>
      <c r="S13" s="735" t="s">
        <v>9500</v>
      </c>
      <c r="T13" s="797" t="s">
        <v>9605</v>
      </c>
      <c r="U13" s="797" t="s">
        <v>9619</v>
      </c>
      <c r="V13" s="797" t="s">
        <v>9625</v>
      </c>
      <c r="W13" s="737" t="s">
        <v>10195</v>
      </c>
      <c r="X13" s="738" t="s">
        <v>10264</v>
      </c>
    </row>
    <row r="14" spans="1:24" s="740" customFormat="1" ht="31.5" customHeight="1" x14ac:dyDescent="0.2">
      <c r="A14" s="723"/>
      <c r="B14" s="794"/>
      <c r="C14" s="724"/>
      <c r="D14" s="725" t="s">
        <v>10115</v>
      </c>
      <c r="E14" s="729"/>
      <c r="F14" s="727">
        <v>512200</v>
      </c>
      <c r="G14" s="728">
        <f t="shared" ref="G14:G15" si="1">SUM(H14:K14)</f>
        <v>5166667</v>
      </c>
      <c r="H14" s="728">
        <v>5166667</v>
      </c>
      <c r="I14" s="728">
        <v>0</v>
      </c>
      <c r="J14" s="728">
        <v>0</v>
      </c>
      <c r="K14" s="728">
        <v>0</v>
      </c>
      <c r="L14" s="729" t="s">
        <v>9488</v>
      </c>
      <c r="M14" s="731" t="s">
        <v>9496</v>
      </c>
      <c r="N14" s="732">
        <v>44652</v>
      </c>
      <c r="O14" s="732">
        <v>44896</v>
      </c>
      <c r="P14" s="795" t="s">
        <v>10122</v>
      </c>
      <c r="Q14" s="734" t="s">
        <v>9765</v>
      </c>
      <c r="R14" s="796" t="s">
        <v>9500</v>
      </c>
      <c r="S14" s="735" t="s">
        <v>9500</v>
      </c>
      <c r="T14" s="797" t="s">
        <v>9605</v>
      </c>
      <c r="U14" s="797" t="s">
        <v>9619</v>
      </c>
      <c r="V14" s="797" t="s">
        <v>9625</v>
      </c>
      <c r="W14" s="737" t="s">
        <v>10195</v>
      </c>
      <c r="X14" s="738" t="s">
        <v>10264</v>
      </c>
    </row>
    <row r="15" spans="1:24" s="740" customFormat="1" ht="29.25" customHeight="1" x14ac:dyDescent="0.2">
      <c r="A15" s="723"/>
      <c r="B15" s="794"/>
      <c r="C15" s="724"/>
      <c r="D15" s="725" t="s">
        <v>10355</v>
      </c>
      <c r="E15" s="729"/>
      <c r="F15" s="727">
        <v>425200</v>
      </c>
      <c r="G15" s="728">
        <f t="shared" si="1"/>
        <v>1500000</v>
      </c>
      <c r="H15" s="728">
        <f>1800000/1.2</f>
        <v>1500000</v>
      </c>
      <c r="I15" s="728"/>
      <c r="J15" s="728"/>
      <c r="K15" s="728"/>
      <c r="L15" s="729" t="s">
        <v>9488</v>
      </c>
      <c r="M15" s="731" t="s">
        <v>9496</v>
      </c>
      <c r="N15" s="732">
        <v>44652</v>
      </c>
      <c r="O15" s="732">
        <v>44896</v>
      </c>
      <c r="P15" s="798" t="s">
        <v>9757</v>
      </c>
      <c r="Q15" s="734" t="s">
        <v>9765</v>
      </c>
      <c r="R15" s="796" t="s">
        <v>9500</v>
      </c>
      <c r="S15" s="735" t="s">
        <v>9500</v>
      </c>
      <c r="T15" s="797" t="s">
        <v>9605</v>
      </c>
      <c r="U15" s="797" t="s">
        <v>9619</v>
      </c>
      <c r="V15" s="797" t="s">
        <v>9625</v>
      </c>
      <c r="W15" s="737" t="s">
        <v>10195</v>
      </c>
      <c r="X15" s="738" t="s">
        <v>10264</v>
      </c>
    </row>
    <row r="16" spans="1:24" s="818" customFormat="1" ht="45" x14ac:dyDescent="0.2">
      <c r="A16" s="802" t="s">
        <v>11</v>
      </c>
      <c r="B16" s="803"/>
      <c r="C16" s="804" t="s">
        <v>9552</v>
      </c>
      <c r="D16" s="805" t="s">
        <v>10083</v>
      </c>
      <c r="E16" s="806">
        <v>14400000</v>
      </c>
      <c r="F16" s="807">
        <v>515100</v>
      </c>
      <c r="G16" s="808">
        <f t="shared" ref="G16" si="2">SUM(H16:K16)</f>
        <v>11250000</v>
      </c>
      <c r="H16" s="808">
        <f>12000000-750000</f>
        <v>11250000</v>
      </c>
      <c r="I16" s="808">
        <v>0</v>
      </c>
      <c r="J16" s="808">
        <v>0</v>
      </c>
      <c r="K16" s="808">
        <v>0</v>
      </c>
      <c r="L16" s="806" t="s">
        <v>9488</v>
      </c>
      <c r="M16" s="809" t="s">
        <v>9496</v>
      </c>
      <c r="N16" s="810">
        <v>44621</v>
      </c>
      <c r="O16" s="810">
        <v>44896</v>
      </c>
      <c r="P16" s="819" t="s">
        <v>10084</v>
      </c>
      <c r="Q16" s="820" t="s">
        <v>9765</v>
      </c>
      <c r="R16" s="812" t="s">
        <v>9500</v>
      </c>
      <c r="S16" s="814" t="s">
        <v>9500</v>
      </c>
      <c r="T16" s="815" t="s">
        <v>9605</v>
      </c>
      <c r="U16" s="815" t="s">
        <v>9619</v>
      </c>
      <c r="V16" s="815" t="s">
        <v>9625</v>
      </c>
      <c r="W16" s="816" t="s">
        <v>10176</v>
      </c>
      <c r="X16" s="817" t="s">
        <v>10264</v>
      </c>
    </row>
    <row r="17" spans="1:25" s="823" customFormat="1" ht="52.5" customHeight="1" x14ac:dyDescent="0.2">
      <c r="A17" s="824" t="s">
        <v>9854</v>
      </c>
      <c r="B17" s="824"/>
      <c r="C17" s="825" t="s">
        <v>9552</v>
      </c>
      <c r="D17" s="826" t="s">
        <v>10356</v>
      </c>
      <c r="E17" s="827"/>
      <c r="F17" s="828">
        <v>515100</v>
      </c>
      <c r="G17" s="829">
        <f>SUM(H17:K17)</f>
        <v>750000</v>
      </c>
      <c r="H17" s="829">
        <v>750000</v>
      </c>
      <c r="I17" s="829">
        <v>0</v>
      </c>
      <c r="J17" s="829">
        <v>0</v>
      </c>
      <c r="K17" s="829">
        <v>0</v>
      </c>
      <c r="L17" s="827" t="s">
        <v>9488</v>
      </c>
      <c r="M17" s="830" t="s">
        <v>9496</v>
      </c>
      <c r="N17" s="821">
        <v>44652</v>
      </c>
      <c r="O17" s="821">
        <v>44896</v>
      </c>
      <c r="P17" s="819" t="s">
        <v>10084</v>
      </c>
      <c r="Q17" s="820" t="s">
        <v>9765</v>
      </c>
      <c r="R17" s="812" t="s">
        <v>9500</v>
      </c>
      <c r="S17" s="814" t="s">
        <v>9500</v>
      </c>
      <c r="T17" s="815" t="s">
        <v>9605</v>
      </c>
      <c r="U17" s="815" t="s">
        <v>9619</v>
      </c>
      <c r="V17" s="815" t="s">
        <v>9625</v>
      </c>
      <c r="W17" s="816"/>
      <c r="X17" s="817" t="s">
        <v>10264</v>
      </c>
      <c r="Y17" s="822"/>
    </row>
    <row r="18" spans="1:25" s="491" customFormat="1" ht="19.5" customHeight="1" x14ac:dyDescent="0.25">
      <c r="A18" s="783"/>
      <c r="B18" s="783"/>
      <c r="C18" s="784"/>
      <c r="D18" s="762"/>
      <c r="E18" s="785"/>
      <c r="F18" s="786"/>
      <c r="G18" s="787"/>
      <c r="H18" s="788"/>
      <c r="I18" s="788"/>
      <c r="J18" s="788"/>
      <c r="K18" s="788"/>
      <c r="L18" s="789"/>
      <c r="M18" s="790"/>
      <c r="N18" s="790"/>
      <c r="O18" s="790"/>
      <c r="P18" s="791"/>
      <c r="Q18" s="791"/>
      <c r="R18" s="791"/>
      <c r="S18" s="791"/>
      <c r="T18" s="791"/>
      <c r="U18" s="791"/>
      <c r="V18" s="791"/>
      <c r="W18" s="791"/>
      <c r="X18" s="791"/>
    </row>
    <row r="19" spans="1:25" s="491" customFormat="1" ht="19.5" customHeight="1" x14ac:dyDescent="0.2">
      <c r="A19" s="529"/>
      <c r="B19" s="529"/>
      <c r="C19" s="643"/>
      <c r="D19" s="530" t="s">
        <v>9694</v>
      </c>
      <c r="E19" s="509" t="e">
        <f>#REF!+#REF!+#REF!+#REF!+#REF!+#REF!+#REF!+#REF!+#REF!+#REF!+#REF!+#REF!+#REF!+#REF!+#REF!+#REF!+#REF!+#REF!+#REF!+#REF!+#REF!+#REF!+#REF!+#REF!+#REF!+#REF!+#REF!+#REF!+#REF!+#REF!+#REF!+#REF!+#REF!+#REF!+#REF!+#REF!+#REF!+#REF!+#REF!+#REF!+#REF!+E20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F19" s="656"/>
      <c r="G19" s="631"/>
      <c r="H19" s="631"/>
      <c r="I19" s="631"/>
      <c r="J19" s="631"/>
      <c r="K19" s="631"/>
      <c r="L19" s="646"/>
      <c r="M19" s="647"/>
      <c r="N19" s="647"/>
      <c r="O19" s="647"/>
      <c r="P19" s="648"/>
      <c r="Q19" s="648"/>
      <c r="R19" s="648"/>
      <c r="S19" s="648"/>
      <c r="T19" s="648"/>
      <c r="U19" s="648"/>
      <c r="V19" s="648"/>
      <c r="W19" s="648"/>
      <c r="X19" s="648"/>
    </row>
    <row r="20" spans="1:25" s="818" customFormat="1" ht="48" x14ac:dyDescent="0.2">
      <c r="A20" s="802" t="s">
        <v>9846</v>
      </c>
      <c r="B20" s="803"/>
      <c r="C20" s="804" t="s">
        <v>9553</v>
      </c>
      <c r="D20" s="805" t="s">
        <v>9870</v>
      </c>
      <c r="E20" s="806">
        <f t="shared" ref="E20" si="3">H20*1.2</f>
        <v>7908333</v>
      </c>
      <c r="F20" s="807" t="s">
        <v>9844</v>
      </c>
      <c r="G20" s="808">
        <f t="shared" ref="G20" si="4">SUM(H20:K20)</f>
        <v>31633333.333333336</v>
      </c>
      <c r="H20" s="808">
        <f>7908333/1.2</f>
        <v>6590277.5</v>
      </c>
      <c r="I20" s="808">
        <f>18980000/1.2</f>
        <v>15816666.666666668</v>
      </c>
      <c r="J20" s="808">
        <f>11071667/1.2</f>
        <v>9226389.1666666679</v>
      </c>
      <c r="K20" s="808">
        <v>0</v>
      </c>
      <c r="L20" s="806" t="s">
        <v>9685</v>
      </c>
      <c r="M20" s="809" t="s">
        <v>9496</v>
      </c>
      <c r="N20" s="810">
        <v>44713</v>
      </c>
      <c r="O20" s="810">
        <v>45444</v>
      </c>
      <c r="P20" s="811" t="s">
        <v>9824</v>
      </c>
      <c r="Q20" s="810" t="s">
        <v>9704</v>
      </c>
      <c r="R20" s="812" t="s">
        <v>9500</v>
      </c>
      <c r="S20" s="813" t="s">
        <v>9500</v>
      </c>
      <c r="T20" s="812" t="s">
        <v>9605</v>
      </c>
      <c r="U20" s="814" t="s">
        <v>9619</v>
      </c>
      <c r="V20" s="815" t="s">
        <v>9624</v>
      </c>
      <c r="W20" s="816" t="s">
        <v>10246</v>
      </c>
      <c r="X20" s="817" t="s">
        <v>10264</v>
      </c>
    </row>
    <row r="21" spans="1:25" ht="15.75" x14ac:dyDescent="0.2">
      <c r="D21" s="776"/>
    </row>
    <row r="22" spans="1:25" x14ac:dyDescent="0.2">
      <c r="D22" s="760" t="s">
        <v>10353</v>
      </c>
      <c r="E22" s="499"/>
      <c r="F22" s="619"/>
      <c r="G22" s="603"/>
      <c r="H22" s="603"/>
      <c r="I22" s="603"/>
      <c r="J22" s="603"/>
      <c r="K22" s="603"/>
      <c r="L22" s="500"/>
      <c r="M22" s="619"/>
      <c r="N22" s="619"/>
    </row>
    <row r="23" spans="1:25" ht="19.5" customHeight="1" x14ac:dyDescent="0.2">
      <c r="D23" s="760"/>
      <c r="E23" s="761"/>
      <c r="F23" s="619"/>
      <c r="G23" s="603"/>
      <c r="H23" s="603"/>
      <c r="I23" s="603"/>
      <c r="J23" s="603"/>
      <c r="K23" s="603"/>
      <c r="L23" s="1265" t="s">
        <v>10151</v>
      </c>
      <c r="M23" s="1265"/>
      <c r="N23" s="1265"/>
    </row>
    <row r="24" spans="1:25" ht="19.5" customHeight="1" x14ac:dyDescent="0.2">
      <c r="D24" s="760" t="s">
        <v>10147</v>
      </c>
      <c r="E24" s="761"/>
      <c r="F24" s="619"/>
      <c r="G24" s="603"/>
      <c r="H24" s="603"/>
      <c r="I24" s="603"/>
      <c r="J24" s="603"/>
      <c r="K24" s="603"/>
      <c r="L24" s="1265" t="s">
        <v>10152</v>
      </c>
      <c r="M24" s="1265"/>
      <c r="N24" s="1265"/>
    </row>
    <row r="25" spans="1:25" x14ac:dyDescent="0.2">
      <c r="D25" s="760"/>
      <c r="E25" s="761"/>
      <c r="F25" s="619"/>
      <c r="G25" s="603"/>
      <c r="H25" s="603"/>
      <c r="I25" s="603"/>
      <c r="J25" s="603"/>
      <c r="K25" s="603"/>
      <c r="L25" s="1265"/>
      <c r="M25" s="1265"/>
      <c r="N25" s="661"/>
    </row>
    <row r="26" spans="1:25" ht="24" customHeight="1" x14ac:dyDescent="0.2">
      <c r="D26" s="760" t="s">
        <v>10148</v>
      </c>
      <c r="E26" s="761"/>
      <c r="F26" s="619"/>
      <c r="G26" s="603"/>
      <c r="H26" s="603"/>
      <c r="I26" s="603"/>
      <c r="J26" s="603"/>
      <c r="K26" s="603"/>
      <c r="L26" s="1265" t="s">
        <v>10149</v>
      </c>
      <c r="M26" s="1265"/>
      <c r="N26" s="1265"/>
    </row>
    <row r="27" spans="1:25" x14ac:dyDescent="0.2">
      <c r="D27" s="760" t="s">
        <v>10150</v>
      </c>
      <c r="E27" s="761"/>
      <c r="F27" s="619"/>
      <c r="G27" s="603"/>
      <c r="H27" s="603"/>
      <c r="I27" s="603"/>
      <c r="J27" s="603"/>
      <c r="K27" s="603"/>
      <c r="L27" s="552"/>
      <c r="M27" s="661"/>
      <c r="N27" s="661"/>
    </row>
    <row r="28" spans="1:25" x14ac:dyDescent="0.2">
      <c r="A28" s="355"/>
      <c r="B28" s="355"/>
      <c r="C28" s="355"/>
      <c r="D28" s="760"/>
      <c r="E28" s="761"/>
      <c r="F28" s="619"/>
      <c r="G28" s="603"/>
      <c r="H28" s="603"/>
      <c r="I28" s="603"/>
      <c r="J28" s="603"/>
      <c r="K28" s="603"/>
      <c r="L28" s="500"/>
      <c r="M28" s="619"/>
      <c r="N28" s="619"/>
      <c r="O28" s="355"/>
      <c r="P28" s="355"/>
      <c r="Q28" s="355"/>
      <c r="R28" s="355"/>
      <c r="S28" s="355"/>
    </row>
    <row r="29" spans="1:25" x14ac:dyDescent="0.2">
      <c r="A29" s="355"/>
      <c r="B29" s="355"/>
      <c r="C29" s="355"/>
      <c r="D29" s="1266"/>
      <c r="E29" s="1266"/>
      <c r="F29" s="619"/>
      <c r="G29" s="603"/>
      <c r="H29" s="603"/>
      <c r="I29" s="603"/>
      <c r="J29" s="603"/>
      <c r="K29" s="603"/>
      <c r="L29" s="500"/>
      <c r="M29" s="619"/>
      <c r="N29" s="619"/>
      <c r="O29" s="355"/>
      <c r="P29" s="355"/>
      <c r="Q29" s="355"/>
      <c r="R29" s="355"/>
      <c r="S29" s="355"/>
    </row>
    <row r="30" spans="1:25" x14ac:dyDescent="0.2">
      <c r="A30" s="355"/>
      <c r="B30" s="355"/>
      <c r="C30" s="355"/>
      <c r="D30" s="1263"/>
      <c r="E30" s="1263"/>
      <c r="F30" s="619"/>
      <c r="G30" s="603"/>
      <c r="H30" s="603"/>
      <c r="I30" s="603"/>
      <c r="J30" s="603"/>
      <c r="K30" s="603"/>
      <c r="L30" s="500"/>
      <c r="M30" s="619"/>
      <c r="N30" s="619"/>
      <c r="O30" s="355"/>
      <c r="P30" s="355"/>
      <c r="Q30" s="355"/>
      <c r="R30" s="355"/>
      <c r="S30" s="355"/>
    </row>
    <row r="31" spans="1:25" x14ac:dyDescent="0.2">
      <c r="A31" s="355"/>
      <c r="B31" s="355"/>
      <c r="C31" s="355"/>
      <c r="D31" s="1263"/>
      <c r="E31" s="1263"/>
      <c r="F31" s="619"/>
      <c r="G31" s="603"/>
      <c r="H31" s="603"/>
      <c r="I31" s="603"/>
      <c r="J31" s="603"/>
      <c r="K31" s="603"/>
      <c r="L31" s="500"/>
      <c r="M31" s="619"/>
      <c r="N31" s="619"/>
      <c r="O31" s="355"/>
      <c r="P31" s="355"/>
      <c r="Q31" s="355"/>
      <c r="R31" s="355"/>
      <c r="S31" s="355"/>
    </row>
    <row r="32" spans="1:25" x14ac:dyDescent="0.2">
      <c r="A32" s="355"/>
      <c r="B32" s="355"/>
      <c r="C32" s="355"/>
      <c r="D32" s="1264"/>
      <c r="E32" s="1264"/>
      <c r="F32" s="619"/>
      <c r="G32" s="603"/>
      <c r="H32" s="603"/>
      <c r="I32" s="603"/>
      <c r="J32" s="603"/>
      <c r="K32" s="603"/>
      <c r="L32" s="500"/>
      <c r="M32" s="619"/>
      <c r="N32" s="619"/>
      <c r="O32" s="355"/>
      <c r="P32" s="355"/>
      <c r="Q32" s="355"/>
      <c r="R32" s="355"/>
      <c r="S32" s="355"/>
    </row>
  </sheetData>
  <mergeCells count="10">
    <mergeCell ref="B1:D8"/>
    <mergeCell ref="D9:K9"/>
    <mergeCell ref="D31:E31"/>
    <mergeCell ref="D32:E32"/>
    <mergeCell ref="L23:N23"/>
    <mergeCell ref="L24:N24"/>
    <mergeCell ref="L25:M25"/>
    <mergeCell ref="L26:N26"/>
    <mergeCell ref="D29:E29"/>
    <mergeCell ref="D30:E30"/>
  </mergeCells>
  <dataValidations count="13">
    <dataValidation type="list" allowBlank="1" showInputMessage="1" errorTitle="Upozorenje" sqref="B13:B17" xr:uid="{00000000-0002-0000-1200-000000000000}">
      <formula1>PARTIJE1</formula1>
    </dataValidation>
    <dataValidation allowBlank="1" showInputMessage="1" showErrorMessage="1" prompt="uneti kao mm/yyyy" sqref="O13:O17 O19:O20" xr:uid="{00000000-0002-0000-1200-000001000000}"/>
    <dataValidation type="list" allowBlank="1" showInputMessage="1" showErrorMessage="1" sqref="M13:M17 M19:M20" xr:uid="{00000000-0002-0000-1200-000002000000}">
      <formula1>OVPP</formula1>
    </dataValidation>
    <dataValidation type="list" allowBlank="1" showInputMessage="1" showErrorMessage="1" errorTitle="Upozerenje" error="Koristite padajući meni" sqref="F19 F13:F17" xr:uid="{00000000-0002-0000-1200-000003000000}">
      <formula1>EKLAS</formula1>
    </dataValidation>
    <dataValidation type="list" allowBlank="1" showInputMessage="1" showErrorMessage="1" sqref="Q13:Q17" xr:uid="{00000000-0002-0000-1200-000004000000}">
      <formula1>NUTS1</formula1>
    </dataValidation>
    <dataValidation type="list" allowBlank="1" showInputMessage="1" showErrorMessage="1" sqref="V13:V17 V20" xr:uid="{00000000-0002-0000-1200-000005000000}">
      <formula1>UPR</formula1>
    </dataValidation>
    <dataValidation type="list" allowBlank="1" showInputMessage="1" showErrorMessage="1" sqref="R13:R17" xr:uid="{00000000-0002-0000-1200-000006000000}">
      <formula1>OPP</formula1>
    </dataValidation>
    <dataValidation type="list" allowBlank="1" showInputMessage="1" showErrorMessage="1" sqref="S13:S17" xr:uid="{00000000-0002-0000-1200-000007000000}">
      <formula1>CJN</formula1>
    </dataValidation>
    <dataValidation type="list" allowBlank="1" showInputMessage="1" showErrorMessage="1" sqref="C13:C17" xr:uid="{00000000-0002-0000-1200-000008000000}">
      <formula1>VRSTAPREDMETA1</formula1>
    </dataValidation>
    <dataValidation type="list" allowBlank="1" showInputMessage="1" showErrorMessage="1" sqref="P19:X19 P16:P17 P13:P14" xr:uid="{00000000-0002-0000-1200-000009000000}">
      <formula1>ЦПВ</formula1>
    </dataValidation>
    <dataValidation type="list" allowBlank="1" showInputMessage="1" showErrorMessage="1" sqref="U13:U17" xr:uid="{00000000-0002-0000-1200-00000A000000}">
      <formula1>OSNOVIZZJN</formula1>
    </dataValidation>
    <dataValidation type="list" allowBlank="1" showInputMessage="1" showErrorMessage="1" sqref="L13:L20" xr:uid="{00000000-0002-0000-1200-00000B000000}">
      <formula1>vrstepostupka4</formula1>
    </dataValidation>
    <dataValidation type="list" allowBlank="1" showInputMessage="1" showErrorMessage="1" sqref="P15" xr:uid="{00000000-0002-0000-1200-00000C000000}">
      <formula1>CVP</formula1>
    </dataValidation>
  </dataValidations>
  <pageMargins left="0.7" right="0.7" top="0.75" bottom="0.75" header="0.3" footer="0.3"/>
  <pageSetup scale="55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9011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90113" r:id="rId4"/>
      </mc:Fallback>
    </mc:AlternateContent>
    <mc:AlternateContent xmlns:mc="http://schemas.openxmlformats.org/markup-compatibility/2006">
      <mc:Choice Requires="x14">
        <oleObject progId="PBrush" shapeId="90114" r:id="rId6">
          <objectPr defaultSize="0" autoPict="0" r:id="rId5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1266825</xdr:colOff>
                <xdr:row>2</xdr:row>
                <xdr:rowOff>0</xdr:rowOff>
              </to>
            </anchor>
          </objectPr>
        </oleObject>
      </mc:Choice>
      <mc:Fallback>
        <oleObject progId="PBrush" shapeId="90114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200-00000D000000}">
          <x14:formula1>
            <xm:f>'НАЗИВ СПЈ1'!$H$1:$H$6</xm:f>
          </x14:formula1>
          <xm:sqref>T13:T17 T20</xm:sqref>
        </x14:dataValidation>
        <x14:dataValidation type="list" allowBlank="1" showInputMessage="1" showErrorMessage="1" xr:uid="{00000000-0002-0000-1200-00000E000000}">
          <x14:formula1>
            <xm:f>'statusi postupaka'!$A$1:$A$7</xm:f>
          </x14:formula1>
          <xm:sqref>X13:X17 X20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34"/>
  <sheetViews>
    <sheetView topLeftCell="A10" zoomScaleNormal="100" workbookViewId="0">
      <selection sqref="A1:XFD13"/>
    </sheetView>
  </sheetViews>
  <sheetFormatPr defaultColWidth="9.140625" defaultRowHeight="12" x14ac:dyDescent="0.2"/>
  <cols>
    <col min="1" max="1" width="7.42578125" style="852" customWidth="1"/>
    <col min="2" max="2" width="6.85546875" style="852" customWidth="1"/>
    <col min="3" max="3" width="7" style="854" customWidth="1"/>
    <col min="4" max="4" width="39.42578125" style="1022" customWidth="1"/>
    <col min="5" max="5" width="17" style="858" hidden="1" customWidth="1"/>
    <col min="6" max="6" width="8.7109375" style="854" customWidth="1"/>
    <col min="7" max="7" width="16.42578125" style="855" customWidth="1"/>
    <col min="8" max="10" width="16" style="855" customWidth="1"/>
    <col min="11" max="11" width="15.140625" style="855" customWidth="1"/>
    <col min="12" max="12" width="16.140625" style="856" customWidth="1"/>
    <col min="13" max="13" width="11.7109375" style="854" customWidth="1"/>
    <col min="14" max="14" width="10" style="854" customWidth="1"/>
    <col min="15" max="15" width="10.85546875" style="854" customWidth="1"/>
    <col min="16" max="16" width="15" style="857" customWidth="1"/>
    <col min="17" max="17" width="12.140625" style="854" customWidth="1"/>
    <col min="18" max="19" width="8.85546875" style="856" customWidth="1"/>
    <col min="20" max="20" width="13.42578125" style="858" bestFit="1" customWidth="1"/>
    <col min="21" max="21" width="15" style="858" hidden="1" customWidth="1"/>
    <col min="22" max="22" width="8.85546875" style="858" customWidth="1"/>
    <col min="23" max="23" width="9" style="858" customWidth="1"/>
    <col min="24" max="24" width="11.42578125" style="858" customWidth="1"/>
    <col min="25" max="25" width="13.85546875" style="858" customWidth="1"/>
    <col min="26" max="26" width="15.85546875" style="858" customWidth="1"/>
    <col min="27" max="16384" width="9.140625" style="858"/>
  </cols>
  <sheetData>
    <row r="1" spans="1:26" x14ac:dyDescent="0.2">
      <c r="B1" s="1201" t="s">
        <v>10386</v>
      </c>
      <c r="C1" s="1201"/>
      <c r="D1" s="1201"/>
      <c r="E1" s="853"/>
    </row>
    <row r="2" spans="1:26" x14ac:dyDescent="0.2">
      <c r="B2" s="1201"/>
      <c r="C2" s="1201"/>
      <c r="D2" s="1201"/>
      <c r="E2" s="853"/>
      <c r="O2" s="859"/>
      <c r="P2" s="860"/>
      <c r="Q2" s="860"/>
    </row>
    <row r="3" spans="1:26" x14ac:dyDescent="0.2">
      <c r="B3" s="1201"/>
      <c r="C3" s="1201"/>
      <c r="D3" s="1201"/>
      <c r="E3" s="853"/>
      <c r="N3" s="854" t="s">
        <v>10332</v>
      </c>
      <c r="O3" s="859"/>
      <c r="P3" s="861">
        <v>44609</v>
      </c>
      <c r="Q3" s="860"/>
    </row>
    <row r="4" spans="1:26" x14ac:dyDescent="0.2">
      <c r="B4" s="1201"/>
      <c r="C4" s="1201"/>
      <c r="D4" s="1201"/>
      <c r="E4" s="853"/>
      <c r="N4" s="854" t="s">
        <v>10339</v>
      </c>
      <c r="P4" s="861">
        <v>44615</v>
      </c>
    </row>
    <row r="5" spans="1:26" x14ac:dyDescent="0.2">
      <c r="B5" s="1201"/>
      <c r="C5" s="1201"/>
      <c r="D5" s="1201"/>
      <c r="E5" s="853"/>
      <c r="N5" s="854" t="s">
        <v>10344</v>
      </c>
      <c r="P5" s="861">
        <v>44658</v>
      </c>
    </row>
    <row r="6" spans="1:26" x14ac:dyDescent="0.2">
      <c r="B6" s="1201"/>
      <c r="C6" s="1201"/>
      <c r="D6" s="1201"/>
      <c r="E6" s="853"/>
      <c r="N6" s="854" t="s">
        <v>10351</v>
      </c>
      <c r="P6" s="862">
        <v>44669</v>
      </c>
    </row>
    <row r="7" spans="1:26" x14ac:dyDescent="0.2">
      <c r="B7" s="1201"/>
      <c r="C7" s="1201"/>
      <c r="D7" s="1201"/>
      <c r="E7" s="853"/>
      <c r="N7" s="854" t="s">
        <v>10361</v>
      </c>
      <c r="P7" s="862">
        <v>44711</v>
      </c>
    </row>
    <row r="8" spans="1:26" x14ac:dyDescent="0.2">
      <c r="B8" s="1201"/>
      <c r="C8" s="1201"/>
      <c r="D8" s="1201"/>
      <c r="E8" s="853"/>
    </row>
    <row r="9" spans="1:26" s="869" customFormat="1" x14ac:dyDescent="0.2">
      <c r="A9" s="863" t="s">
        <v>10</v>
      </c>
      <c r="B9" s="863"/>
      <c r="C9" s="864"/>
      <c r="D9" s="1202" t="s">
        <v>10387</v>
      </c>
      <c r="E9" s="1202"/>
      <c r="F9" s="1202"/>
      <c r="G9" s="1202"/>
      <c r="H9" s="1202"/>
      <c r="I9" s="1202"/>
      <c r="J9" s="1202"/>
      <c r="K9" s="1202"/>
      <c r="L9" s="1031"/>
      <c r="M9" s="864"/>
      <c r="N9" s="864"/>
      <c r="O9" s="864"/>
      <c r="P9" s="866"/>
      <c r="Q9" s="864"/>
      <c r="R9" s="1031"/>
      <c r="S9" s="867"/>
      <c r="T9" s="868"/>
      <c r="U9" s="868"/>
      <c r="V9" s="868"/>
      <c r="W9" s="868"/>
      <c r="X9" s="868"/>
    </row>
    <row r="10" spans="1:26" s="878" customFormat="1" ht="147.75" x14ac:dyDescent="0.2">
      <c r="A10" s="870" t="s">
        <v>0</v>
      </c>
      <c r="B10" s="870" t="s">
        <v>9546</v>
      </c>
      <c r="C10" s="871" t="s">
        <v>9547</v>
      </c>
      <c r="D10" s="872" t="s">
        <v>9699</v>
      </c>
      <c r="E10" s="873"/>
      <c r="F10" s="871" t="s">
        <v>9701</v>
      </c>
      <c r="G10" s="874" t="s">
        <v>9697</v>
      </c>
      <c r="H10" s="874" t="s">
        <v>9695</v>
      </c>
      <c r="I10" s="874" t="s">
        <v>9696</v>
      </c>
      <c r="J10" s="874" t="s">
        <v>9702</v>
      </c>
      <c r="K10" s="874" t="s">
        <v>9754</v>
      </c>
      <c r="L10" s="875" t="s">
        <v>1</v>
      </c>
      <c r="M10" s="876" t="s">
        <v>9698</v>
      </c>
      <c r="N10" s="876" t="s">
        <v>9678</v>
      </c>
      <c r="O10" s="876" t="s">
        <v>9628</v>
      </c>
      <c r="P10" s="877" t="s">
        <v>18</v>
      </c>
      <c r="Q10" s="876" t="s">
        <v>9551</v>
      </c>
      <c r="R10" s="873" t="s">
        <v>9548</v>
      </c>
      <c r="S10" s="873" t="s">
        <v>9549</v>
      </c>
      <c r="T10" s="873" t="s">
        <v>9610</v>
      </c>
      <c r="U10" s="873" t="s">
        <v>9611</v>
      </c>
      <c r="V10" s="873" t="s">
        <v>9623</v>
      </c>
      <c r="W10" s="873" t="s">
        <v>10165</v>
      </c>
      <c r="X10" s="873" t="s">
        <v>10263</v>
      </c>
    </row>
    <row r="11" spans="1:26" s="856" customFormat="1" x14ac:dyDescent="0.2">
      <c r="A11" s="879" t="s">
        <v>2</v>
      </c>
      <c r="B11" s="879" t="s">
        <v>3</v>
      </c>
      <c r="C11" s="880" t="s">
        <v>4</v>
      </c>
      <c r="D11" s="881" t="s">
        <v>5</v>
      </c>
      <c r="E11" s="882"/>
      <c r="F11" s="880" t="s">
        <v>9752</v>
      </c>
      <c r="G11" s="883" t="s">
        <v>10359</v>
      </c>
      <c r="H11" s="883" t="s">
        <v>9753</v>
      </c>
      <c r="I11" s="883" t="s">
        <v>7</v>
      </c>
      <c r="J11" s="883" t="s">
        <v>8</v>
      </c>
      <c r="K11" s="883" t="s">
        <v>9</v>
      </c>
      <c r="L11" s="882" t="s">
        <v>11</v>
      </c>
      <c r="M11" s="884" t="s">
        <v>12</v>
      </c>
      <c r="N11" s="884" t="s">
        <v>13</v>
      </c>
      <c r="O11" s="884" t="s">
        <v>14</v>
      </c>
      <c r="P11" s="885" t="s">
        <v>15</v>
      </c>
      <c r="Q11" s="884" t="s">
        <v>16</v>
      </c>
      <c r="R11" s="882" t="s">
        <v>9677</v>
      </c>
      <c r="S11" s="886">
        <v>18</v>
      </c>
      <c r="T11" s="886">
        <v>19</v>
      </c>
      <c r="U11" s="886">
        <v>20</v>
      </c>
      <c r="V11" s="886">
        <v>21</v>
      </c>
      <c r="W11" s="886">
        <v>15</v>
      </c>
      <c r="X11" s="886">
        <v>16</v>
      </c>
    </row>
    <row r="12" spans="1:26" s="895" customFormat="1" ht="19.5" customHeight="1" x14ac:dyDescent="0.2">
      <c r="A12" s="915"/>
      <c r="B12" s="915"/>
      <c r="C12" s="916"/>
      <c r="D12" s="917" t="s">
        <v>9691</v>
      </c>
      <c r="E12" s="918" t="e">
        <f>#REF!+#REF!+#REF!+#REF!+#REF!+#REF!+#REF!+#REF!+#REF!+#REF!+#REF!+#REF!+#REF!+#REF!+#REF!+#REF!+#REF!+#REF!+#REF!+#REF!+#REF!+#REF!+#REF!+E13+E14+E15+E16+#REF!+#REF!+E17+E18+#REF!+#REF!+#REF!+#REF!+#REF!+#REF!+#REF!+#REF!+#REF!+#REF!+#REF!+#REF!+#REF!+#REF!</f>
        <v>#REF!</v>
      </c>
      <c r="F12" s="919"/>
      <c r="G12" s="920">
        <f>SUM(G13:G19)</f>
        <v>122893166.66666667</v>
      </c>
      <c r="H12" s="920"/>
      <c r="I12" s="921"/>
      <c r="J12" s="921"/>
      <c r="K12" s="921"/>
      <c r="L12" s="922"/>
      <c r="M12" s="923"/>
      <c r="N12" s="923"/>
      <c r="O12" s="923"/>
      <c r="P12" s="924"/>
      <c r="Q12" s="923"/>
      <c r="R12" s="922"/>
      <c r="S12" s="925"/>
      <c r="T12" s="925"/>
      <c r="U12" s="925"/>
      <c r="V12" s="925"/>
      <c r="W12" s="925"/>
      <c r="X12" s="925"/>
    </row>
    <row r="13" spans="1:26" ht="36" x14ac:dyDescent="0.2">
      <c r="A13" s="926" t="s">
        <v>9798</v>
      </c>
      <c r="B13" s="942"/>
      <c r="C13" s="937" t="s">
        <v>9552</v>
      </c>
      <c r="D13" s="927" t="s">
        <v>10096</v>
      </c>
      <c r="E13" s="834">
        <v>24000000</v>
      </c>
      <c r="F13" s="928">
        <v>515100</v>
      </c>
      <c r="G13" s="929">
        <f t="shared" ref="G13:G18" si="0">SUM(H13:K13)</f>
        <v>22000000</v>
      </c>
      <c r="H13" s="929">
        <v>22000000</v>
      </c>
      <c r="I13" s="929">
        <v>0</v>
      </c>
      <c r="J13" s="929">
        <v>0</v>
      </c>
      <c r="K13" s="929">
        <v>0</v>
      </c>
      <c r="L13" s="930" t="s">
        <v>9488</v>
      </c>
      <c r="M13" s="931" t="s">
        <v>9496</v>
      </c>
      <c r="N13" s="932">
        <v>44713</v>
      </c>
      <c r="O13" s="932">
        <v>44896</v>
      </c>
      <c r="P13" s="943" t="s">
        <v>10089</v>
      </c>
      <c r="Q13" s="944" t="s">
        <v>9765</v>
      </c>
      <c r="R13" s="945" t="s">
        <v>9500</v>
      </c>
      <c r="S13" s="933" t="s">
        <v>9500</v>
      </c>
      <c r="T13" s="946" t="s">
        <v>9605</v>
      </c>
      <c r="U13" s="946" t="s">
        <v>9619</v>
      </c>
      <c r="V13" s="946" t="s">
        <v>9625</v>
      </c>
      <c r="W13" s="941" t="s">
        <v>10185</v>
      </c>
      <c r="X13" s="935" t="s">
        <v>10264</v>
      </c>
      <c r="Y13" s="1025" t="s">
        <v>10389</v>
      </c>
      <c r="Z13" s="1025" t="s">
        <v>10392</v>
      </c>
    </row>
    <row r="14" spans="1:26" ht="48" x14ac:dyDescent="0.2">
      <c r="A14" s="926" t="s">
        <v>9800</v>
      </c>
      <c r="B14" s="942"/>
      <c r="C14" s="937" t="s">
        <v>9552</v>
      </c>
      <c r="D14" s="927" t="s">
        <v>10388</v>
      </c>
      <c r="E14" s="834">
        <v>36000000</v>
      </c>
      <c r="F14" s="928">
        <v>515100</v>
      </c>
      <c r="G14" s="929">
        <f t="shared" si="0"/>
        <v>28000000</v>
      </c>
      <c r="H14" s="929">
        <v>28000000</v>
      </c>
      <c r="I14" s="929">
        <v>0</v>
      </c>
      <c r="J14" s="929">
        <v>0</v>
      </c>
      <c r="K14" s="929">
        <v>0</v>
      </c>
      <c r="L14" s="930" t="s">
        <v>9488</v>
      </c>
      <c r="M14" s="931" t="s">
        <v>9496</v>
      </c>
      <c r="N14" s="932">
        <v>44713</v>
      </c>
      <c r="O14" s="932">
        <v>44896</v>
      </c>
      <c r="P14" s="943" t="s">
        <v>10089</v>
      </c>
      <c r="Q14" s="944" t="s">
        <v>9765</v>
      </c>
      <c r="R14" s="945" t="s">
        <v>9500</v>
      </c>
      <c r="S14" s="933" t="s">
        <v>9500</v>
      </c>
      <c r="T14" s="946" t="s">
        <v>9605</v>
      </c>
      <c r="U14" s="946" t="s">
        <v>9619</v>
      </c>
      <c r="V14" s="946" t="s">
        <v>9625</v>
      </c>
      <c r="W14" s="941" t="s">
        <v>10186</v>
      </c>
      <c r="X14" s="935" t="s">
        <v>10264</v>
      </c>
      <c r="Y14" s="1025" t="s">
        <v>10389</v>
      </c>
      <c r="Z14" s="1025" t="s">
        <v>10393</v>
      </c>
    </row>
    <row r="15" spans="1:26" ht="48" x14ac:dyDescent="0.2">
      <c r="A15" s="926" t="s">
        <v>9801</v>
      </c>
      <c r="B15" s="942"/>
      <c r="C15" s="937" t="s">
        <v>9552</v>
      </c>
      <c r="D15" s="927" t="s">
        <v>10390</v>
      </c>
      <c r="E15" s="834">
        <v>20000000</v>
      </c>
      <c r="F15" s="928">
        <v>515100</v>
      </c>
      <c r="G15" s="929">
        <f t="shared" si="0"/>
        <v>28666667</v>
      </c>
      <c r="H15" s="929">
        <v>28666667</v>
      </c>
      <c r="I15" s="929">
        <v>0</v>
      </c>
      <c r="J15" s="929">
        <v>0</v>
      </c>
      <c r="K15" s="929">
        <v>0</v>
      </c>
      <c r="L15" s="930" t="s">
        <v>9488</v>
      </c>
      <c r="M15" s="931" t="s">
        <v>9496</v>
      </c>
      <c r="N15" s="932">
        <v>44713</v>
      </c>
      <c r="O15" s="932">
        <v>44896</v>
      </c>
      <c r="P15" s="943" t="s">
        <v>10084</v>
      </c>
      <c r="Q15" s="944" t="s">
        <v>9765</v>
      </c>
      <c r="R15" s="945" t="s">
        <v>9500</v>
      </c>
      <c r="S15" s="933" t="s">
        <v>9500</v>
      </c>
      <c r="T15" s="946" t="s">
        <v>9605</v>
      </c>
      <c r="U15" s="946" t="s">
        <v>9619</v>
      </c>
      <c r="V15" s="946" t="s">
        <v>9625</v>
      </c>
      <c r="W15" s="941" t="s">
        <v>10187</v>
      </c>
      <c r="X15" s="935" t="s">
        <v>10264</v>
      </c>
      <c r="Y15" s="1025" t="s">
        <v>10389</v>
      </c>
      <c r="Z15" s="1025" t="s">
        <v>10393</v>
      </c>
    </row>
    <row r="16" spans="1:26" ht="45" x14ac:dyDescent="0.2">
      <c r="A16" s="926" t="s">
        <v>9804</v>
      </c>
      <c r="B16" s="942"/>
      <c r="C16" s="937" t="s">
        <v>9552</v>
      </c>
      <c r="D16" s="927" t="s">
        <v>10099</v>
      </c>
      <c r="E16" s="834">
        <v>14400000</v>
      </c>
      <c r="F16" s="928">
        <v>515100</v>
      </c>
      <c r="G16" s="929">
        <f t="shared" si="0"/>
        <v>0</v>
      </c>
      <c r="H16" s="929">
        <v>0</v>
      </c>
      <c r="I16" s="929">
        <v>0</v>
      </c>
      <c r="J16" s="929">
        <v>0</v>
      </c>
      <c r="K16" s="929">
        <v>0</v>
      </c>
      <c r="L16" s="930" t="s">
        <v>9488</v>
      </c>
      <c r="M16" s="931" t="s">
        <v>9495</v>
      </c>
      <c r="N16" s="932">
        <v>44593</v>
      </c>
      <c r="O16" s="932">
        <v>44896</v>
      </c>
      <c r="P16" s="943" t="s">
        <v>10084</v>
      </c>
      <c r="Q16" s="944" t="s">
        <v>9765</v>
      </c>
      <c r="R16" s="945" t="s">
        <v>9500</v>
      </c>
      <c r="S16" s="933" t="s">
        <v>9500</v>
      </c>
      <c r="T16" s="946" t="s">
        <v>9605</v>
      </c>
      <c r="U16" s="946" t="s">
        <v>9619</v>
      </c>
      <c r="V16" s="946" t="s">
        <v>9625</v>
      </c>
      <c r="W16" s="941" t="s">
        <v>10188</v>
      </c>
      <c r="X16" s="935" t="s">
        <v>10323</v>
      </c>
      <c r="Y16" s="1025" t="s">
        <v>10395</v>
      </c>
      <c r="Z16" s="1025"/>
    </row>
    <row r="17" spans="1:26" ht="45" x14ac:dyDescent="0.2">
      <c r="A17" s="926" t="s">
        <v>9806</v>
      </c>
      <c r="B17" s="942"/>
      <c r="C17" s="937" t="s">
        <v>9552</v>
      </c>
      <c r="D17" s="927" t="s">
        <v>10394</v>
      </c>
      <c r="E17" s="834">
        <v>26000000</v>
      </c>
      <c r="F17" s="928">
        <v>515100</v>
      </c>
      <c r="G17" s="929">
        <f t="shared" si="0"/>
        <v>21666666.666666668</v>
      </c>
      <c r="H17" s="929">
        <f t="shared" ref="H17" si="1">E17/1.2</f>
        <v>21666666.666666668</v>
      </c>
      <c r="I17" s="929">
        <v>0</v>
      </c>
      <c r="J17" s="929">
        <v>0</v>
      </c>
      <c r="K17" s="929">
        <v>0</v>
      </c>
      <c r="L17" s="930" t="s">
        <v>9488</v>
      </c>
      <c r="M17" s="931" t="s">
        <v>9496</v>
      </c>
      <c r="N17" s="932">
        <v>44713</v>
      </c>
      <c r="O17" s="932">
        <v>44896</v>
      </c>
      <c r="P17" s="943" t="s">
        <v>10084</v>
      </c>
      <c r="Q17" s="944" t="s">
        <v>9765</v>
      </c>
      <c r="R17" s="945" t="s">
        <v>9500</v>
      </c>
      <c r="S17" s="933" t="s">
        <v>9500</v>
      </c>
      <c r="T17" s="946" t="s">
        <v>9605</v>
      </c>
      <c r="U17" s="946" t="s">
        <v>9619</v>
      </c>
      <c r="V17" s="946" t="s">
        <v>9625</v>
      </c>
      <c r="W17" s="941" t="s">
        <v>10189</v>
      </c>
      <c r="X17" s="935" t="s">
        <v>10264</v>
      </c>
      <c r="Y17" s="1025" t="s">
        <v>10389</v>
      </c>
      <c r="Z17" s="1025" t="s">
        <v>10391</v>
      </c>
    </row>
    <row r="18" spans="1:26" s="843" customFormat="1" ht="45" x14ac:dyDescent="0.2">
      <c r="A18" s="831" t="s">
        <v>9808</v>
      </c>
      <c r="B18" s="947"/>
      <c r="C18" s="832" t="s">
        <v>9552</v>
      </c>
      <c r="D18" s="938" t="s">
        <v>10090</v>
      </c>
      <c r="E18" s="834">
        <v>28638750</v>
      </c>
      <c r="F18" s="835">
        <v>515100</v>
      </c>
      <c r="G18" s="836">
        <f t="shared" si="0"/>
        <v>1559833</v>
      </c>
      <c r="H18" s="836">
        <v>1559833</v>
      </c>
      <c r="I18" s="836">
        <v>0</v>
      </c>
      <c r="J18" s="836">
        <v>0</v>
      </c>
      <c r="K18" s="836">
        <v>0</v>
      </c>
      <c r="L18" s="834" t="s">
        <v>9488</v>
      </c>
      <c r="M18" s="837" t="s">
        <v>9496</v>
      </c>
      <c r="N18" s="932">
        <v>44713</v>
      </c>
      <c r="O18" s="838">
        <v>44896</v>
      </c>
      <c r="P18" s="951" t="s">
        <v>10084</v>
      </c>
      <c r="Q18" s="849" t="s">
        <v>9765</v>
      </c>
      <c r="R18" s="850" t="s">
        <v>9500</v>
      </c>
      <c r="S18" s="839" t="s">
        <v>9500</v>
      </c>
      <c r="T18" s="950" t="s">
        <v>9605</v>
      </c>
      <c r="U18" s="950" t="s">
        <v>9619</v>
      </c>
      <c r="V18" s="950" t="s">
        <v>9625</v>
      </c>
      <c r="W18" s="842" t="s">
        <v>10192</v>
      </c>
      <c r="X18" s="1032" t="s">
        <v>10264</v>
      </c>
      <c r="Y18" s="851" t="s">
        <v>10296</v>
      </c>
      <c r="Z18" s="1025" t="s">
        <v>10389</v>
      </c>
    </row>
    <row r="19" spans="1:26" s="843" customFormat="1" ht="48" x14ac:dyDescent="0.2">
      <c r="A19" s="831" t="s">
        <v>9859</v>
      </c>
      <c r="B19" s="947"/>
      <c r="C19" s="832" t="s">
        <v>9552</v>
      </c>
      <c r="D19" s="938" t="s">
        <v>10396</v>
      </c>
      <c r="E19" s="834">
        <v>28638750</v>
      </c>
      <c r="F19" s="835">
        <v>515100</v>
      </c>
      <c r="G19" s="836">
        <f t="shared" ref="G19" si="2">SUM(H19:K19)</f>
        <v>21000000</v>
      </c>
      <c r="H19" s="836">
        <v>21000000</v>
      </c>
      <c r="I19" s="836">
        <v>0</v>
      </c>
      <c r="J19" s="836">
        <v>0</v>
      </c>
      <c r="K19" s="836">
        <v>0</v>
      </c>
      <c r="L19" s="834" t="s">
        <v>9488</v>
      </c>
      <c r="M19" s="837" t="s">
        <v>9496</v>
      </c>
      <c r="N19" s="932">
        <v>44713</v>
      </c>
      <c r="O19" s="838">
        <v>44896</v>
      </c>
      <c r="P19" s="951" t="s">
        <v>10084</v>
      </c>
      <c r="Q19" s="849" t="s">
        <v>9765</v>
      </c>
      <c r="R19" s="850" t="s">
        <v>9500</v>
      </c>
      <c r="S19" s="839" t="s">
        <v>9500</v>
      </c>
      <c r="T19" s="950" t="s">
        <v>9605</v>
      </c>
      <c r="U19" s="950" t="s">
        <v>9619</v>
      </c>
      <c r="V19" s="950" t="s">
        <v>9625</v>
      </c>
      <c r="W19" s="842"/>
      <c r="X19" s="1032" t="s">
        <v>10264</v>
      </c>
      <c r="Y19" s="851" t="s">
        <v>10397</v>
      </c>
      <c r="Z19" s="1025"/>
    </row>
    <row r="20" spans="1:26" s="895" customFormat="1" ht="19.5" customHeight="1" x14ac:dyDescent="0.2">
      <c r="A20" s="915"/>
      <c r="B20" s="915"/>
      <c r="C20" s="916"/>
      <c r="D20" s="917" t="s">
        <v>9694</v>
      </c>
      <c r="E20" s="918" t="e">
        <f>#REF!+E25+E29+E32+#REF!+E40+E43+E45+E47+E50+E53+E54+E55+E56+E61+E62+E63+E64+E65+E66+E67+E68+E69+E70+E71+E72+E73+E74+E75+E76+E77+E78+E79+E80+E81+E82+E83+E84+E85+E86+E87+E88+E89+E90+E91+#REF!+#REF!+#REF!+#REF!+#REF!+E92+E93+E94+E95+E96+E97+E98+E101+E102+E103+E104+E105+E106+E107+#REF!+E110+#REF!+#REF!+E111+E112+E113+E114+E115+E116+E117+#REF!+#REF!+#REF!+#REF!+#REF!+#REF!+#REF!+E118+E119+E120+E121+E122</f>
        <v>#REF!</v>
      </c>
      <c r="F20" s="983"/>
      <c r="G20" s="920">
        <f>SUM(G21+G26+G27)</f>
        <v>24035605.826666668</v>
      </c>
      <c r="H20" s="920"/>
      <c r="I20" s="920"/>
      <c r="J20" s="920"/>
      <c r="K20" s="920"/>
      <c r="L20" s="922"/>
      <c r="M20" s="923"/>
      <c r="N20" s="923"/>
      <c r="O20" s="923"/>
      <c r="P20" s="924"/>
      <c r="Q20" s="924"/>
      <c r="R20" s="924"/>
      <c r="S20" s="924"/>
      <c r="T20" s="924"/>
      <c r="U20" s="924"/>
      <c r="V20" s="924"/>
      <c r="W20" s="924"/>
      <c r="X20" s="924"/>
      <c r="Y20" s="867"/>
      <c r="Z20" s="867"/>
    </row>
    <row r="21" spans="1:26" s="1078" customFormat="1" ht="109.5" customHeight="1" x14ac:dyDescent="0.2">
      <c r="A21" s="1061" t="s">
        <v>13</v>
      </c>
      <c r="B21" s="1062"/>
      <c r="C21" s="1063" t="s">
        <v>9553</v>
      </c>
      <c r="D21" s="1064" t="s">
        <v>10384</v>
      </c>
      <c r="E21" s="1065">
        <f t="shared" ref="E21:E26" si="3">H21*1.2</f>
        <v>6642727.0000000009</v>
      </c>
      <c r="F21" s="1066"/>
      <c r="G21" s="1067">
        <f>SUM(G22:G25)</f>
        <v>23035605.826666668</v>
      </c>
      <c r="H21" s="1067">
        <f t="shared" ref="H21:K21" si="4">SUM(H22:H25)</f>
        <v>5535605.833333334</v>
      </c>
      <c r="I21" s="1067">
        <f t="shared" si="4"/>
        <v>11583333.33</v>
      </c>
      <c r="J21" s="1067">
        <f t="shared" si="4"/>
        <v>5916666.6633333331</v>
      </c>
      <c r="K21" s="1067">
        <f t="shared" si="4"/>
        <v>0</v>
      </c>
      <c r="L21" s="1065" t="s">
        <v>9488</v>
      </c>
      <c r="M21" s="1068" t="s">
        <v>9496</v>
      </c>
      <c r="N21" s="1069">
        <v>44743</v>
      </c>
      <c r="O21" s="1069">
        <v>45474</v>
      </c>
      <c r="P21" s="1070" t="s">
        <v>9788</v>
      </c>
      <c r="Q21" s="1069" t="s">
        <v>9704</v>
      </c>
      <c r="R21" s="1071" t="s">
        <v>9500</v>
      </c>
      <c r="S21" s="1072" t="s">
        <v>9500</v>
      </c>
      <c r="T21" s="1072" t="s">
        <v>9605</v>
      </c>
      <c r="U21" s="1073" t="s">
        <v>9619</v>
      </c>
      <c r="V21" s="1072" t="s">
        <v>9624</v>
      </c>
      <c r="W21" s="1074" t="s">
        <v>10219</v>
      </c>
      <c r="X21" s="1075" t="s">
        <v>10265</v>
      </c>
      <c r="Y21" s="1076" t="s">
        <v>10383</v>
      </c>
      <c r="Z21" s="1077" t="s">
        <v>10380</v>
      </c>
    </row>
    <row r="22" spans="1:26" s="843" customFormat="1" ht="36" x14ac:dyDescent="0.2">
      <c r="A22" s="831"/>
      <c r="B22" s="947"/>
      <c r="C22" s="832" t="s">
        <v>9553</v>
      </c>
      <c r="D22" s="938" t="s">
        <v>9784</v>
      </c>
      <c r="E22" s="834">
        <f t="shared" si="3"/>
        <v>2000000</v>
      </c>
      <c r="F22" s="835">
        <v>422100</v>
      </c>
      <c r="G22" s="836">
        <f t="shared" ref="G22:G26" si="5">SUM(H22:K22)</f>
        <v>7999999.9966666671</v>
      </c>
      <c r="H22" s="836">
        <f>2000000/1.2</f>
        <v>1666666.6666666667</v>
      </c>
      <c r="I22" s="836">
        <v>4000000</v>
      </c>
      <c r="J22" s="836">
        <v>2333333.33</v>
      </c>
      <c r="K22" s="836">
        <f>SUM(K27:K27)</f>
        <v>0</v>
      </c>
      <c r="L22" s="834" t="s">
        <v>9488</v>
      </c>
      <c r="M22" s="837" t="s">
        <v>9496</v>
      </c>
      <c r="N22" s="838">
        <v>44743</v>
      </c>
      <c r="O22" s="838">
        <v>45474</v>
      </c>
      <c r="P22" s="951" t="s">
        <v>9788</v>
      </c>
      <c r="Q22" s="838" t="s">
        <v>9704</v>
      </c>
      <c r="R22" s="839" t="s">
        <v>9500</v>
      </c>
      <c r="S22" s="950" t="s">
        <v>9500</v>
      </c>
      <c r="T22" s="950" t="s">
        <v>9605</v>
      </c>
      <c r="U22" s="840" t="s">
        <v>9619</v>
      </c>
      <c r="V22" s="950" t="s">
        <v>9624</v>
      </c>
      <c r="W22" s="842" t="s">
        <v>10219</v>
      </c>
      <c r="X22" s="1033" t="s">
        <v>10264</v>
      </c>
      <c r="Y22" s="1026" t="s">
        <v>10296</v>
      </c>
      <c r="Z22" s="1024"/>
    </row>
    <row r="23" spans="1:26" s="843" customFormat="1" ht="36" x14ac:dyDescent="0.2">
      <c r="A23" s="831"/>
      <c r="B23" s="947"/>
      <c r="C23" s="832" t="s">
        <v>9553</v>
      </c>
      <c r="D23" s="938" t="s">
        <v>9787</v>
      </c>
      <c r="E23" s="834">
        <f t="shared" si="3"/>
        <v>2500000</v>
      </c>
      <c r="F23" s="835">
        <v>422200</v>
      </c>
      <c r="G23" s="836">
        <f t="shared" si="5"/>
        <v>8000000.0033333339</v>
      </c>
      <c r="H23" s="836">
        <f>2500000/1.2</f>
        <v>2083333.3333333335</v>
      </c>
      <c r="I23" s="836">
        <v>4000000</v>
      </c>
      <c r="J23" s="836">
        <v>1916666.67</v>
      </c>
      <c r="K23" s="836">
        <f>SUM(K25:K25)</f>
        <v>0</v>
      </c>
      <c r="L23" s="834" t="s">
        <v>9488</v>
      </c>
      <c r="M23" s="837" t="s">
        <v>9496</v>
      </c>
      <c r="N23" s="838">
        <v>44743</v>
      </c>
      <c r="O23" s="838">
        <v>45474</v>
      </c>
      <c r="P23" s="951" t="s">
        <v>9788</v>
      </c>
      <c r="Q23" s="838" t="s">
        <v>9704</v>
      </c>
      <c r="R23" s="839" t="s">
        <v>9500</v>
      </c>
      <c r="S23" s="950" t="s">
        <v>9500</v>
      </c>
      <c r="T23" s="950" t="s">
        <v>9605</v>
      </c>
      <c r="U23" s="840" t="s">
        <v>9619</v>
      </c>
      <c r="V23" s="950" t="s">
        <v>9624</v>
      </c>
      <c r="W23" s="842" t="s">
        <v>10220</v>
      </c>
      <c r="X23" s="1033" t="s">
        <v>10264</v>
      </c>
      <c r="Y23" s="1026" t="s">
        <v>10296</v>
      </c>
      <c r="Z23" s="1024"/>
    </row>
    <row r="24" spans="1:26" s="843" customFormat="1" ht="56.25" customHeight="1" x14ac:dyDescent="0.2">
      <c r="A24" s="831"/>
      <c r="B24" s="947"/>
      <c r="C24" s="832" t="s">
        <v>9553</v>
      </c>
      <c r="D24" s="938" t="s">
        <v>10300</v>
      </c>
      <c r="E24" s="834">
        <f t="shared" si="3"/>
        <v>2000000</v>
      </c>
      <c r="F24" s="835">
        <v>423300</v>
      </c>
      <c r="G24" s="836">
        <f t="shared" si="5"/>
        <v>6666666.6600000001</v>
      </c>
      <c r="H24" s="836">
        <f>2000000/1.2</f>
        <v>1666666.6666666667</v>
      </c>
      <c r="I24" s="836">
        <v>3333333.33</v>
      </c>
      <c r="J24" s="836">
        <f>I24-H24</f>
        <v>1666666.6633333333</v>
      </c>
      <c r="K24" s="836">
        <v>0</v>
      </c>
      <c r="L24" s="834" t="s">
        <v>9488</v>
      </c>
      <c r="M24" s="837" t="s">
        <v>9496</v>
      </c>
      <c r="N24" s="838">
        <v>44743</v>
      </c>
      <c r="O24" s="838">
        <v>45474</v>
      </c>
      <c r="P24" s="951" t="s">
        <v>9790</v>
      </c>
      <c r="Q24" s="838" t="s">
        <v>9704</v>
      </c>
      <c r="R24" s="839" t="s">
        <v>9500</v>
      </c>
      <c r="S24" s="950" t="s">
        <v>9500</v>
      </c>
      <c r="T24" s="950" t="s">
        <v>9605</v>
      </c>
      <c r="U24" s="840" t="s">
        <v>9619</v>
      </c>
      <c r="V24" s="950" t="s">
        <v>9624</v>
      </c>
      <c r="W24" s="842" t="s">
        <v>10221</v>
      </c>
      <c r="X24" s="1033" t="s">
        <v>10264</v>
      </c>
      <c r="Y24" s="1026" t="s">
        <v>10296</v>
      </c>
      <c r="Z24" s="1024"/>
    </row>
    <row r="25" spans="1:26" s="843" customFormat="1" ht="36" x14ac:dyDescent="0.2">
      <c r="A25" s="831"/>
      <c r="B25" s="947"/>
      <c r="C25" s="832" t="s">
        <v>9553</v>
      </c>
      <c r="D25" s="938" t="s">
        <v>9797</v>
      </c>
      <c r="E25" s="834">
        <f t="shared" si="3"/>
        <v>142727</v>
      </c>
      <c r="F25" s="835">
        <v>423900</v>
      </c>
      <c r="G25" s="836">
        <f t="shared" si="5"/>
        <v>368939.16666666669</v>
      </c>
      <c r="H25" s="836">
        <f>142727/1.2</f>
        <v>118939.16666666667</v>
      </c>
      <c r="I25" s="836">
        <f>300000/1.2</f>
        <v>250000</v>
      </c>
      <c r="J25" s="836">
        <v>0</v>
      </c>
      <c r="K25" s="836">
        <v>0</v>
      </c>
      <c r="L25" s="834" t="s">
        <v>9488</v>
      </c>
      <c r="M25" s="837" t="s">
        <v>9496</v>
      </c>
      <c r="N25" s="838">
        <v>44743</v>
      </c>
      <c r="O25" s="838">
        <v>45474</v>
      </c>
      <c r="P25" s="951" t="s">
        <v>9788</v>
      </c>
      <c r="Q25" s="838" t="s">
        <v>9704</v>
      </c>
      <c r="R25" s="839" t="s">
        <v>9500</v>
      </c>
      <c r="S25" s="950" t="s">
        <v>9500</v>
      </c>
      <c r="T25" s="950" t="s">
        <v>9605</v>
      </c>
      <c r="U25" s="840" t="s">
        <v>9619</v>
      </c>
      <c r="V25" s="950" t="s">
        <v>9624</v>
      </c>
      <c r="W25" s="842" t="s">
        <v>10223</v>
      </c>
      <c r="X25" s="1033" t="s">
        <v>10264</v>
      </c>
      <c r="Y25" s="1026" t="s">
        <v>10296</v>
      </c>
      <c r="Z25" s="1024"/>
    </row>
    <row r="26" spans="1:26" s="1060" customFormat="1" ht="84" x14ac:dyDescent="0.2">
      <c r="A26" s="1043" t="s">
        <v>16</v>
      </c>
      <c r="B26" s="1044"/>
      <c r="C26" s="1045" t="s">
        <v>9553</v>
      </c>
      <c r="D26" s="1046" t="s">
        <v>9794</v>
      </c>
      <c r="E26" s="1047">
        <f t="shared" si="3"/>
        <v>0</v>
      </c>
      <c r="F26" s="1048">
        <v>423500</v>
      </c>
      <c r="G26" s="1049">
        <f t="shared" si="5"/>
        <v>0</v>
      </c>
      <c r="H26" s="1049">
        <v>0</v>
      </c>
      <c r="I26" s="1049">
        <v>0</v>
      </c>
      <c r="J26" s="1049">
        <v>0</v>
      </c>
      <c r="K26" s="1049">
        <v>0</v>
      </c>
      <c r="L26" s="1047" t="s">
        <v>9488</v>
      </c>
      <c r="M26" s="1050" t="s">
        <v>9496</v>
      </c>
      <c r="N26" s="1051">
        <v>44652</v>
      </c>
      <c r="O26" s="1051">
        <v>45017</v>
      </c>
      <c r="P26" s="1052" t="s">
        <v>9796</v>
      </c>
      <c r="Q26" s="1051" t="s">
        <v>9704</v>
      </c>
      <c r="R26" s="1053" t="s">
        <v>9500</v>
      </c>
      <c r="S26" s="1054" t="s">
        <v>9500</v>
      </c>
      <c r="T26" s="1054" t="s">
        <v>9605</v>
      </c>
      <c r="U26" s="1055" t="s">
        <v>9619</v>
      </c>
      <c r="V26" s="1054" t="s">
        <v>9625</v>
      </c>
      <c r="W26" s="1056" t="s">
        <v>10222</v>
      </c>
      <c r="X26" s="1057" t="s">
        <v>10323</v>
      </c>
      <c r="Y26" s="1058" t="s">
        <v>10385</v>
      </c>
      <c r="Z26" s="1059"/>
    </row>
    <row r="27" spans="1:26" ht="36.75" customHeight="1" x14ac:dyDescent="0.2">
      <c r="A27" s="926" t="s">
        <v>9976</v>
      </c>
      <c r="B27" s="926"/>
      <c r="C27" s="937" t="s">
        <v>9553</v>
      </c>
      <c r="D27" s="938" t="s">
        <v>10398</v>
      </c>
      <c r="E27" s="834">
        <f t="shared" ref="E27" si="6">H27*1.2</f>
        <v>240000</v>
      </c>
      <c r="F27" s="928">
        <v>423900</v>
      </c>
      <c r="G27" s="929">
        <f>SUM(H27:K27)</f>
        <v>1000000</v>
      </c>
      <c r="H27" s="929">
        <f>240000/1.2</f>
        <v>200000</v>
      </c>
      <c r="I27" s="929">
        <f>960000/1.2</f>
        <v>800000</v>
      </c>
      <c r="J27" s="929">
        <f t="shared" ref="J27:K27" si="7">SUM(J31)</f>
        <v>0</v>
      </c>
      <c r="K27" s="929">
        <f t="shared" si="7"/>
        <v>0</v>
      </c>
      <c r="L27" s="930" t="s">
        <v>9488</v>
      </c>
      <c r="M27" s="931" t="s">
        <v>9497</v>
      </c>
      <c r="N27" s="932">
        <v>44835</v>
      </c>
      <c r="O27" s="932">
        <v>45200</v>
      </c>
      <c r="P27" s="636" t="s">
        <v>10399</v>
      </c>
      <c r="Q27" s="932" t="s">
        <v>9704</v>
      </c>
      <c r="R27" s="850" t="s">
        <v>9500</v>
      </c>
      <c r="S27" s="839" t="s">
        <v>9500</v>
      </c>
      <c r="T27" s="934" t="s">
        <v>9605</v>
      </c>
      <c r="U27" s="934" t="s">
        <v>9619</v>
      </c>
      <c r="V27" s="934" t="s">
        <v>9625</v>
      </c>
      <c r="W27" s="941"/>
      <c r="X27" s="935" t="s">
        <v>10264</v>
      </c>
      <c r="Y27" s="851" t="s">
        <v>10397</v>
      </c>
      <c r="Z27" s="1023"/>
    </row>
    <row r="28" spans="1:26" x14ac:dyDescent="0.2">
      <c r="A28" s="858"/>
      <c r="B28" s="355"/>
      <c r="C28" s="355"/>
      <c r="D28" s="1034"/>
      <c r="E28" s="499"/>
      <c r="F28" s="1017"/>
      <c r="G28" s="1018"/>
      <c r="H28" s="1018"/>
      <c r="I28" s="1018"/>
      <c r="J28" s="1018"/>
      <c r="K28" s="1018"/>
      <c r="L28" s="1019"/>
      <c r="M28" s="1017"/>
      <c r="N28" s="1017"/>
      <c r="O28" s="858"/>
      <c r="P28" s="858"/>
      <c r="Q28" s="858"/>
      <c r="R28" s="858"/>
      <c r="S28" s="858"/>
    </row>
    <row r="29" spans="1:26" x14ac:dyDescent="0.2">
      <c r="A29" s="858"/>
      <c r="B29" s="355"/>
      <c r="C29" s="355"/>
      <c r="D29" s="1263" t="s">
        <v>10400</v>
      </c>
      <c r="E29" s="1263"/>
      <c r="F29" s="1017"/>
      <c r="G29" s="1018"/>
      <c r="H29" s="1018"/>
      <c r="I29" s="1018"/>
      <c r="J29" s="1018"/>
      <c r="K29" s="1018"/>
      <c r="L29" s="1019"/>
      <c r="M29" s="1017"/>
      <c r="N29" s="1017"/>
      <c r="O29" s="858"/>
      <c r="P29" s="858"/>
      <c r="Q29" s="858"/>
      <c r="R29" s="858"/>
      <c r="S29" s="858"/>
    </row>
    <row r="30" spans="1:26" ht="28.5" customHeight="1" x14ac:dyDescent="0.2">
      <c r="A30" s="858"/>
      <c r="B30" s="858"/>
      <c r="C30" s="858"/>
      <c r="D30" s="1267" t="s">
        <v>10401</v>
      </c>
      <c r="E30" s="1267"/>
      <c r="F30" s="1017"/>
      <c r="G30" s="1018"/>
      <c r="H30" s="1018"/>
      <c r="I30" s="1018"/>
      <c r="J30" s="1018"/>
      <c r="K30" s="1018"/>
      <c r="L30" s="1019"/>
      <c r="M30" s="1017"/>
      <c r="N30" s="1017"/>
      <c r="O30" s="858"/>
      <c r="P30" s="858"/>
      <c r="Q30" s="858"/>
      <c r="R30" s="858"/>
      <c r="S30" s="858"/>
    </row>
    <row r="31" spans="1:26" x14ac:dyDescent="0.2">
      <c r="A31" s="858"/>
      <c r="B31" s="858"/>
      <c r="C31" s="858"/>
      <c r="D31" s="1268"/>
      <c r="E31" s="1268"/>
      <c r="F31" s="1017"/>
      <c r="G31" s="1018"/>
      <c r="H31" s="1018"/>
      <c r="I31" s="1018"/>
      <c r="J31" s="1018"/>
      <c r="K31" s="1205" t="s">
        <v>10151</v>
      </c>
      <c r="L31" s="1205"/>
      <c r="M31" s="1205"/>
      <c r="N31" s="1017"/>
      <c r="O31" s="858"/>
      <c r="P31" s="858"/>
      <c r="Q31" s="858"/>
      <c r="R31" s="858"/>
      <c r="S31" s="858"/>
    </row>
    <row r="32" spans="1:26" x14ac:dyDescent="0.2">
      <c r="A32" s="858"/>
      <c r="B32" s="858"/>
      <c r="C32" s="858"/>
      <c r="D32" s="1269"/>
      <c r="E32" s="1269"/>
      <c r="F32" s="1017"/>
      <c r="G32" s="1018"/>
      <c r="H32" s="1018"/>
      <c r="I32" s="1018"/>
      <c r="J32" s="1018"/>
      <c r="K32" s="1205" t="s">
        <v>10152</v>
      </c>
      <c r="L32" s="1205"/>
      <c r="M32" s="1205"/>
      <c r="N32" s="1017"/>
      <c r="O32" s="858"/>
      <c r="P32" s="858"/>
      <c r="Q32" s="858"/>
      <c r="R32" s="858"/>
      <c r="S32" s="858"/>
    </row>
    <row r="33" spans="11:13" x14ac:dyDescent="0.2">
      <c r="K33" s="1205"/>
      <c r="L33" s="1205"/>
      <c r="M33" s="1020"/>
    </row>
    <row r="34" spans="11:13" x14ac:dyDescent="0.2">
      <c r="K34" s="1205" t="s">
        <v>10149</v>
      </c>
      <c r="L34" s="1205"/>
      <c r="M34" s="1205"/>
    </row>
  </sheetData>
  <mergeCells count="10">
    <mergeCell ref="K34:M34"/>
    <mergeCell ref="B1:D8"/>
    <mergeCell ref="D9:K9"/>
    <mergeCell ref="K31:M31"/>
    <mergeCell ref="K32:M32"/>
    <mergeCell ref="K33:L33"/>
    <mergeCell ref="D30:E30"/>
    <mergeCell ref="D31:E31"/>
    <mergeCell ref="D32:E32"/>
    <mergeCell ref="D29:E29"/>
  </mergeCells>
  <dataValidations count="14">
    <dataValidation type="list" allowBlank="1" showInputMessage="1" errorTitle="Upozorenje" sqref="B13:B19 B27 B21:B24" xr:uid="{00000000-0002-0000-1300-000000000000}">
      <formula1>PARTIJE1</formula1>
    </dataValidation>
    <dataValidation type="list" allowBlank="1" showInputMessage="1" showErrorMessage="1" sqref="Q13:Q19 Q21:Q27" xr:uid="{00000000-0002-0000-1300-000001000000}">
      <formula1>NUTS1</formula1>
    </dataValidation>
    <dataValidation type="list" allowBlank="1" showInputMessage="1" showErrorMessage="1" sqref="V13:V19 V21:V27" xr:uid="{00000000-0002-0000-1300-000002000000}">
      <formula1>UPR</formula1>
    </dataValidation>
    <dataValidation type="list" allowBlank="1" showInputMessage="1" showErrorMessage="1" sqref="R13:R19 R27" xr:uid="{00000000-0002-0000-1300-000003000000}">
      <formula1>OPP</formula1>
    </dataValidation>
    <dataValidation type="list" allowBlank="1" showInputMessage="1" showErrorMessage="1" sqref="S13:S19 S27" xr:uid="{00000000-0002-0000-1300-000004000000}">
      <formula1>CJN</formula1>
    </dataValidation>
    <dataValidation type="list" allowBlank="1" showInputMessage="1" showErrorMessage="1" sqref="C13:C19 C21:C27" xr:uid="{00000000-0002-0000-1300-000005000000}">
      <formula1>VRSTAPREDMETA1</formula1>
    </dataValidation>
    <dataValidation type="list" allowBlank="1" showInputMessage="1" showErrorMessage="1" sqref="Q20:X20 P13:P27" xr:uid="{00000000-0002-0000-1300-000006000000}">
      <formula1>ЦПВ</formula1>
    </dataValidation>
    <dataValidation type="list" allowBlank="1" showInputMessage="1" showErrorMessage="1" sqref="U13:U19" xr:uid="{00000000-0002-0000-1300-000007000000}">
      <formula1>OSNOVIZZJN</formula1>
    </dataValidation>
    <dataValidation allowBlank="1" showInputMessage="1" showErrorMessage="1" prompt="Потребно тражити да се из спецификације УЗЗПРО уклоне ове ставке" sqref="D27" xr:uid="{00000000-0002-0000-1300-000008000000}"/>
    <dataValidation allowBlank="1" showInputMessage="1" showErrorMessage="1" prompt="uneti kao mm/yyyy" sqref="O13:O27" xr:uid="{00000000-0002-0000-1300-000009000000}"/>
    <dataValidation type="list" allowBlank="1" showInputMessage="1" showErrorMessage="1" sqref="M13:M27" xr:uid="{00000000-0002-0000-1300-00000A000000}">
      <formula1>OVPP</formula1>
    </dataValidation>
    <dataValidation type="list" allowBlank="1" showInputMessage="1" showErrorMessage="1" errorTitle="Upozerenje" error="Koristite padajući meni" sqref="F13:F27" xr:uid="{00000000-0002-0000-1300-00000B000000}">
      <formula1>EKLAS</formula1>
    </dataValidation>
    <dataValidation type="list" allowBlank="1" showInputMessage="1" showErrorMessage="1" sqref="L13:L27" xr:uid="{00000000-0002-0000-1300-00000C000000}">
      <formula1>vrstepostupka4</formula1>
    </dataValidation>
    <dataValidation type="list" allowBlank="1" showInputMessage="1" showErrorMessage="1" sqref="U21:U27" xr:uid="{00000000-0002-0000-1300-00000D000000}">
      <formula1>osnov2</formula1>
    </dataValidation>
  </dataValidations>
  <pageMargins left="0" right="0" top="0.74803149606299213" bottom="0.74803149606299213" header="0.31496062992125984" footer="0.31496062992125984"/>
  <pageSetup scale="43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911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91137" r:id="rId4"/>
      </mc:Fallback>
    </mc:AlternateContent>
    <mc:AlternateContent xmlns:mc="http://schemas.openxmlformats.org/markup-compatibility/2006">
      <mc:Choice Requires="x14">
        <oleObject progId="PBrush" shapeId="91138" r:id="rId6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91138" r:id="rId6"/>
      </mc:Fallback>
    </mc:AlternateContent>
    <mc:AlternateContent xmlns:mc="http://schemas.openxmlformats.org/markup-compatibility/2006">
      <mc:Choice Requires="x14">
        <oleObject progId="PBrush" shapeId="91139" r:id="rId7">
          <objectPr defaultSize="0" autoPict="0" r:id="rId5">
            <anchor moveWithCells="1" sizeWithCells="1">
              <from>
                <xdr:col>3</xdr:col>
                <xdr:colOff>638175</xdr:colOff>
                <xdr:row>2</xdr:row>
                <xdr:rowOff>0</xdr:rowOff>
              </from>
              <to>
                <xdr:col>3</xdr:col>
                <xdr:colOff>1066800</xdr:colOff>
                <xdr:row>2</xdr:row>
                <xdr:rowOff>0</xdr:rowOff>
              </to>
            </anchor>
          </objectPr>
        </oleObject>
      </mc:Choice>
      <mc:Fallback>
        <oleObject progId="PBrush" shapeId="91139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E000000}">
          <x14:formula1>
            <xm:f>'НАЗИВ СПЈ1'!$H$1:$H$6</xm:f>
          </x14:formula1>
          <xm:sqref>T13:T19 T21:T27</xm:sqref>
        </x14:dataValidation>
        <x14:dataValidation type="list" allowBlank="1" showInputMessage="1" showErrorMessage="1" xr:uid="{00000000-0002-0000-1300-00000F000000}">
          <x14:formula1>
            <xm:f>'statusi postupaka'!$A$1:$A$7</xm:f>
          </x14:formula1>
          <xm:sqref>X13:X19 X21:X27</xm:sqref>
        </x14:dataValidation>
        <x14:dataValidation type="list" allowBlank="1" showInputMessage="1" showErrorMessage="1" errorTitle="Izabrati iz padajućeg menija" error="Izabrati iz padajućeg menija" xr:uid="{00000000-0002-0000-1300-000010000000}">
          <x14:formula1>
            <xm:f>'C:\PLAN NABAVKI 2021\PLAN JN za 2021\[Plan_JN_i Plan nabavki na koje se ZJN ne primenjuje_2021-Jelena 18.12.2020.xlsx]NUTS'!#REF!</xm:f>
          </x14:formula1>
          <xm:sqref>Q21:Q27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7E300-0A5C-48CD-AD67-EC6F5F61A6A3}">
  <dimension ref="A2:Y18"/>
  <sheetViews>
    <sheetView topLeftCell="A2" workbookViewId="0">
      <selection activeCell="E2" sqref="E1:E1048576"/>
    </sheetView>
  </sheetViews>
  <sheetFormatPr defaultRowHeight="15" x14ac:dyDescent="0.25"/>
  <cols>
    <col min="4" max="4" width="20.28515625" customWidth="1"/>
    <col min="6" max="6" width="16.7109375" customWidth="1"/>
  </cols>
  <sheetData>
    <row r="2" spans="1:25" s="858" customFormat="1" ht="12" x14ac:dyDescent="0.2">
      <c r="A2" s="852"/>
      <c r="B2" s="1201" t="s">
        <v>10407</v>
      </c>
      <c r="C2" s="1201"/>
      <c r="D2" s="1201"/>
      <c r="E2" s="854"/>
      <c r="F2" s="855"/>
      <c r="G2" s="855"/>
      <c r="H2" s="855"/>
      <c r="I2" s="855"/>
      <c r="J2" s="855"/>
      <c r="K2" s="856"/>
      <c r="L2" s="854"/>
      <c r="M2" s="854"/>
      <c r="N2" s="854"/>
      <c r="O2" s="857"/>
      <c r="P2" s="854"/>
      <c r="Q2" s="856"/>
      <c r="R2" s="856"/>
    </row>
    <row r="3" spans="1:25" s="858" customFormat="1" ht="12" x14ac:dyDescent="0.2">
      <c r="A3" s="852"/>
      <c r="B3" s="1201"/>
      <c r="C3" s="1201"/>
      <c r="D3" s="1201"/>
      <c r="E3" s="854"/>
      <c r="F3" s="855"/>
      <c r="G3" s="855"/>
      <c r="H3" s="855"/>
      <c r="I3" s="855"/>
      <c r="J3" s="855"/>
      <c r="K3" s="856"/>
      <c r="L3" s="854"/>
      <c r="M3" s="854"/>
      <c r="N3" s="859"/>
      <c r="O3" s="860"/>
      <c r="P3" s="860"/>
      <c r="Q3" s="856"/>
      <c r="R3" s="856"/>
    </row>
    <row r="4" spans="1:25" s="858" customFormat="1" ht="12" x14ac:dyDescent="0.2">
      <c r="A4" s="852"/>
      <c r="B4" s="1201"/>
      <c r="C4" s="1201"/>
      <c r="D4" s="1201"/>
      <c r="E4" s="854"/>
      <c r="F4" s="855"/>
      <c r="G4" s="855"/>
      <c r="H4" s="855"/>
      <c r="I4" s="855"/>
      <c r="J4" s="855"/>
      <c r="K4" s="856"/>
      <c r="L4" s="854"/>
      <c r="M4" s="854" t="s">
        <v>10332</v>
      </c>
      <c r="N4" s="859"/>
      <c r="O4" s="861">
        <v>44609</v>
      </c>
      <c r="P4" s="860"/>
      <c r="Q4" s="856"/>
      <c r="R4" s="856"/>
    </row>
    <row r="5" spans="1:25" s="858" customFormat="1" ht="12" x14ac:dyDescent="0.2">
      <c r="A5" s="852"/>
      <c r="B5" s="1201"/>
      <c r="C5" s="1201"/>
      <c r="D5" s="1201"/>
      <c r="E5" s="854"/>
      <c r="F5" s="855"/>
      <c r="G5" s="855"/>
      <c r="H5" s="855"/>
      <c r="I5" s="855"/>
      <c r="J5" s="855"/>
      <c r="K5" s="856"/>
      <c r="L5" s="854"/>
      <c r="M5" s="854" t="s">
        <v>10339</v>
      </c>
      <c r="N5" s="854"/>
      <c r="O5" s="861">
        <v>44615</v>
      </c>
      <c r="P5" s="854"/>
      <c r="Q5" s="856"/>
      <c r="R5" s="856"/>
    </row>
    <row r="6" spans="1:25" s="858" customFormat="1" ht="12" x14ac:dyDescent="0.2">
      <c r="A6" s="852"/>
      <c r="B6" s="1201"/>
      <c r="C6" s="1201"/>
      <c r="D6" s="1201"/>
      <c r="E6" s="854"/>
      <c r="F6" s="855"/>
      <c r="G6" s="855"/>
      <c r="H6" s="855"/>
      <c r="I6" s="855"/>
      <c r="J6" s="855"/>
      <c r="K6" s="856"/>
      <c r="L6" s="854"/>
      <c r="M6" s="854" t="s">
        <v>10344</v>
      </c>
      <c r="N6" s="854"/>
      <c r="O6" s="861">
        <v>44658</v>
      </c>
      <c r="P6" s="854"/>
      <c r="Q6" s="856"/>
      <c r="R6" s="856"/>
    </row>
    <row r="7" spans="1:25" s="858" customFormat="1" ht="12" x14ac:dyDescent="0.2">
      <c r="A7" s="852"/>
      <c r="B7" s="1201"/>
      <c r="C7" s="1201"/>
      <c r="D7" s="1201"/>
      <c r="E7" s="854"/>
      <c r="F7" s="855"/>
      <c r="G7" s="855"/>
      <c r="H7" s="855"/>
      <c r="I7" s="855"/>
      <c r="J7" s="855"/>
      <c r="K7" s="856"/>
      <c r="L7" s="854"/>
      <c r="M7" s="854" t="s">
        <v>10351</v>
      </c>
      <c r="N7" s="854"/>
      <c r="O7" s="862">
        <v>44669</v>
      </c>
      <c r="P7" s="854"/>
      <c r="Q7" s="856"/>
      <c r="R7" s="856"/>
    </row>
    <row r="8" spans="1:25" s="858" customFormat="1" ht="12" x14ac:dyDescent="0.2">
      <c r="A8" s="852"/>
      <c r="B8" s="1201"/>
      <c r="C8" s="1201"/>
      <c r="D8" s="1201"/>
      <c r="E8" s="854"/>
      <c r="F8" s="855"/>
      <c r="G8" s="855"/>
      <c r="H8" s="855"/>
      <c r="I8" s="855"/>
      <c r="J8" s="855"/>
      <c r="K8" s="856"/>
      <c r="L8" s="854"/>
      <c r="M8" s="854" t="s">
        <v>10361</v>
      </c>
      <c r="N8" s="854"/>
      <c r="O8" s="862">
        <v>44711</v>
      </c>
      <c r="P8" s="854"/>
      <c r="Q8" s="856"/>
      <c r="R8" s="856"/>
    </row>
    <row r="9" spans="1:25" s="858" customFormat="1" ht="12" x14ac:dyDescent="0.2">
      <c r="A9" s="852"/>
      <c r="B9" s="1201"/>
      <c r="C9" s="1201"/>
      <c r="D9" s="1201"/>
      <c r="E9" s="854"/>
      <c r="F9" s="855"/>
      <c r="G9" s="855"/>
      <c r="H9" s="855"/>
      <c r="I9" s="855"/>
      <c r="J9" s="855"/>
      <c r="K9" s="856"/>
      <c r="L9" s="854"/>
      <c r="M9" s="854" t="s">
        <v>10415</v>
      </c>
      <c r="N9" s="854"/>
      <c r="O9" s="862"/>
      <c r="P9" s="854"/>
      <c r="Q9" s="856"/>
      <c r="R9" s="856"/>
    </row>
    <row r="12" spans="1:25" s="869" customFormat="1" ht="35.25" customHeight="1" x14ac:dyDescent="0.2">
      <c r="A12" s="863" t="s">
        <v>10</v>
      </c>
      <c r="B12" s="863"/>
      <c r="C12" s="864"/>
      <c r="D12" s="1202" t="s">
        <v>10405</v>
      </c>
      <c r="E12" s="1202"/>
      <c r="F12" s="1202"/>
      <c r="G12" s="1202"/>
      <c r="H12" s="1202"/>
      <c r="I12" s="1202"/>
      <c r="J12" s="1202"/>
      <c r="K12" s="1084"/>
      <c r="L12" s="864"/>
      <c r="M12" s="864"/>
      <c r="N12" s="864"/>
      <c r="O12" s="866"/>
      <c r="P12" s="864"/>
      <c r="Q12" s="1084"/>
      <c r="R12" s="867"/>
      <c r="S12" s="868"/>
      <c r="T12" s="868"/>
      <c r="U12" s="868"/>
      <c r="V12" s="868"/>
      <c r="W12" s="868"/>
    </row>
    <row r="13" spans="1:25" s="878" customFormat="1" ht="147.75" x14ac:dyDescent="0.2">
      <c r="A13" s="870" t="s">
        <v>0</v>
      </c>
      <c r="B13" s="870" t="s">
        <v>9546</v>
      </c>
      <c r="C13" s="871" t="s">
        <v>9547</v>
      </c>
      <c r="D13" s="872" t="s">
        <v>9699</v>
      </c>
      <c r="E13" s="871" t="s">
        <v>9701</v>
      </c>
      <c r="F13" s="874" t="s">
        <v>9697</v>
      </c>
      <c r="G13" s="874" t="s">
        <v>9695</v>
      </c>
      <c r="H13" s="874" t="s">
        <v>9696</v>
      </c>
      <c r="I13" s="874" t="s">
        <v>9702</v>
      </c>
      <c r="J13" s="874" t="s">
        <v>9754</v>
      </c>
      <c r="K13" s="875" t="s">
        <v>1</v>
      </c>
      <c r="L13" s="876" t="s">
        <v>9698</v>
      </c>
      <c r="M13" s="876" t="s">
        <v>9678</v>
      </c>
      <c r="N13" s="876" t="s">
        <v>9628</v>
      </c>
      <c r="O13" s="877" t="s">
        <v>18</v>
      </c>
      <c r="P13" s="876" t="s">
        <v>9551</v>
      </c>
      <c r="Q13" s="873" t="s">
        <v>9548</v>
      </c>
      <c r="R13" s="873" t="s">
        <v>9549</v>
      </c>
      <c r="S13" s="873" t="s">
        <v>9610</v>
      </c>
      <c r="T13" s="873" t="s">
        <v>9611</v>
      </c>
      <c r="U13" s="873" t="s">
        <v>9623</v>
      </c>
      <c r="V13" s="873" t="s">
        <v>10165</v>
      </c>
      <c r="W13" s="873" t="s">
        <v>10263</v>
      </c>
    </row>
    <row r="14" spans="1:25" s="856" customFormat="1" ht="12" x14ac:dyDescent="0.2">
      <c r="A14" s="879" t="s">
        <v>2</v>
      </c>
      <c r="B14" s="879" t="s">
        <v>3</v>
      </c>
      <c r="C14" s="880" t="s">
        <v>4</v>
      </c>
      <c r="D14" s="881" t="s">
        <v>5</v>
      </c>
      <c r="E14" s="880" t="s">
        <v>9752</v>
      </c>
      <c r="F14" s="883" t="s">
        <v>10359</v>
      </c>
      <c r="G14" s="883" t="s">
        <v>9753</v>
      </c>
      <c r="H14" s="883" t="s">
        <v>7</v>
      </c>
      <c r="I14" s="883" t="s">
        <v>8</v>
      </c>
      <c r="J14" s="883" t="s">
        <v>9</v>
      </c>
      <c r="K14" s="882" t="s">
        <v>11</v>
      </c>
      <c r="L14" s="884" t="s">
        <v>12</v>
      </c>
      <c r="M14" s="884" t="s">
        <v>13</v>
      </c>
      <c r="N14" s="884" t="s">
        <v>14</v>
      </c>
      <c r="O14" s="885" t="s">
        <v>15</v>
      </c>
      <c r="P14" s="884" t="s">
        <v>16</v>
      </c>
      <c r="Q14" s="882" t="s">
        <v>9677</v>
      </c>
      <c r="R14" s="886">
        <v>18</v>
      </c>
      <c r="S14" s="886">
        <v>19</v>
      </c>
      <c r="T14" s="886">
        <v>20</v>
      </c>
      <c r="U14" s="886">
        <v>21</v>
      </c>
      <c r="V14" s="886">
        <v>15</v>
      </c>
      <c r="W14" s="886">
        <v>16</v>
      </c>
    </row>
    <row r="15" spans="1:25" s="895" customFormat="1" ht="19.5" customHeight="1" x14ac:dyDescent="0.2">
      <c r="A15" s="904"/>
      <c r="B15" s="904"/>
      <c r="C15" s="905"/>
      <c r="D15" s="906" t="s">
        <v>9690</v>
      </c>
      <c r="E15" s="908"/>
      <c r="F15" s="909"/>
      <c r="G15" s="910"/>
      <c r="H15" s="910"/>
      <c r="I15" s="910"/>
      <c r="J15" s="910"/>
      <c r="K15" s="911"/>
      <c r="L15" s="912"/>
      <c r="M15" s="912"/>
      <c r="N15" s="912"/>
      <c r="O15" s="913"/>
      <c r="P15" s="912"/>
      <c r="Q15" s="911"/>
      <c r="R15" s="914"/>
      <c r="S15" s="914"/>
      <c r="T15" s="914"/>
      <c r="U15" s="914"/>
      <c r="V15" s="914"/>
      <c r="W15" s="914"/>
    </row>
    <row r="16" spans="1:25" s="775" customFormat="1" ht="60" x14ac:dyDescent="0.2">
      <c r="A16" s="763" t="s">
        <v>8</v>
      </c>
      <c r="B16" s="1109"/>
      <c r="C16" s="764" t="s">
        <v>9552</v>
      </c>
      <c r="D16" s="1080" t="s">
        <v>10298</v>
      </c>
      <c r="E16" s="766">
        <v>421200</v>
      </c>
      <c r="F16" s="767">
        <f t="shared" ref="F16" si="0">SUM(G16:J16)</f>
        <v>7174000</v>
      </c>
      <c r="G16" s="767">
        <f>2609750+250000+450000</f>
        <v>3309750</v>
      </c>
      <c r="H16" s="767">
        <v>3864250</v>
      </c>
      <c r="I16" s="767">
        <v>0</v>
      </c>
      <c r="J16" s="767">
        <v>0</v>
      </c>
      <c r="K16" s="765" t="s">
        <v>9488</v>
      </c>
      <c r="L16" s="768" t="s">
        <v>9497</v>
      </c>
      <c r="M16" s="769">
        <v>44774</v>
      </c>
      <c r="N16" s="769">
        <v>45139</v>
      </c>
      <c r="O16" s="778" t="s">
        <v>10161</v>
      </c>
      <c r="P16" s="779" t="s">
        <v>9704</v>
      </c>
      <c r="Q16" s="780" t="s">
        <v>9499</v>
      </c>
      <c r="R16" s="771" t="s">
        <v>9500</v>
      </c>
      <c r="S16" s="1110" t="s">
        <v>9609</v>
      </c>
      <c r="T16" s="1110" t="s">
        <v>9619</v>
      </c>
      <c r="U16" s="1110" t="s">
        <v>9625</v>
      </c>
      <c r="V16" s="774" t="s">
        <v>10174</v>
      </c>
      <c r="W16" s="773" t="s">
        <v>10264</v>
      </c>
      <c r="X16" s="781" t="s">
        <v>10296</v>
      </c>
      <c r="Y16" s="781" t="s">
        <v>10410</v>
      </c>
    </row>
    <row r="17" spans="1:25" s="895" customFormat="1" ht="33" customHeight="1" x14ac:dyDescent="0.2">
      <c r="A17" s="915"/>
      <c r="B17" s="915"/>
      <c r="C17" s="916"/>
      <c r="D17" s="917" t="s">
        <v>10416</v>
      </c>
      <c r="E17" s="983"/>
      <c r="F17" s="920"/>
      <c r="G17" s="920"/>
      <c r="H17" s="920"/>
      <c r="I17" s="920"/>
      <c r="J17" s="920"/>
      <c r="K17" s="922"/>
      <c r="L17" s="923"/>
      <c r="M17" s="923"/>
      <c r="N17" s="923"/>
      <c r="O17" s="924"/>
      <c r="P17" s="924"/>
      <c r="Q17" s="924"/>
      <c r="R17" s="924"/>
      <c r="S17" s="924"/>
      <c r="T17" s="924"/>
      <c r="U17" s="924"/>
      <c r="V17" s="924"/>
      <c r="W17" s="924"/>
      <c r="X17" s="867"/>
      <c r="Y17" s="867"/>
    </row>
    <row r="18" spans="1:25" s="1092" customFormat="1" ht="60.75" customHeight="1" x14ac:dyDescent="0.2">
      <c r="A18" s="763" t="s">
        <v>9977</v>
      </c>
      <c r="B18" s="763"/>
      <c r="C18" s="764" t="s">
        <v>9553</v>
      </c>
      <c r="D18" s="1080" t="s">
        <v>10408</v>
      </c>
      <c r="E18" s="766">
        <v>425200</v>
      </c>
      <c r="F18" s="767">
        <f>SUM(G18:J18)</f>
        <v>120000</v>
      </c>
      <c r="G18" s="767">
        <v>60000</v>
      </c>
      <c r="H18" s="767">
        <v>60000</v>
      </c>
      <c r="I18" s="767">
        <v>0</v>
      </c>
      <c r="J18" s="767">
        <v>0</v>
      </c>
      <c r="K18" s="765" t="s">
        <v>9488</v>
      </c>
      <c r="L18" s="768" t="s">
        <v>9497</v>
      </c>
      <c r="M18" s="769">
        <v>44774</v>
      </c>
      <c r="N18" s="769">
        <v>45139</v>
      </c>
      <c r="O18" s="770" t="s">
        <v>9882</v>
      </c>
      <c r="P18" s="1085" t="s">
        <v>9704</v>
      </c>
      <c r="Q18" s="1086" t="s">
        <v>9500</v>
      </c>
      <c r="R18" s="1087" t="s">
        <v>9500</v>
      </c>
      <c r="S18" s="1088" t="s">
        <v>9609</v>
      </c>
      <c r="T18" s="1088"/>
      <c r="U18" s="1088" t="s">
        <v>9625</v>
      </c>
      <c r="V18" s="1089"/>
      <c r="W18" s="1090"/>
      <c r="X18" s="1079" t="s">
        <v>10409</v>
      </c>
      <c r="Y18" s="1091"/>
    </row>
  </sheetData>
  <mergeCells count="2">
    <mergeCell ref="B2:D9"/>
    <mergeCell ref="D12:J12"/>
  </mergeCells>
  <dataValidations count="13">
    <dataValidation type="list" allowBlank="1" showInputMessage="1" errorTitle="Upozorenje" sqref="B16 B18" xr:uid="{6CBB3E76-952F-425B-93E6-E6A41EFFF9E2}">
      <formula1>PARTIJE1</formula1>
    </dataValidation>
    <dataValidation allowBlank="1" showInputMessage="1" showErrorMessage="1" prompt="uneti kao mm/yyyy" sqref="M16:N16 N17 N18" xr:uid="{F05AB599-8183-4B84-8CD7-D319D2BD098A}"/>
    <dataValidation type="list" allowBlank="1" showInputMessage="1" showErrorMessage="1" sqref="L16:L17 L18" xr:uid="{60F50DE2-A474-4683-9205-81A46A131CAA}">
      <formula1>OVPP</formula1>
    </dataValidation>
    <dataValidation type="list" allowBlank="1" showInputMessage="1" showErrorMessage="1" errorTitle="Upozerenje" error="Koristite padajući meni" sqref="E16:E17 E18" xr:uid="{4983A874-5B30-4FC6-B4D3-4C2308149051}">
      <formula1>EKLAS</formula1>
    </dataValidation>
    <dataValidation type="list" allowBlank="1" showInputMessage="1" showErrorMessage="1" sqref="P16 P18" xr:uid="{493D7C5C-2EE1-403B-8909-BE78B43E1AB6}">
      <formula1>NUTS1</formula1>
    </dataValidation>
    <dataValidation type="list" allowBlank="1" showInputMessage="1" showErrorMessage="1" sqref="U16 U18" xr:uid="{21AAC24A-96D7-46CE-AC92-B3016BE7D390}">
      <formula1>UPR</formula1>
    </dataValidation>
    <dataValidation type="list" allowBlank="1" showInputMessage="1" showErrorMessage="1" sqref="Q16 Q18" xr:uid="{C141DF28-61A7-47F6-9322-70EA413F3F8C}">
      <formula1>OPP</formula1>
    </dataValidation>
    <dataValidation type="list" allowBlank="1" showInputMessage="1" showErrorMessage="1" sqref="R16 R18" xr:uid="{63058BA1-BBC4-4A09-B957-1B385B9894F1}">
      <formula1>CJN</formula1>
    </dataValidation>
    <dataValidation type="list" allowBlank="1" showInputMessage="1" showErrorMessage="1" sqref="C16 C18" xr:uid="{579A16CE-669F-4358-ABCC-12CCAB4CD16B}">
      <formula1>VRSTAPREDMETA1</formula1>
    </dataValidation>
    <dataValidation type="list" allowBlank="1" showInputMessage="1" showErrorMessage="1" sqref="O16:O17 P17:W17 O18" xr:uid="{9D1AD891-8F7E-4C67-BD6C-490A87253413}">
      <formula1>ЦПВ</formula1>
    </dataValidation>
    <dataValidation type="list" allowBlank="1" showInputMessage="1" showErrorMessage="1" sqref="T16 T18" xr:uid="{88DC4D6C-C0B0-41CF-93B0-8CA32255020B}">
      <formula1>osnov2</formula1>
    </dataValidation>
    <dataValidation type="list" allowBlank="1" showInputMessage="1" showErrorMessage="1" sqref="K16:K17 K18" xr:uid="{BFCE7DFA-6CCD-4EAA-994C-61E8266EA60C}">
      <formula1>vrstepostupka4</formula1>
    </dataValidation>
    <dataValidation allowBlank="1" showInputMessage="1" showErrorMessage="1" prompt="Потребно тражити да се из спецификације УЗЗПРО уклоне ове ставке" sqref="D18" xr:uid="{EDD2121D-80A1-42DD-9287-784B96C9020A}"/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92161" r:id="rId3">
          <objectPr defaultSize="0" autoPict="0" r:id="rId4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92161" r:id="rId3"/>
      </mc:Fallback>
    </mc:AlternateContent>
    <mc:AlternateContent xmlns:mc="http://schemas.openxmlformats.org/markup-compatibility/2006">
      <mc:Choice Requires="x14">
        <oleObject progId="PBrush" shapeId="92162" r:id="rId5">
          <objectPr defaultSize="0" autoPict="0" r:id="rId4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92162" r:id="rId5"/>
      </mc:Fallback>
    </mc:AlternateContent>
    <mc:AlternateContent xmlns:mc="http://schemas.openxmlformats.org/markup-compatibility/2006">
      <mc:Choice Requires="x14">
        <oleObject progId="PBrush" shapeId="92163" r:id="rId6">
          <objectPr defaultSize="0" autoPict="0" r:id="rId4">
            <anchor moveWithCells="1" sizeWithCells="1">
              <from>
                <xdr:col>3</xdr:col>
                <xdr:colOff>638175</xdr:colOff>
                <xdr:row>3</xdr:row>
                <xdr:rowOff>0</xdr:rowOff>
              </from>
              <to>
                <xdr:col>3</xdr:col>
                <xdr:colOff>1066800</xdr:colOff>
                <xdr:row>3</xdr:row>
                <xdr:rowOff>0</xdr:rowOff>
              </to>
            </anchor>
          </objectPr>
        </oleObject>
      </mc:Choice>
      <mc:Fallback>
        <oleObject progId="PBrush" shapeId="92163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DE36CB3-E466-467E-872F-9FAF0376726C}">
          <x14:formula1>
            <xm:f>'НАЗИВ СПЈ1'!$H$1:$H$6</xm:f>
          </x14:formula1>
          <xm:sqref>S16 S18</xm:sqref>
        </x14:dataValidation>
        <x14:dataValidation type="list" allowBlank="1" showInputMessage="1" showErrorMessage="1" xr:uid="{B0DF89BC-528B-407B-A4C4-4C6FD991BF7F}">
          <x14:formula1>
            <xm:f>'statusi postupaka'!$A$1:$A$7</xm:f>
          </x14:formula1>
          <xm:sqref>W16 W18</xm:sqref>
        </x14:dataValidation>
        <x14:dataValidation type="list" allowBlank="1" showInputMessage="1" showErrorMessage="1" errorTitle="Izabrati iz padajućeg menija" error="Izabrati iz padajućeg menija" xr:uid="{17E28A24-D4A6-46C5-B914-43F06FD858C0}">
          <x14:formula1>
            <xm:f>'C:\PLAN NABAVKI 2021\PLAN JN za 2021\[Plan_JN_i Plan nabavki na koje se ZJN ne primenjuje_2021-Jelena 18.12.2020.xlsx]NUTS'!#REF!</xm:f>
          </x14:formula1>
          <xm:sqref>P16 P18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B026D-1276-4D22-BA89-97044FCCF540}">
  <dimension ref="A3:Y17"/>
  <sheetViews>
    <sheetView topLeftCell="A10" workbookViewId="0">
      <selection activeCell="E10" sqref="E1:E1048576"/>
    </sheetView>
  </sheetViews>
  <sheetFormatPr defaultRowHeight="15" x14ac:dyDescent="0.25"/>
  <cols>
    <col min="3" max="3" width="7.42578125" customWidth="1"/>
    <col min="4" max="4" width="21.5703125" customWidth="1"/>
  </cols>
  <sheetData>
    <row r="3" spans="1:25" s="858" customFormat="1" ht="75.75" customHeight="1" x14ac:dyDescent="0.25">
      <c r="A3" s="852"/>
      <c r="B3"/>
      <c r="C3"/>
      <c r="D3"/>
      <c r="E3" s="854"/>
      <c r="F3" s="855"/>
      <c r="G3" s="855"/>
      <c r="H3" s="855"/>
      <c r="I3" s="855"/>
      <c r="J3" s="855"/>
      <c r="K3" s="856"/>
      <c r="L3" s="854"/>
      <c r="M3" s="854"/>
      <c r="N3" s="859"/>
      <c r="O3" s="860"/>
      <c r="P3" s="860"/>
      <c r="Q3" s="856"/>
      <c r="R3" s="856"/>
    </row>
    <row r="4" spans="1:25" s="858" customFormat="1" x14ac:dyDescent="0.25">
      <c r="A4" s="852"/>
      <c r="B4"/>
      <c r="C4"/>
      <c r="D4"/>
      <c r="E4" s="854"/>
      <c r="F4" s="855"/>
      <c r="G4" s="855"/>
      <c r="H4" s="855"/>
      <c r="I4" s="855"/>
      <c r="J4" s="855"/>
      <c r="K4" s="856"/>
      <c r="L4" s="854"/>
      <c r="M4" s="854" t="s">
        <v>10332</v>
      </c>
      <c r="N4" s="859"/>
      <c r="O4" s="861">
        <v>44609</v>
      </c>
      <c r="P4" s="860"/>
      <c r="Q4" s="856"/>
      <c r="R4" s="856"/>
    </row>
    <row r="5" spans="1:25" s="858" customFormat="1" x14ac:dyDescent="0.25">
      <c r="A5" s="852"/>
      <c r="B5"/>
      <c r="C5"/>
      <c r="D5"/>
      <c r="E5" s="854"/>
      <c r="F5" s="855"/>
      <c r="G5" s="855"/>
      <c r="H5" s="855"/>
      <c r="I5" s="855"/>
      <c r="J5" s="855"/>
      <c r="K5" s="856"/>
      <c r="L5" s="854"/>
      <c r="M5" s="854" t="s">
        <v>10339</v>
      </c>
      <c r="N5" s="854"/>
      <c r="O5" s="861">
        <v>44615</v>
      </c>
      <c r="P5" s="854"/>
      <c r="Q5" s="856"/>
      <c r="R5" s="856"/>
    </row>
    <row r="6" spans="1:25" s="858" customFormat="1" x14ac:dyDescent="0.25">
      <c r="A6" s="852"/>
      <c r="B6"/>
      <c r="C6"/>
      <c r="D6"/>
      <c r="E6" s="854"/>
      <c r="F6" s="855"/>
      <c r="G6" s="855"/>
      <c r="H6" s="855"/>
      <c r="I6" s="855"/>
      <c r="J6" s="855"/>
      <c r="K6" s="856"/>
      <c r="L6" s="854"/>
      <c r="M6" s="854" t="s">
        <v>10344</v>
      </c>
      <c r="N6" s="854"/>
      <c r="O6" s="861">
        <v>44658</v>
      </c>
      <c r="P6" s="854"/>
      <c r="Q6" s="856"/>
      <c r="R6" s="856"/>
    </row>
    <row r="7" spans="1:25" s="858" customFormat="1" x14ac:dyDescent="0.25">
      <c r="A7" s="852"/>
      <c r="B7"/>
      <c r="C7"/>
      <c r="D7"/>
      <c r="E7" s="854"/>
      <c r="F7" s="855"/>
      <c r="G7" s="855"/>
      <c r="H7" s="855"/>
      <c r="I7" s="855"/>
      <c r="J7" s="855"/>
      <c r="K7" s="856"/>
      <c r="L7" s="854"/>
      <c r="M7" s="854" t="s">
        <v>10351</v>
      </c>
      <c r="N7" s="854"/>
      <c r="O7" s="862">
        <v>44669</v>
      </c>
      <c r="P7" s="854"/>
      <c r="Q7" s="856"/>
      <c r="R7" s="856"/>
    </row>
    <row r="8" spans="1:25" s="858" customFormat="1" x14ac:dyDescent="0.25">
      <c r="A8" s="852"/>
      <c r="B8"/>
      <c r="C8"/>
      <c r="D8"/>
      <c r="E8" s="854"/>
      <c r="F8" s="855"/>
      <c r="G8" s="855"/>
      <c r="H8" s="855"/>
      <c r="I8" s="855"/>
      <c r="J8" s="855"/>
      <c r="K8" s="856"/>
      <c r="L8" s="854"/>
      <c r="M8" s="854" t="s">
        <v>10361</v>
      </c>
      <c r="N8" s="854"/>
      <c r="O8" s="862">
        <v>44719</v>
      </c>
      <c r="P8" s="854"/>
      <c r="Q8" s="856"/>
      <c r="R8" s="856"/>
    </row>
    <row r="9" spans="1:25" s="858" customFormat="1" x14ac:dyDescent="0.25">
      <c r="A9" s="852"/>
      <c r="B9"/>
      <c r="C9"/>
      <c r="D9"/>
      <c r="E9" s="854"/>
      <c r="F9" s="855"/>
      <c r="G9" s="855"/>
      <c r="H9" s="855"/>
      <c r="I9" s="855"/>
      <c r="J9" s="855"/>
      <c r="K9" s="856"/>
      <c r="L9" s="854"/>
      <c r="M9" s="854" t="s">
        <v>10404</v>
      </c>
      <c r="N9" s="854"/>
      <c r="O9" s="862">
        <v>44750</v>
      </c>
      <c r="P9" s="854"/>
      <c r="Q9" s="856"/>
      <c r="R9" s="856"/>
    </row>
    <row r="10" spans="1:25" s="858" customFormat="1" x14ac:dyDescent="0.25">
      <c r="A10" s="852"/>
      <c r="B10"/>
      <c r="C10"/>
      <c r="D10"/>
      <c r="E10" s="854"/>
      <c r="F10" s="855"/>
      <c r="G10" s="855"/>
      <c r="H10" s="855"/>
      <c r="I10" s="855"/>
      <c r="J10" s="855"/>
      <c r="K10" s="856"/>
      <c r="L10" s="854"/>
      <c r="M10" s="854" t="s">
        <v>10418</v>
      </c>
      <c r="N10" s="854"/>
      <c r="O10" s="862">
        <v>44763</v>
      </c>
      <c r="P10" s="854"/>
      <c r="Q10" s="856"/>
      <c r="R10" s="856"/>
    </row>
    <row r="11" spans="1:25" s="858" customFormat="1" ht="42.75" customHeight="1" x14ac:dyDescent="0.25">
      <c r="A11" s="852"/>
      <c r="B11"/>
      <c r="C11"/>
      <c r="D11"/>
      <c r="E11" s="854"/>
      <c r="F11" s="855"/>
      <c r="G11" s="855"/>
      <c r="H11" s="855"/>
      <c r="I11" s="855"/>
      <c r="J11" s="855"/>
      <c r="K11" s="856"/>
      <c r="L11" s="854"/>
      <c r="M11" s="854"/>
      <c r="N11" s="854"/>
      <c r="O11" s="857"/>
      <c r="P11" s="854"/>
      <c r="Q11" s="856"/>
      <c r="R11" s="856"/>
    </row>
    <row r="12" spans="1:25" s="869" customFormat="1" ht="35.25" customHeight="1" x14ac:dyDescent="0.2">
      <c r="A12" s="863" t="s">
        <v>10</v>
      </c>
      <c r="B12" s="863"/>
      <c r="C12" s="864"/>
      <c r="D12" s="1202" t="s">
        <v>10419</v>
      </c>
      <c r="E12" s="1202"/>
      <c r="F12" s="1202"/>
      <c r="G12" s="1202"/>
      <c r="H12" s="1202"/>
      <c r="I12" s="1202"/>
      <c r="J12" s="1202"/>
      <c r="K12" s="1133"/>
      <c r="L12" s="864"/>
      <c r="M12" s="864"/>
      <c r="N12" s="864"/>
      <c r="O12" s="866"/>
      <c r="P12" s="864"/>
      <c r="Q12" s="1133"/>
      <c r="R12" s="867"/>
      <c r="S12" s="868"/>
      <c r="T12" s="868"/>
      <c r="U12" s="868"/>
      <c r="V12" s="868"/>
      <c r="W12" s="868"/>
    </row>
    <row r="13" spans="1:25" s="878" customFormat="1" ht="147.75" x14ac:dyDescent="0.2">
      <c r="A13" s="870" t="s">
        <v>0</v>
      </c>
      <c r="B13" s="870" t="s">
        <v>9546</v>
      </c>
      <c r="C13" s="871" t="s">
        <v>9547</v>
      </c>
      <c r="D13" s="872" t="s">
        <v>9699</v>
      </c>
      <c r="E13" s="871" t="s">
        <v>9701</v>
      </c>
      <c r="F13" s="874" t="s">
        <v>9697</v>
      </c>
      <c r="G13" s="874" t="s">
        <v>9695</v>
      </c>
      <c r="H13" s="874" t="s">
        <v>9696</v>
      </c>
      <c r="I13" s="874" t="s">
        <v>9702</v>
      </c>
      <c r="J13" s="874" t="s">
        <v>9754</v>
      </c>
      <c r="K13" s="875" t="s">
        <v>1</v>
      </c>
      <c r="L13" s="876" t="s">
        <v>9698</v>
      </c>
      <c r="M13" s="876" t="s">
        <v>9678</v>
      </c>
      <c r="N13" s="876" t="s">
        <v>9628</v>
      </c>
      <c r="O13" s="877" t="s">
        <v>18</v>
      </c>
      <c r="P13" s="876" t="s">
        <v>9551</v>
      </c>
      <c r="Q13" s="873" t="s">
        <v>9548</v>
      </c>
      <c r="R13" s="873" t="s">
        <v>9549</v>
      </c>
      <c r="S13" s="873" t="s">
        <v>9610</v>
      </c>
      <c r="T13" s="873" t="s">
        <v>9611</v>
      </c>
      <c r="U13" s="873" t="s">
        <v>9623</v>
      </c>
      <c r="V13" s="873" t="s">
        <v>10165</v>
      </c>
      <c r="W13" s="873" t="s">
        <v>10263</v>
      </c>
    </row>
    <row r="14" spans="1:25" s="856" customFormat="1" ht="12" x14ac:dyDescent="0.2">
      <c r="A14" s="879" t="s">
        <v>2</v>
      </c>
      <c r="B14" s="879" t="s">
        <v>3</v>
      </c>
      <c r="C14" s="880" t="s">
        <v>4</v>
      </c>
      <c r="D14" s="881" t="s">
        <v>5</v>
      </c>
      <c r="E14" s="880" t="s">
        <v>9752</v>
      </c>
      <c r="F14" s="883" t="s">
        <v>10359</v>
      </c>
      <c r="G14" s="883" t="s">
        <v>9753</v>
      </c>
      <c r="H14" s="883" t="s">
        <v>7</v>
      </c>
      <c r="I14" s="883" t="s">
        <v>8</v>
      </c>
      <c r="J14" s="883" t="s">
        <v>9</v>
      </c>
      <c r="K14" s="882" t="s">
        <v>11</v>
      </c>
      <c r="L14" s="884" t="s">
        <v>12</v>
      </c>
      <c r="M14" s="884" t="s">
        <v>13</v>
      </c>
      <c r="N14" s="884" t="s">
        <v>14</v>
      </c>
      <c r="O14" s="885" t="s">
        <v>15</v>
      </c>
      <c r="P14" s="884" t="s">
        <v>16</v>
      </c>
      <c r="Q14" s="882" t="s">
        <v>9677</v>
      </c>
      <c r="R14" s="886">
        <v>18</v>
      </c>
      <c r="S14" s="886">
        <v>19</v>
      </c>
      <c r="T14" s="886">
        <v>20</v>
      </c>
      <c r="U14" s="886">
        <v>21</v>
      </c>
      <c r="V14" s="886">
        <v>15</v>
      </c>
      <c r="W14" s="886">
        <v>16</v>
      </c>
    </row>
    <row r="15" spans="1:25" s="895" customFormat="1" ht="21.75" customHeight="1" x14ac:dyDescent="0.2">
      <c r="A15" s="1203"/>
      <c r="B15" s="1203"/>
      <c r="C15" s="1203"/>
      <c r="D15" s="1203"/>
      <c r="E15" s="888"/>
      <c r="F15" s="889"/>
      <c r="G15" s="890"/>
      <c r="H15" s="890"/>
      <c r="I15" s="890"/>
      <c r="J15" s="890"/>
      <c r="K15" s="891"/>
      <c r="L15" s="892"/>
      <c r="M15" s="892"/>
      <c r="N15" s="892"/>
      <c r="O15" s="893"/>
      <c r="P15" s="892"/>
      <c r="Q15" s="891"/>
      <c r="R15" s="894"/>
      <c r="S15" s="894"/>
      <c r="T15" s="894"/>
      <c r="U15" s="894"/>
      <c r="V15" s="894"/>
      <c r="W15" s="894"/>
    </row>
    <row r="16" spans="1:25" s="895" customFormat="1" ht="33" customHeight="1" x14ac:dyDescent="0.2">
      <c r="A16" s="915"/>
      <c r="B16" s="915"/>
      <c r="C16" s="916"/>
      <c r="D16" s="917" t="s">
        <v>9693</v>
      </c>
      <c r="E16" s="983"/>
      <c r="F16" s="920"/>
      <c r="G16" s="920"/>
      <c r="H16" s="920"/>
      <c r="I16" s="920"/>
      <c r="J16" s="920"/>
      <c r="K16" s="922"/>
      <c r="L16" s="923"/>
      <c r="M16" s="923"/>
      <c r="N16" s="923"/>
      <c r="O16" s="924"/>
      <c r="P16" s="924"/>
      <c r="Q16" s="924"/>
      <c r="R16" s="924"/>
      <c r="S16" s="924"/>
      <c r="T16" s="924"/>
      <c r="U16" s="924"/>
      <c r="V16" s="924"/>
      <c r="W16" s="924"/>
      <c r="X16" s="867"/>
      <c r="Y16" s="867"/>
    </row>
    <row r="17" spans="1:25" s="1128" customFormat="1" ht="186.75" customHeight="1" x14ac:dyDescent="0.2">
      <c r="A17" s="1112" t="s">
        <v>9977</v>
      </c>
      <c r="B17" s="1112"/>
      <c r="C17" s="1113" t="s">
        <v>9553</v>
      </c>
      <c r="D17" s="1114" t="s">
        <v>10420</v>
      </c>
      <c r="E17" s="1116">
        <v>425200</v>
      </c>
      <c r="F17" s="1117">
        <f>SUM(G17:J17)</f>
        <v>8450000</v>
      </c>
      <c r="G17" s="1117">
        <v>2975000</v>
      </c>
      <c r="H17" s="1117">
        <v>5475000</v>
      </c>
      <c r="I17" s="1117">
        <v>0</v>
      </c>
      <c r="J17" s="1117">
        <v>0</v>
      </c>
      <c r="K17" s="1115" t="s">
        <v>9488</v>
      </c>
      <c r="L17" s="1118" t="s">
        <v>9497</v>
      </c>
      <c r="M17" s="1119">
        <v>44774</v>
      </c>
      <c r="N17" s="1119">
        <v>45139</v>
      </c>
      <c r="O17" s="1120" t="s">
        <v>9882</v>
      </c>
      <c r="P17" s="1121" t="s">
        <v>9704</v>
      </c>
      <c r="Q17" s="1122" t="s">
        <v>9500</v>
      </c>
      <c r="R17" s="1123" t="s">
        <v>9500</v>
      </c>
      <c r="S17" s="1124" t="s">
        <v>9609</v>
      </c>
      <c r="T17" s="1124"/>
      <c r="U17" s="1124" t="s">
        <v>9625</v>
      </c>
      <c r="V17" s="1125"/>
      <c r="W17" s="1126"/>
      <c r="X17" s="1127" t="s">
        <v>10409</v>
      </c>
      <c r="Y17" s="1127" t="s">
        <v>10422</v>
      </c>
    </row>
  </sheetData>
  <mergeCells count="2">
    <mergeCell ref="D12:J12"/>
    <mergeCell ref="A15:D15"/>
  </mergeCells>
  <dataValidations count="13">
    <dataValidation allowBlank="1" showInputMessage="1" showErrorMessage="1" prompt="uneti kao mm/yyyy" sqref="N16:N17" xr:uid="{D5C004DF-3A93-486C-BD49-1743F1A90EFB}"/>
    <dataValidation type="list" allowBlank="1" showInputMessage="1" showErrorMessage="1" sqref="L16:L17" xr:uid="{F0FE2F8F-F803-44E0-8B88-57FAEBCF1DA3}">
      <formula1>OVPP</formula1>
    </dataValidation>
    <dataValidation type="list" allowBlank="1" showInputMessage="1" showErrorMessage="1" errorTitle="Upozerenje" error="Koristite padajući meni" sqref="E16:E17" xr:uid="{F1C0384A-8802-4950-B543-FEE1AE14B5FD}">
      <formula1>EKLAS</formula1>
    </dataValidation>
    <dataValidation type="list" allowBlank="1" showInputMessage="1" showErrorMessage="1" sqref="O16:W16 O17" xr:uid="{D60D400D-5312-46D3-819A-DB6D81F2BD3A}">
      <formula1>ЦПВ</formula1>
    </dataValidation>
    <dataValidation type="list" allowBlank="1" showInputMessage="1" showErrorMessage="1" sqref="K16:K17" xr:uid="{531EE80D-4639-4B05-A433-4A02E61D71B1}">
      <formula1>vrstepostupka4</formula1>
    </dataValidation>
    <dataValidation type="list" allowBlank="1" showInputMessage="1" errorTitle="Upozorenje" sqref="B17" xr:uid="{CA814FFC-BB13-4A4D-A2E2-FA5A952E4CC3}">
      <formula1>PARTIJE1</formula1>
    </dataValidation>
    <dataValidation allowBlank="1" showInputMessage="1" showErrorMessage="1" prompt="Потребно тражити да се из спецификације УЗЗПРО уклоне ове ставке" sqref="D17" xr:uid="{F1CBB38F-492D-4828-9B8A-57054D23757B}"/>
    <dataValidation type="list" allowBlank="1" showInputMessage="1" showErrorMessage="1" sqref="P17" xr:uid="{4646B4A0-6E84-4199-8F44-9A74DEA350C2}">
      <formula1>NUTS1</formula1>
    </dataValidation>
    <dataValidation type="list" allowBlank="1" showInputMessage="1" showErrorMessage="1" sqref="U17" xr:uid="{4D8D57A1-AD0B-4656-B199-BDBC26316FBB}">
      <formula1>UPR</formula1>
    </dataValidation>
    <dataValidation type="list" allowBlank="1" showInputMessage="1" showErrorMessage="1" sqref="Q17" xr:uid="{3B3875A6-6A09-4F2C-8089-34E3888AE218}">
      <formula1>OPP</formula1>
    </dataValidation>
    <dataValidation type="list" allowBlank="1" showInputMessage="1" showErrorMessage="1" sqref="R17" xr:uid="{CCBDA87C-FEFE-4524-9B0D-3EFCDF8AFF8F}">
      <formula1>CJN</formula1>
    </dataValidation>
    <dataValidation type="list" allowBlank="1" showInputMessage="1" showErrorMessage="1" sqref="C17" xr:uid="{22B48486-FB39-4FE1-8E91-960CA915FA0D}">
      <formula1>VRSTAPREDMETA1</formula1>
    </dataValidation>
    <dataValidation type="list" allowBlank="1" showInputMessage="1" showErrorMessage="1" sqref="T17" xr:uid="{484CA7FB-D069-413C-9C7E-7543F66581B0}">
      <formula1>osnov2</formula1>
    </dataValidation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109572" r:id="rId3">
          <objectPr defaultSize="0" autoPict="0" r:id="rId4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09572" r:id="rId3"/>
      </mc:Fallback>
    </mc:AlternateContent>
    <mc:AlternateContent xmlns:mc="http://schemas.openxmlformats.org/markup-compatibility/2006">
      <mc:Choice Requires="x14">
        <oleObject progId="PBrush" shapeId="109573" r:id="rId5">
          <objectPr defaultSize="0" autoPict="0" r:id="rId4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09573" r:id="rId5"/>
      </mc:Fallback>
    </mc:AlternateContent>
    <mc:AlternateContent xmlns:mc="http://schemas.openxmlformats.org/markup-compatibility/2006">
      <mc:Choice Requires="x14">
        <oleObject progId="PBrush" shapeId="109574" r:id="rId6">
          <objectPr defaultSize="0" autoPict="0" r:id="rId4">
            <anchor moveWithCells="1" sizeWithCells="1">
              <from>
                <xdr:col>3</xdr:col>
                <xdr:colOff>666750</xdr:colOff>
                <xdr:row>2</xdr:row>
                <xdr:rowOff>390525</xdr:rowOff>
              </from>
              <to>
                <xdr:col>3</xdr:col>
                <xdr:colOff>1095375</xdr:colOff>
                <xdr:row>4</xdr:row>
                <xdr:rowOff>0</xdr:rowOff>
              </to>
            </anchor>
          </objectPr>
        </oleObject>
      </mc:Choice>
      <mc:Fallback>
        <oleObject progId="PBrush" shapeId="109574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9F79B60-2704-4005-B7A0-9267EDD151C5}">
          <x14:formula1>
            <xm:f>'НАЗИВ СПЈ1'!$H$1:$H$6</xm:f>
          </x14:formula1>
          <xm:sqref>S17</xm:sqref>
        </x14:dataValidation>
        <x14:dataValidation type="list" allowBlank="1" showInputMessage="1" showErrorMessage="1" xr:uid="{E4267387-A223-4ED5-8046-A15E9577DBA7}">
          <x14:formula1>
            <xm:f>'statusi postupaka'!$A$1:$A$7</xm:f>
          </x14:formula1>
          <xm:sqref>W17</xm:sqref>
        </x14:dataValidation>
        <x14:dataValidation type="list" allowBlank="1" showInputMessage="1" showErrorMessage="1" errorTitle="Izabrati iz padajućeg menija" error="Izabrati iz padajućeg menija" xr:uid="{2A3F0E95-EF5F-40FC-851B-F6E6448C5BED}">
          <x14:formula1>
            <xm:f>'C:\PLAN NABAVKI 2021\PLAN JN za 2021\[Plan_JN_i Plan nabavki na koje se ZJN ne primenjuje_2021-Jelena 18.12.2020.xlsx]NUTS'!#REF!</xm:f>
          </x14:formula1>
          <xm:sqref>P17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A4512-B78A-4678-AD26-644A572D76D3}">
  <dimension ref="A3:Y21"/>
  <sheetViews>
    <sheetView topLeftCell="A7" workbookViewId="0">
      <selection activeCell="E7" sqref="E1:E1048576"/>
    </sheetView>
  </sheetViews>
  <sheetFormatPr defaultRowHeight="15" x14ac:dyDescent="0.25"/>
  <cols>
    <col min="4" max="4" width="12.140625" customWidth="1"/>
    <col min="15" max="15" width="12.5703125" customWidth="1"/>
  </cols>
  <sheetData>
    <row r="3" spans="1:23" s="858" customFormat="1" ht="75.75" customHeight="1" x14ac:dyDescent="0.25">
      <c r="A3" s="852"/>
      <c r="B3"/>
      <c r="C3"/>
      <c r="D3"/>
      <c r="E3" s="854"/>
      <c r="F3" s="855"/>
      <c r="G3" s="855"/>
      <c r="H3" s="855"/>
      <c r="I3" s="855"/>
      <c r="J3" s="855"/>
      <c r="K3" s="856"/>
      <c r="L3" s="854"/>
      <c r="M3" s="854"/>
      <c r="N3" s="859"/>
      <c r="O3" s="860"/>
      <c r="P3" s="860"/>
      <c r="Q3" s="856"/>
      <c r="R3" s="856"/>
    </row>
    <row r="4" spans="1:23" s="858" customFormat="1" x14ac:dyDescent="0.25">
      <c r="A4" s="852"/>
      <c r="B4"/>
      <c r="C4"/>
      <c r="D4"/>
      <c r="E4" s="854"/>
      <c r="F4" s="855"/>
      <c r="G4" s="855"/>
      <c r="H4" s="855"/>
      <c r="I4" s="855"/>
      <c r="J4" s="855"/>
      <c r="K4" s="856"/>
      <c r="L4" s="854"/>
      <c r="M4" s="854" t="s">
        <v>10332</v>
      </c>
      <c r="N4" s="859"/>
      <c r="O4" s="861">
        <v>44609</v>
      </c>
      <c r="P4" s="860"/>
      <c r="Q4" s="856"/>
      <c r="R4" s="856"/>
    </row>
    <row r="5" spans="1:23" s="858" customFormat="1" x14ac:dyDescent="0.25">
      <c r="A5" s="852"/>
      <c r="B5"/>
      <c r="C5"/>
      <c r="D5"/>
      <c r="E5" s="854"/>
      <c r="F5" s="855"/>
      <c r="G5" s="855"/>
      <c r="H5" s="855"/>
      <c r="I5" s="855"/>
      <c r="J5" s="855"/>
      <c r="K5" s="856"/>
      <c r="L5" s="854"/>
      <c r="M5" s="854" t="s">
        <v>10339</v>
      </c>
      <c r="N5" s="854"/>
      <c r="O5" s="861">
        <v>44615</v>
      </c>
      <c r="P5" s="854"/>
      <c r="Q5" s="856"/>
      <c r="R5" s="856"/>
    </row>
    <row r="6" spans="1:23" s="858" customFormat="1" x14ac:dyDescent="0.25">
      <c r="A6" s="852"/>
      <c r="B6"/>
      <c r="C6"/>
      <c r="D6"/>
      <c r="E6" s="854"/>
      <c r="F6" s="855"/>
      <c r="G6" s="855"/>
      <c r="H6" s="855"/>
      <c r="I6" s="855"/>
      <c r="J6" s="855"/>
      <c r="K6" s="856"/>
      <c r="L6" s="854"/>
      <c r="M6" s="854" t="s">
        <v>10344</v>
      </c>
      <c r="N6" s="854"/>
      <c r="O6" s="861">
        <v>44658</v>
      </c>
      <c r="P6" s="854"/>
      <c r="Q6" s="856"/>
      <c r="R6" s="856"/>
    </row>
    <row r="7" spans="1:23" s="858" customFormat="1" x14ac:dyDescent="0.25">
      <c r="A7" s="852"/>
      <c r="B7"/>
      <c r="C7"/>
      <c r="D7"/>
      <c r="E7" s="854"/>
      <c r="F7" s="855"/>
      <c r="G7" s="855"/>
      <c r="H7" s="855"/>
      <c r="I7" s="855"/>
      <c r="J7" s="855"/>
      <c r="K7" s="856"/>
      <c r="L7" s="854"/>
      <c r="M7" s="854" t="s">
        <v>10351</v>
      </c>
      <c r="N7" s="854"/>
      <c r="O7" s="862">
        <v>44669</v>
      </c>
      <c r="P7" s="854"/>
      <c r="Q7" s="856"/>
      <c r="R7" s="856"/>
    </row>
    <row r="8" spans="1:23" s="858" customFormat="1" x14ac:dyDescent="0.25">
      <c r="A8" s="852"/>
      <c r="B8"/>
      <c r="C8"/>
      <c r="D8"/>
      <c r="E8" s="854"/>
      <c r="F8" s="855"/>
      <c r="G8" s="855"/>
      <c r="H8" s="855"/>
      <c r="I8" s="855"/>
      <c r="J8" s="855"/>
      <c r="K8" s="856"/>
      <c r="L8" s="854"/>
      <c r="M8" s="854" t="s">
        <v>10361</v>
      </c>
      <c r="N8" s="854"/>
      <c r="O8" s="862">
        <v>44719</v>
      </c>
      <c r="P8" s="854"/>
      <c r="Q8" s="856"/>
      <c r="R8" s="856"/>
    </row>
    <row r="9" spans="1:23" s="858" customFormat="1" x14ac:dyDescent="0.25">
      <c r="A9" s="852"/>
      <c r="B9"/>
      <c r="C9"/>
      <c r="D9"/>
      <c r="E9" s="854"/>
      <c r="F9" s="855"/>
      <c r="G9" s="855"/>
      <c r="H9" s="855"/>
      <c r="I9" s="855"/>
      <c r="J9" s="855"/>
      <c r="K9" s="856"/>
      <c r="L9" s="854"/>
      <c r="M9" s="854" t="s">
        <v>10404</v>
      </c>
      <c r="N9" s="854"/>
      <c r="O9" s="862">
        <v>44750</v>
      </c>
      <c r="P9" s="854"/>
      <c r="Q9" s="856"/>
      <c r="R9" s="856"/>
    </row>
    <row r="10" spans="1:23" s="858" customFormat="1" x14ac:dyDescent="0.25">
      <c r="A10" s="852"/>
      <c r="B10"/>
      <c r="C10"/>
      <c r="D10"/>
      <c r="E10" s="854"/>
      <c r="F10" s="855"/>
      <c r="G10" s="855"/>
      <c r="H10" s="855"/>
      <c r="I10" s="855"/>
      <c r="J10" s="855"/>
      <c r="K10" s="856"/>
      <c r="L10" s="854"/>
      <c r="M10" s="854" t="s">
        <v>10418</v>
      </c>
      <c r="N10" s="854"/>
      <c r="O10" s="862">
        <v>44763</v>
      </c>
      <c r="P10" s="854"/>
      <c r="Q10" s="856"/>
      <c r="R10" s="856"/>
    </row>
    <row r="11" spans="1:23" s="858" customFormat="1" ht="15" customHeight="1" x14ac:dyDescent="0.25">
      <c r="A11" s="852"/>
      <c r="B11"/>
      <c r="C11"/>
      <c r="D11"/>
      <c r="E11" s="854"/>
      <c r="F11" s="855"/>
      <c r="G11" s="855"/>
      <c r="H11" s="855"/>
      <c r="I11" s="855"/>
      <c r="J11" s="855"/>
      <c r="K11" s="856"/>
      <c r="L11" s="854"/>
      <c r="M11" s="854" t="s">
        <v>10423</v>
      </c>
      <c r="N11" s="854"/>
      <c r="O11" s="862">
        <v>44783</v>
      </c>
      <c r="P11" s="854"/>
      <c r="Q11" s="856"/>
      <c r="R11" s="856"/>
    </row>
    <row r="12" spans="1:23" s="869" customFormat="1" ht="35.25" customHeight="1" x14ac:dyDescent="0.2">
      <c r="A12" s="863" t="s">
        <v>10</v>
      </c>
      <c r="B12" s="863"/>
      <c r="C12" s="864"/>
      <c r="D12" s="1202" t="s">
        <v>10424</v>
      </c>
      <c r="E12" s="1202"/>
      <c r="F12" s="1202"/>
      <c r="G12" s="1202"/>
      <c r="H12" s="1202"/>
      <c r="I12" s="1202"/>
      <c r="J12" s="1202"/>
      <c r="K12" s="1142"/>
      <c r="L12" s="864"/>
      <c r="M12" s="864"/>
      <c r="N12" s="864"/>
      <c r="O12" s="866"/>
      <c r="P12" s="864"/>
      <c r="Q12" s="1142"/>
      <c r="R12" s="867"/>
      <c r="S12" s="868"/>
      <c r="T12" s="868"/>
      <c r="U12" s="868"/>
      <c r="V12" s="868"/>
      <c r="W12" s="868"/>
    </row>
    <row r="13" spans="1:23" s="878" customFormat="1" ht="147.75" x14ac:dyDescent="0.2">
      <c r="A13" s="870" t="s">
        <v>0</v>
      </c>
      <c r="B13" s="870" t="s">
        <v>9546</v>
      </c>
      <c r="C13" s="871" t="s">
        <v>9547</v>
      </c>
      <c r="D13" s="872" t="s">
        <v>9699</v>
      </c>
      <c r="E13" s="871" t="s">
        <v>9701</v>
      </c>
      <c r="F13" s="874" t="s">
        <v>9697</v>
      </c>
      <c r="G13" s="874" t="s">
        <v>9695</v>
      </c>
      <c r="H13" s="874" t="s">
        <v>9696</v>
      </c>
      <c r="I13" s="874" t="s">
        <v>9702</v>
      </c>
      <c r="J13" s="874" t="s">
        <v>9754</v>
      </c>
      <c r="K13" s="875" t="s">
        <v>1</v>
      </c>
      <c r="L13" s="876" t="s">
        <v>9698</v>
      </c>
      <c r="M13" s="876" t="s">
        <v>9678</v>
      </c>
      <c r="N13" s="876" t="s">
        <v>9628</v>
      </c>
      <c r="O13" s="877" t="s">
        <v>18</v>
      </c>
      <c r="P13" s="876" t="s">
        <v>9551</v>
      </c>
      <c r="Q13" s="873" t="s">
        <v>9548</v>
      </c>
      <c r="R13" s="873" t="s">
        <v>9549</v>
      </c>
      <c r="S13" s="873" t="s">
        <v>9610</v>
      </c>
      <c r="T13" s="873" t="s">
        <v>9611</v>
      </c>
      <c r="U13" s="873" t="s">
        <v>9623</v>
      </c>
      <c r="V13" s="873" t="s">
        <v>10165</v>
      </c>
      <c r="W13" s="873" t="s">
        <v>10263</v>
      </c>
    </row>
    <row r="14" spans="1:23" s="856" customFormat="1" ht="12" x14ac:dyDescent="0.2">
      <c r="A14" s="879" t="s">
        <v>2</v>
      </c>
      <c r="B14" s="879" t="s">
        <v>3</v>
      </c>
      <c r="C14" s="880" t="s">
        <v>4</v>
      </c>
      <c r="D14" s="881" t="s">
        <v>5</v>
      </c>
      <c r="E14" s="880" t="s">
        <v>9752</v>
      </c>
      <c r="F14" s="883" t="s">
        <v>10359</v>
      </c>
      <c r="G14" s="883" t="s">
        <v>9753</v>
      </c>
      <c r="H14" s="883" t="s">
        <v>7</v>
      </c>
      <c r="I14" s="883" t="s">
        <v>8</v>
      </c>
      <c r="J14" s="883" t="s">
        <v>9</v>
      </c>
      <c r="K14" s="882" t="s">
        <v>11</v>
      </c>
      <c r="L14" s="884" t="s">
        <v>12</v>
      </c>
      <c r="M14" s="884" t="s">
        <v>13</v>
      </c>
      <c r="N14" s="884" t="s">
        <v>14</v>
      </c>
      <c r="O14" s="885" t="s">
        <v>15</v>
      </c>
      <c r="P14" s="884" t="s">
        <v>16</v>
      </c>
      <c r="Q14" s="882" t="s">
        <v>9677</v>
      </c>
      <c r="R14" s="886">
        <v>18</v>
      </c>
      <c r="S14" s="886">
        <v>19</v>
      </c>
      <c r="T14" s="886">
        <v>20</v>
      </c>
      <c r="U14" s="886">
        <v>21</v>
      </c>
      <c r="V14" s="886">
        <v>15</v>
      </c>
      <c r="W14" s="886">
        <v>16</v>
      </c>
    </row>
    <row r="15" spans="1:23" s="895" customFormat="1" ht="21.75" customHeight="1" x14ac:dyDescent="0.2">
      <c r="A15" s="1203" t="s">
        <v>9687</v>
      </c>
      <c r="B15" s="1203"/>
      <c r="C15" s="1203"/>
      <c r="D15" s="1203"/>
      <c r="E15" s="888"/>
      <c r="F15" s="889">
        <f>F16+F17+F18</f>
        <v>0</v>
      </c>
      <c r="G15" s="890"/>
      <c r="H15" s="890"/>
      <c r="I15" s="890"/>
      <c r="J15" s="890"/>
      <c r="K15" s="891"/>
      <c r="L15" s="892"/>
      <c r="M15" s="892"/>
      <c r="N15" s="892"/>
      <c r="O15" s="893"/>
      <c r="P15" s="892"/>
      <c r="Q15" s="891"/>
      <c r="R15" s="894"/>
      <c r="S15" s="894"/>
      <c r="T15" s="894"/>
      <c r="U15" s="894"/>
      <c r="V15" s="894"/>
      <c r="W15" s="894"/>
    </row>
    <row r="16" spans="1:23" s="895" customFormat="1" ht="21.75" customHeight="1" x14ac:dyDescent="0.2">
      <c r="A16" s="1200" t="s">
        <v>9688</v>
      </c>
      <c r="B16" s="1200"/>
      <c r="C16" s="1200"/>
      <c r="D16" s="1200"/>
      <c r="E16" s="897"/>
      <c r="F16" s="898">
        <f>F20</f>
        <v>0</v>
      </c>
      <c r="G16" s="899"/>
      <c r="H16" s="899"/>
      <c r="I16" s="899"/>
      <c r="J16" s="899"/>
      <c r="K16" s="900"/>
      <c r="L16" s="901"/>
      <c r="M16" s="901"/>
      <c r="N16" s="901"/>
      <c r="O16" s="902"/>
      <c r="P16" s="901"/>
      <c r="Q16" s="900"/>
      <c r="R16" s="903"/>
      <c r="S16" s="903"/>
      <c r="T16" s="903"/>
      <c r="U16" s="903"/>
      <c r="V16" s="903"/>
      <c r="W16" s="903"/>
    </row>
    <row r="17" spans="1:25" s="895" customFormat="1" ht="21.75" customHeight="1" x14ac:dyDescent="0.2">
      <c r="A17" s="1200" t="s">
        <v>9689</v>
      </c>
      <c r="B17" s="1200"/>
      <c r="C17" s="1200"/>
      <c r="D17" s="1200"/>
      <c r="E17" s="897"/>
      <c r="F17" s="898">
        <f>F83</f>
        <v>0</v>
      </c>
      <c r="G17" s="899"/>
      <c r="H17" s="899"/>
      <c r="I17" s="899"/>
      <c r="J17" s="899"/>
      <c r="K17" s="900"/>
      <c r="L17" s="901"/>
      <c r="M17" s="901"/>
      <c r="N17" s="901"/>
      <c r="O17" s="902"/>
      <c r="P17" s="901"/>
      <c r="Q17" s="900"/>
      <c r="R17" s="903"/>
      <c r="S17" s="903"/>
      <c r="T17" s="903"/>
      <c r="U17" s="903"/>
      <c r="V17" s="903"/>
      <c r="W17" s="903"/>
    </row>
    <row r="18" spans="1:25" s="895" customFormat="1" ht="21.75" customHeight="1" x14ac:dyDescent="0.2">
      <c r="A18" s="1200" t="s">
        <v>9692</v>
      </c>
      <c r="B18" s="1200"/>
      <c r="C18" s="1200"/>
      <c r="D18" s="1200"/>
      <c r="E18" s="897"/>
      <c r="F18" s="898">
        <f>F192</f>
        <v>0</v>
      </c>
      <c r="G18" s="899"/>
      <c r="H18" s="899"/>
      <c r="I18" s="899"/>
      <c r="J18" s="899"/>
      <c r="K18" s="900"/>
      <c r="L18" s="901"/>
      <c r="M18" s="901"/>
      <c r="N18" s="901"/>
      <c r="O18" s="902"/>
      <c r="P18" s="901"/>
      <c r="Q18" s="900"/>
      <c r="R18" s="903"/>
      <c r="S18" s="903"/>
      <c r="T18" s="903"/>
      <c r="U18" s="903"/>
      <c r="V18" s="903"/>
      <c r="W18" s="903"/>
    </row>
    <row r="19" spans="1:25" s="895" customFormat="1" ht="19.5" customHeight="1" x14ac:dyDescent="0.2">
      <c r="A19" s="904"/>
      <c r="B19" s="904"/>
      <c r="C19" s="905"/>
      <c r="D19" s="906" t="s">
        <v>9690</v>
      </c>
      <c r="E19" s="908"/>
      <c r="F19" s="909"/>
      <c r="G19" s="910"/>
      <c r="H19" s="910"/>
      <c r="I19" s="910"/>
      <c r="J19" s="910"/>
      <c r="K19" s="911"/>
      <c r="L19" s="912"/>
      <c r="M19" s="912"/>
      <c r="N19" s="912"/>
      <c r="O19" s="913"/>
      <c r="P19" s="912"/>
      <c r="Q19" s="911"/>
      <c r="R19" s="914"/>
      <c r="S19" s="914"/>
      <c r="T19" s="914"/>
      <c r="U19" s="914"/>
      <c r="V19" s="914"/>
      <c r="W19" s="914"/>
    </row>
    <row r="21" spans="1:25" s="1167" customFormat="1" ht="119.25" customHeight="1" x14ac:dyDescent="0.2">
      <c r="A21" s="1152" t="s">
        <v>9862</v>
      </c>
      <c r="B21" s="1153"/>
      <c r="C21" s="1154" t="s">
        <v>9552</v>
      </c>
      <c r="D21" s="1155" t="s">
        <v>10427</v>
      </c>
      <c r="E21" s="1157">
        <v>426800</v>
      </c>
      <c r="F21" s="1158">
        <f t="shared" ref="F21" si="0">SUM(G21:J21)</f>
        <v>2000000</v>
      </c>
      <c r="G21" s="1158">
        <v>700000</v>
      </c>
      <c r="H21" s="1158">
        <v>1300000</v>
      </c>
      <c r="I21" s="1158">
        <v>0</v>
      </c>
      <c r="J21" s="1158">
        <v>0</v>
      </c>
      <c r="K21" s="1156" t="s">
        <v>9488</v>
      </c>
      <c r="L21" s="1159" t="s">
        <v>9497</v>
      </c>
      <c r="M21" s="1160">
        <v>44774</v>
      </c>
      <c r="N21" s="1160">
        <v>45170</v>
      </c>
      <c r="O21" s="943" t="s">
        <v>10430</v>
      </c>
      <c r="P21" s="1161" t="s">
        <v>9704</v>
      </c>
      <c r="Q21" s="1162" t="s">
        <v>9500</v>
      </c>
      <c r="R21" s="1163" t="s">
        <v>9500</v>
      </c>
      <c r="S21" s="1164" t="s">
        <v>9605</v>
      </c>
      <c r="T21" s="1164" t="s">
        <v>9619</v>
      </c>
      <c r="U21" s="1164" t="s">
        <v>9625</v>
      </c>
      <c r="V21" s="1165"/>
      <c r="W21" s="1166"/>
      <c r="X21" s="1111" t="s">
        <v>10426</v>
      </c>
      <c r="Y21" s="1111"/>
    </row>
  </sheetData>
  <mergeCells count="5">
    <mergeCell ref="D12:J12"/>
    <mergeCell ref="A15:D15"/>
    <mergeCell ref="A16:D16"/>
    <mergeCell ref="A17:D17"/>
    <mergeCell ref="A18:D18"/>
  </mergeCells>
  <dataValidations count="12">
    <dataValidation type="list" allowBlank="1" showInputMessage="1" errorTitle="Upozorenje" sqref="B21" xr:uid="{05CDF248-60C1-475E-BFDE-C8A41EA66DAA}">
      <formula1>PARTIJE1</formula1>
    </dataValidation>
    <dataValidation allowBlank="1" showInputMessage="1" showErrorMessage="1" prompt="uneti kao mm/yyyy" sqref="N21" xr:uid="{B2B07CB4-2FD2-4266-9305-F4CA6BBDF8E8}"/>
    <dataValidation type="list" allowBlank="1" showInputMessage="1" showErrorMessage="1" sqref="L21" xr:uid="{33226448-1FFD-4E79-A4E0-9BBA8D74B617}">
      <formula1>OVPP</formula1>
    </dataValidation>
    <dataValidation type="list" allowBlank="1" showInputMessage="1" showErrorMessage="1" errorTitle="Upozerenje" error="Koristite padajući meni" sqref="E21" xr:uid="{4CD89CD6-5782-4D06-91E6-0BD5D4208098}">
      <formula1>EKLAS</formula1>
    </dataValidation>
    <dataValidation type="list" allowBlank="1" showInputMessage="1" showErrorMessage="1" sqref="P21" xr:uid="{4AFEA6AA-DE63-406F-8A6F-CA8776A7453F}">
      <formula1>NUTS1</formula1>
    </dataValidation>
    <dataValidation type="list" allowBlank="1" showInputMessage="1" showErrorMessage="1" sqref="U21" xr:uid="{C2EA4678-57E9-43BC-BBC2-24DDD207ACE4}">
      <formula1>UPR</formula1>
    </dataValidation>
    <dataValidation type="list" allowBlank="1" showInputMessage="1" showErrorMessage="1" sqref="Q21" xr:uid="{F0B31E2A-B8DB-4708-ADC8-B5CE5EB1FB2C}">
      <formula1>OPP</formula1>
    </dataValidation>
    <dataValidation type="list" allowBlank="1" showInputMessage="1" showErrorMessage="1" sqref="R21" xr:uid="{BE3E0930-5FCE-44B5-AAE2-A278998DE7DB}">
      <formula1>CJN</formula1>
    </dataValidation>
    <dataValidation type="list" allowBlank="1" showInputMessage="1" showErrorMessage="1" sqref="C21" xr:uid="{001E290D-AA09-4511-BB96-BC00DCB776CC}">
      <formula1>VRSTAPREDMETA1</formula1>
    </dataValidation>
    <dataValidation type="list" allowBlank="1" showInputMessage="1" showErrorMessage="1" sqref="K21" xr:uid="{4A4238E0-42B4-4EBB-B221-E2F5CA4CC165}">
      <formula1>vrstepostupka4</formula1>
    </dataValidation>
    <dataValidation type="list" allowBlank="1" showInputMessage="1" showErrorMessage="1" sqref="T21" xr:uid="{61EEDFC5-2831-4C57-A9CD-15A6BC623283}">
      <formula1>OSNOVIZZJN</formula1>
    </dataValidation>
    <dataValidation type="list" allowBlank="1" showInputMessage="1" showErrorMessage="1" sqref="O21" xr:uid="{0E115462-B308-44D3-87BF-0C08534F2B34}">
      <formula1>ЦПВ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28004" r:id="rId4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28004" r:id="rId4"/>
      </mc:Fallback>
    </mc:AlternateContent>
    <mc:AlternateContent xmlns:mc="http://schemas.openxmlformats.org/markup-compatibility/2006">
      <mc:Choice Requires="x14">
        <oleObject progId="PBrush" shapeId="128005" r:id="rId6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28005" r:id="rId6"/>
      </mc:Fallback>
    </mc:AlternateContent>
    <mc:AlternateContent xmlns:mc="http://schemas.openxmlformats.org/markup-compatibility/2006">
      <mc:Choice Requires="x14">
        <oleObject progId="PBrush" shapeId="128006" r:id="rId7">
          <objectPr defaultSize="0" autoPict="0" r:id="rId5">
            <anchor moveWithCells="1" sizeWithCells="1">
              <from>
                <xdr:col>3</xdr:col>
                <xdr:colOff>666750</xdr:colOff>
                <xdr:row>2</xdr:row>
                <xdr:rowOff>390525</xdr:rowOff>
              </from>
              <to>
                <xdr:col>3</xdr:col>
                <xdr:colOff>1095375</xdr:colOff>
                <xdr:row>4</xdr:row>
                <xdr:rowOff>0</xdr:rowOff>
              </to>
            </anchor>
          </objectPr>
        </oleObject>
      </mc:Choice>
      <mc:Fallback>
        <oleObject progId="PBrush" shapeId="128006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094C155-D4A1-42C3-952D-F5B7FCC78416}">
          <x14:formula1>
            <xm:f>'НАЗИВ СПЈ1'!$H$1:$H$6</xm:f>
          </x14:formula1>
          <xm:sqref>S21</xm:sqref>
        </x14:dataValidation>
        <x14:dataValidation type="list" allowBlank="1" showInputMessage="1" showErrorMessage="1" xr:uid="{B72EF042-DA50-420F-8B14-61A87DBF1EE1}">
          <x14:formula1>
            <xm:f>'statusi postupaka'!$A$1:$A$7</xm:f>
          </x14:formula1>
          <xm:sqref>W21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3"/>
  <sheetViews>
    <sheetView workbookViewId="0">
      <selection activeCell="H17" sqref="H17"/>
    </sheetView>
  </sheetViews>
  <sheetFormatPr defaultRowHeight="15" x14ac:dyDescent="0.25"/>
  <cols>
    <col min="2" max="2" width="38.5703125" customWidth="1"/>
    <col min="3" max="3" width="40.28515625" customWidth="1"/>
  </cols>
  <sheetData>
    <row r="1" spans="1:4" x14ac:dyDescent="0.25">
      <c r="A1" s="1">
        <v>1</v>
      </c>
      <c r="B1" s="9" t="s">
        <v>9488</v>
      </c>
      <c r="C1" s="2" t="s">
        <v>9488</v>
      </c>
      <c r="D1" s="2" t="s">
        <v>9488</v>
      </c>
    </row>
    <row r="2" spans="1:4" x14ac:dyDescent="0.25">
      <c r="A2" s="3">
        <v>2</v>
      </c>
      <c r="B2" s="4" t="s">
        <v>9489</v>
      </c>
      <c r="C2" s="4" t="s">
        <v>9489</v>
      </c>
      <c r="D2" s="4" t="s">
        <v>9489</v>
      </c>
    </row>
    <row r="3" spans="1:4" x14ac:dyDescent="0.25">
      <c r="A3" s="1">
        <v>3</v>
      </c>
      <c r="B3" s="2" t="s">
        <v>9490</v>
      </c>
      <c r="C3" s="2" t="s">
        <v>9490</v>
      </c>
      <c r="D3" s="2" t="s">
        <v>9490</v>
      </c>
    </row>
    <row r="4" spans="1:4" x14ac:dyDescent="0.25">
      <c r="A4" s="3">
        <v>4</v>
      </c>
      <c r="B4" s="4" t="s">
        <v>9491</v>
      </c>
      <c r="C4" s="4" t="s">
        <v>9491</v>
      </c>
      <c r="D4" s="4" t="s">
        <v>9491</v>
      </c>
    </row>
    <row r="5" spans="1:4" x14ac:dyDescent="0.25">
      <c r="A5" s="1">
        <v>5</v>
      </c>
      <c r="B5" s="2" t="s">
        <v>9492</v>
      </c>
      <c r="C5" s="2" t="s">
        <v>9492</v>
      </c>
      <c r="D5" s="2" t="s">
        <v>9492</v>
      </c>
    </row>
    <row r="6" spans="1:4" x14ac:dyDescent="0.25">
      <c r="A6" s="3">
        <v>6</v>
      </c>
      <c r="B6" s="4" t="s">
        <v>9493</v>
      </c>
      <c r="C6" s="4" t="s">
        <v>9493</v>
      </c>
      <c r="D6" s="4" t="s">
        <v>9493</v>
      </c>
    </row>
    <row r="7" spans="1:4" x14ac:dyDescent="0.25">
      <c r="A7" s="1">
        <v>7</v>
      </c>
      <c r="B7" s="2" t="s">
        <v>9494</v>
      </c>
      <c r="C7" s="2" t="s">
        <v>9494</v>
      </c>
      <c r="D7" s="2" t="s">
        <v>9494</v>
      </c>
    </row>
    <row r="8" spans="1:4" x14ac:dyDescent="0.25">
      <c r="A8" s="19">
        <v>8</v>
      </c>
      <c r="B8" s="9" t="s">
        <v>9679</v>
      </c>
      <c r="C8" s="9" t="s">
        <v>9679</v>
      </c>
      <c r="D8" s="9" t="s">
        <v>9679</v>
      </c>
    </row>
    <row r="9" spans="1:4" x14ac:dyDescent="0.25">
      <c r="A9" s="19">
        <v>9</v>
      </c>
      <c r="B9" s="20" t="s">
        <v>9685</v>
      </c>
      <c r="C9" s="20" t="s">
        <v>9685</v>
      </c>
      <c r="D9" s="20" t="s">
        <v>9685</v>
      </c>
    </row>
    <row r="13" spans="1:4" x14ac:dyDescent="0.25">
      <c r="B13" t="s">
        <v>9680</v>
      </c>
      <c r="D13" t="s">
        <v>9686</v>
      </c>
    </row>
  </sheetData>
  <sheetProtection password="CB59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1"/>
  <sheetViews>
    <sheetView workbookViewId="0">
      <selection activeCell="D15" sqref="D15"/>
    </sheetView>
  </sheetViews>
  <sheetFormatPr defaultRowHeight="15" x14ac:dyDescent="0.25"/>
  <cols>
    <col min="2" max="2" width="8.5703125" bestFit="1" customWidth="1"/>
    <col min="3" max="3" width="11.140625" bestFit="1" customWidth="1"/>
  </cols>
  <sheetData>
    <row r="1" spans="1:3" x14ac:dyDescent="0.25">
      <c r="A1" s="1">
        <v>1</v>
      </c>
      <c r="B1" s="9" t="s">
        <v>9495</v>
      </c>
      <c r="C1" s="2" t="s">
        <v>9495</v>
      </c>
    </row>
    <row r="2" spans="1:3" x14ac:dyDescent="0.25">
      <c r="A2" s="3">
        <v>2</v>
      </c>
      <c r="B2" s="4" t="s">
        <v>9496</v>
      </c>
      <c r="C2" s="4" t="s">
        <v>9496</v>
      </c>
    </row>
    <row r="3" spans="1:3" x14ac:dyDescent="0.25">
      <c r="A3" s="1">
        <v>3</v>
      </c>
      <c r="B3" s="2" t="s">
        <v>9497</v>
      </c>
      <c r="C3" s="2" t="s">
        <v>9497</v>
      </c>
    </row>
    <row r="4" spans="1:3" x14ac:dyDescent="0.25">
      <c r="A4" s="3">
        <v>4</v>
      </c>
      <c r="B4" s="4" t="s">
        <v>9498</v>
      </c>
      <c r="C4" s="4" t="s">
        <v>9498</v>
      </c>
    </row>
    <row r="11" spans="1:3" x14ac:dyDescent="0.25">
      <c r="C11" t="s">
        <v>9632</v>
      </c>
    </row>
  </sheetData>
  <sheetProtection password="C899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8"/>
  <sheetViews>
    <sheetView workbookViewId="0">
      <selection activeCell="C1" sqref="C1:C2"/>
    </sheetView>
  </sheetViews>
  <sheetFormatPr defaultRowHeight="15" x14ac:dyDescent="0.25"/>
  <sheetData>
    <row r="1" spans="1:3" x14ac:dyDescent="0.25">
      <c r="A1" s="1">
        <v>1</v>
      </c>
      <c r="B1" s="9" t="s">
        <v>9499</v>
      </c>
      <c r="C1" s="9" t="s">
        <v>9675</v>
      </c>
    </row>
    <row r="2" spans="1:3" x14ac:dyDescent="0.25">
      <c r="A2" s="3">
        <v>2</v>
      </c>
      <c r="B2" s="4" t="s">
        <v>9500</v>
      </c>
      <c r="C2" s="10" t="s">
        <v>9676</v>
      </c>
    </row>
    <row r="8" spans="1:3" x14ac:dyDescent="0.25">
      <c r="B8" t="s">
        <v>9634</v>
      </c>
    </row>
  </sheetData>
  <sheetProtection password="C899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8"/>
  <sheetViews>
    <sheetView topLeftCell="A41" workbookViewId="0">
      <selection activeCell="C53" sqref="C53"/>
    </sheetView>
  </sheetViews>
  <sheetFormatPr defaultRowHeight="15" x14ac:dyDescent="0.25"/>
  <cols>
    <col min="3" max="3" width="54.85546875" bestFit="1" customWidth="1"/>
  </cols>
  <sheetData>
    <row r="1" spans="1:4" x14ac:dyDescent="0.25">
      <c r="A1">
        <v>1</v>
      </c>
      <c r="B1" s="5">
        <v>421000</v>
      </c>
      <c r="C1" s="5" t="s">
        <v>9501</v>
      </c>
      <c r="D1" s="5"/>
    </row>
    <row r="2" spans="1:4" x14ac:dyDescent="0.25">
      <c r="A2">
        <v>2</v>
      </c>
      <c r="B2">
        <v>421100</v>
      </c>
      <c r="C2" t="s">
        <v>9502</v>
      </c>
    </row>
    <row r="3" spans="1:4" x14ac:dyDescent="0.25">
      <c r="A3">
        <v>3</v>
      </c>
      <c r="B3">
        <v>421200</v>
      </c>
      <c r="C3" t="s">
        <v>9503</v>
      </c>
    </row>
    <row r="4" spans="1:4" x14ac:dyDescent="0.25">
      <c r="A4">
        <v>4</v>
      </c>
      <c r="B4">
        <v>421300</v>
      </c>
      <c r="C4" t="s">
        <v>7892</v>
      </c>
    </row>
    <row r="5" spans="1:4" x14ac:dyDescent="0.25">
      <c r="A5">
        <v>5</v>
      </c>
      <c r="B5">
        <v>421400</v>
      </c>
      <c r="C5" t="s">
        <v>9504</v>
      </c>
    </row>
    <row r="6" spans="1:4" x14ac:dyDescent="0.25">
      <c r="A6">
        <v>6</v>
      </c>
      <c r="B6">
        <v>421500</v>
      </c>
      <c r="C6" t="s">
        <v>9505</v>
      </c>
    </row>
    <row r="7" spans="1:4" x14ac:dyDescent="0.25">
      <c r="A7">
        <v>7</v>
      </c>
      <c r="B7">
        <v>421600</v>
      </c>
      <c r="C7" t="s">
        <v>9506</v>
      </c>
    </row>
    <row r="8" spans="1:4" x14ac:dyDescent="0.25">
      <c r="A8">
        <v>8</v>
      </c>
      <c r="B8">
        <v>421900</v>
      </c>
      <c r="C8" t="s">
        <v>9507</v>
      </c>
    </row>
    <row r="9" spans="1:4" x14ac:dyDescent="0.25">
      <c r="A9">
        <v>9</v>
      </c>
      <c r="B9" s="5">
        <v>422000</v>
      </c>
      <c r="C9" s="5" t="s">
        <v>9508</v>
      </c>
    </row>
    <row r="10" spans="1:4" x14ac:dyDescent="0.25">
      <c r="A10">
        <v>10</v>
      </c>
      <c r="B10">
        <v>422100</v>
      </c>
      <c r="C10" t="s">
        <v>9509</v>
      </c>
    </row>
    <row r="11" spans="1:4" x14ac:dyDescent="0.25">
      <c r="A11">
        <v>11</v>
      </c>
      <c r="B11">
        <v>422200</v>
      </c>
      <c r="C11" t="s">
        <v>9510</v>
      </c>
    </row>
    <row r="12" spans="1:4" x14ac:dyDescent="0.25">
      <c r="A12">
        <v>12</v>
      </c>
      <c r="B12" s="5">
        <v>423000</v>
      </c>
      <c r="C12" s="5" t="s">
        <v>9511</v>
      </c>
    </row>
    <row r="13" spans="1:4" x14ac:dyDescent="0.25">
      <c r="A13">
        <v>13</v>
      </c>
      <c r="B13">
        <v>423100</v>
      </c>
      <c r="C13" t="s">
        <v>9512</v>
      </c>
    </row>
    <row r="14" spans="1:4" x14ac:dyDescent="0.25">
      <c r="A14">
        <v>14</v>
      </c>
      <c r="B14">
        <v>423200</v>
      </c>
      <c r="C14" t="s">
        <v>9513</v>
      </c>
    </row>
    <row r="15" spans="1:4" x14ac:dyDescent="0.25">
      <c r="A15">
        <v>15</v>
      </c>
      <c r="B15">
        <v>423300</v>
      </c>
      <c r="C15" t="s">
        <v>9514</v>
      </c>
    </row>
    <row r="16" spans="1:4" x14ac:dyDescent="0.25">
      <c r="A16">
        <v>16</v>
      </c>
      <c r="B16">
        <v>423400</v>
      </c>
      <c r="C16" t="s">
        <v>9515</v>
      </c>
    </row>
    <row r="17" spans="1:3" x14ac:dyDescent="0.25">
      <c r="A17">
        <v>17</v>
      </c>
      <c r="B17">
        <v>423500</v>
      </c>
      <c r="C17" t="s">
        <v>9516</v>
      </c>
    </row>
    <row r="18" spans="1:3" x14ac:dyDescent="0.25">
      <c r="A18">
        <v>18</v>
      </c>
      <c r="B18">
        <v>423600</v>
      </c>
      <c r="C18" t="s">
        <v>9517</v>
      </c>
    </row>
    <row r="19" spans="1:3" x14ac:dyDescent="0.25">
      <c r="A19">
        <v>19</v>
      </c>
      <c r="B19">
        <v>423700</v>
      </c>
      <c r="C19" t="s">
        <v>9518</v>
      </c>
    </row>
    <row r="20" spans="1:3" x14ac:dyDescent="0.25">
      <c r="A20">
        <v>20</v>
      </c>
      <c r="B20">
        <v>423900</v>
      </c>
      <c r="C20" t="s">
        <v>9519</v>
      </c>
    </row>
    <row r="21" spans="1:3" x14ac:dyDescent="0.25">
      <c r="A21">
        <v>21</v>
      </c>
      <c r="B21" s="5">
        <v>424000</v>
      </c>
      <c r="C21" s="5" t="s">
        <v>9520</v>
      </c>
    </row>
    <row r="22" spans="1:3" x14ac:dyDescent="0.25">
      <c r="A22">
        <v>22</v>
      </c>
      <c r="B22">
        <v>424100</v>
      </c>
      <c r="C22" t="s">
        <v>9521</v>
      </c>
    </row>
    <row r="23" spans="1:3" x14ac:dyDescent="0.25">
      <c r="A23">
        <v>23</v>
      </c>
      <c r="B23">
        <v>424200</v>
      </c>
      <c r="C23" t="s">
        <v>9522</v>
      </c>
    </row>
    <row r="24" spans="1:3" x14ac:dyDescent="0.25">
      <c r="A24">
        <v>24</v>
      </c>
      <c r="B24">
        <v>424300</v>
      </c>
      <c r="C24" t="s">
        <v>9523</v>
      </c>
    </row>
    <row r="25" spans="1:3" x14ac:dyDescent="0.25">
      <c r="A25">
        <v>25</v>
      </c>
      <c r="B25">
        <v>424600</v>
      </c>
      <c r="C25" t="s">
        <v>9524</v>
      </c>
    </row>
    <row r="26" spans="1:3" x14ac:dyDescent="0.25">
      <c r="A26">
        <v>26</v>
      </c>
      <c r="B26">
        <v>424900</v>
      </c>
      <c r="C26" t="s">
        <v>9525</v>
      </c>
    </row>
    <row r="27" spans="1:3" x14ac:dyDescent="0.25">
      <c r="A27">
        <v>27</v>
      </c>
      <c r="B27" s="5">
        <v>425000</v>
      </c>
      <c r="C27" s="5" t="s">
        <v>9526</v>
      </c>
    </row>
    <row r="28" spans="1:3" x14ac:dyDescent="0.25">
      <c r="A28">
        <v>28</v>
      </c>
      <c r="B28">
        <v>425100</v>
      </c>
      <c r="C28" t="s">
        <v>9527</v>
      </c>
    </row>
    <row r="29" spans="1:3" x14ac:dyDescent="0.25">
      <c r="A29">
        <v>29</v>
      </c>
      <c r="B29">
        <v>425200</v>
      </c>
      <c r="C29" t="s">
        <v>9528</v>
      </c>
    </row>
    <row r="30" spans="1:3" x14ac:dyDescent="0.25">
      <c r="A30">
        <v>30</v>
      </c>
      <c r="B30" s="5">
        <v>426000</v>
      </c>
      <c r="C30" s="5" t="s">
        <v>9529</v>
      </c>
    </row>
    <row r="31" spans="1:3" x14ac:dyDescent="0.25">
      <c r="A31">
        <v>31</v>
      </c>
      <c r="B31">
        <v>426100</v>
      </c>
      <c r="C31" t="s">
        <v>9530</v>
      </c>
    </row>
    <row r="32" spans="1:3" x14ac:dyDescent="0.25">
      <c r="A32">
        <v>32</v>
      </c>
      <c r="B32">
        <v>426300</v>
      </c>
      <c r="C32" t="s">
        <v>9531</v>
      </c>
    </row>
    <row r="33" spans="1:3" x14ac:dyDescent="0.25">
      <c r="A33">
        <v>33</v>
      </c>
      <c r="B33">
        <v>426400</v>
      </c>
      <c r="C33" t="s">
        <v>9532</v>
      </c>
    </row>
    <row r="34" spans="1:3" x14ac:dyDescent="0.25">
      <c r="A34">
        <v>34</v>
      </c>
      <c r="B34">
        <v>426700</v>
      </c>
      <c r="C34" t="s">
        <v>9533</v>
      </c>
    </row>
    <row r="35" spans="1:3" x14ac:dyDescent="0.25">
      <c r="A35">
        <v>35</v>
      </c>
      <c r="B35">
        <v>426800</v>
      </c>
      <c r="C35" t="s">
        <v>9534</v>
      </c>
    </row>
    <row r="36" spans="1:3" x14ac:dyDescent="0.25">
      <c r="A36">
        <v>36</v>
      </c>
      <c r="B36">
        <v>426900</v>
      </c>
      <c r="C36" t="s">
        <v>9535</v>
      </c>
    </row>
    <row r="37" spans="1:3" x14ac:dyDescent="0.25">
      <c r="A37">
        <v>37</v>
      </c>
      <c r="B37" s="5">
        <v>511000</v>
      </c>
      <c r="C37" s="5" t="s">
        <v>9536</v>
      </c>
    </row>
    <row r="38" spans="1:3" x14ac:dyDescent="0.25">
      <c r="A38">
        <v>38</v>
      </c>
      <c r="B38">
        <v>511100</v>
      </c>
      <c r="C38" t="s">
        <v>9537</v>
      </c>
    </row>
    <row r="39" spans="1:3" x14ac:dyDescent="0.25">
      <c r="A39">
        <v>39</v>
      </c>
      <c r="B39">
        <v>511200</v>
      </c>
      <c r="C39" t="s">
        <v>9538</v>
      </c>
    </row>
    <row r="40" spans="1:3" x14ac:dyDescent="0.25">
      <c r="A40">
        <v>40</v>
      </c>
      <c r="B40">
        <v>511300</v>
      </c>
      <c r="C40" t="s">
        <v>9539</v>
      </c>
    </row>
    <row r="41" spans="1:3" x14ac:dyDescent="0.25">
      <c r="A41">
        <v>41</v>
      </c>
      <c r="B41">
        <v>511400</v>
      </c>
      <c r="C41" t="s">
        <v>9540</v>
      </c>
    </row>
    <row r="42" spans="1:3" x14ac:dyDescent="0.25">
      <c r="A42">
        <v>42</v>
      </c>
      <c r="B42" s="5">
        <v>512000</v>
      </c>
      <c r="C42" s="5" t="s">
        <v>9541</v>
      </c>
    </row>
    <row r="43" spans="1:3" x14ac:dyDescent="0.25">
      <c r="A43">
        <v>43</v>
      </c>
      <c r="B43">
        <v>512100</v>
      </c>
      <c r="C43" t="s">
        <v>9542</v>
      </c>
    </row>
    <row r="44" spans="1:3" x14ac:dyDescent="0.25">
      <c r="A44">
        <v>44</v>
      </c>
      <c r="B44">
        <v>512200</v>
      </c>
      <c r="C44" t="s">
        <v>9543</v>
      </c>
    </row>
    <row r="45" spans="1:3" x14ac:dyDescent="0.25">
      <c r="A45">
        <v>45</v>
      </c>
      <c r="B45">
        <v>512800</v>
      </c>
      <c r="C45" t="s">
        <v>9544</v>
      </c>
    </row>
    <row r="46" spans="1:3" x14ac:dyDescent="0.25">
      <c r="B46">
        <v>512900</v>
      </c>
    </row>
    <row r="47" spans="1:3" x14ac:dyDescent="0.25">
      <c r="A47">
        <v>46</v>
      </c>
      <c r="B47" s="5">
        <v>515000</v>
      </c>
      <c r="C47" s="5" t="s">
        <v>9545</v>
      </c>
    </row>
    <row r="48" spans="1:3" x14ac:dyDescent="0.25">
      <c r="A48">
        <v>47</v>
      </c>
      <c r="B48">
        <v>515100</v>
      </c>
      <c r="C48" s="6" t="s">
        <v>9545</v>
      </c>
    </row>
  </sheetData>
  <sheetProtection password="C899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pageSetUpPr fitToPage="1"/>
  </sheetPr>
  <dimension ref="A1:X272"/>
  <sheetViews>
    <sheetView topLeftCell="H1" zoomScale="120" zoomScaleNormal="120" zoomScaleSheetLayoutView="100" workbookViewId="0">
      <selection activeCell="J31" sqref="J31"/>
    </sheetView>
  </sheetViews>
  <sheetFormatPr defaultColWidth="9.140625" defaultRowHeight="11.25" x14ac:dyDescent="0.2"/>
  <cols>
    <col min="1" max="1" width="7.42578125" style="99" customWidth="1"/>
    <col min="2" max="2" width="6.85546875" style="80" customWidth="1"/>
    <col min="3" max="3" width="6.7109375" style="27" customWidth="1"/>
    <col min="4" max="4" width="46.5703125" style="27" customWidth="1"/>
    <col min="5" max="5" width="17" style="143" customWidth="1"/>
    <col min="6" max="6" width="13.42578125" style="27" customWidth="1"/>
    <col min="7" max="7" width="21.28515625" style="27" customWidth="1"/>
    <col min="8" max="8" width="14.5703125" style="27" customWidth="1"/>
    <col min="9" max="9" width="17" style="27" customWidth="1"/>
    <col min="10" max="11" width="14.7109375" style="27" customWidth="1"/>
    <col min="12" max="12" width="15.140625" style="440" customWidth="1"/>
    <col min="13" max="13" width="11.7109375" style="27" customWidth="1"/>
    <col min="14" max="14" width="10" style="27" customWidth="1"/>
    <col min="15" max="15" width="10.85546875" style="27" customWidth="1"/>
    <col min="16" max="16" width="18.42578125" style="71" customWidth="1"/>
    <col min="17" max="17" width="12.140625" style="27" customWidth="1"/>
    <col min="18" max="19" width="8.85546875" style="27" customWidth="1"/>
    <col min="20" max="20" width="13.42578125" style="27" bestFit="1" customWidth="1"/>
    <col min="21" max="21" width="15" style="27" customWidth="1"/>
    <col min="22" max="23" width="8.85546875" style="27" customWidth="1"/>
    <col min="24" max="16384" width="9.140625" style="27"/>
  </cols>
  <sheetData>
    <row r="1" spans="1:23" ht="21" customHeight="1" x14ac:dyDescent="0.2">
      <c r="B1" s="1195" t="s">
        <v>9761</v>
      </c>
      <c r="C1" s="1195"/>
      <c r="D1" s="1195"/>
      <c r="E1" s="122"/>
    </row>
    <row r="2" spans="1:23" ht="21" customHeight="1" x14ac:dyDescent="0.2">
      <c r="B2" s="1195"/>
      <c r="C2" s="1195"/>
      <c r="D2" s="1195"/>
      <c r="E2" s="122"/>
      <c r="O2" s="72"/>
      <c r="P2" s="1188"/>
      <c r="Q2" s="1188"/>
    </row>
    <row r="3" spans="1:23" ht="21" customHeight="1" x14ac:dyDescent="0.2">
      <c r="B3" s="1195"/>
      <c r="C3" s="1195"/>
      <c r="D3" s="1195"/>
      <c r="E3" s="122"/>
      <c r="O3" s="72"/>
      <c r="P3" s="1188"/>
      <c r="Q3" s="1188"/>
    </row>
    <row r="4" spans="1:23" ht="21" customHeight="1" x14ac:dyDescent="0.2">
      <c r="B4" s="1195"/>
      <c r="C4" s="1195"/>
      <c r="D4" s="1195"/>
      <c r="E4" s="122"/>
      <c r="P4" s="27"/>
    </row>
    <row r="5" spans="1:23" ht="21" customHeight="1" x14ac:dyDescent="0.2">
      <c r="B5" s="1195"/>
      <c r="C5" s="1195"/>
      <c r="D5" s="1195"/>
      <c r="E5" s="122"/>
    </row>
    <row r="6" spans="1:23" ht="21" customHeight="1" x14ac:dyDescent="0.2">
      <c r="B6" s="1195"/>
      <c r="C6" s="1195"/>
      <c r="D6" s="1195"/>
      <c r="E6" s="122"/>
    </row>
    <row r="7" spans="1:23" x14ac:dyDescent="0.2">
      <c r="B7" s="1195"/>
      <c r="C7" s="1195"/>
      <c r="D7" s="1195"/>
      <c r="E7" s="122"/>
    </row>
    <row r="8" spans="1:23" ht="12" thickBot="1" x14ac:dyDescent="0.25">
      <c r="B8" s="1195"/>
      <c r="C8" s="1195"/>
      <c r="D8" s="1195"/>
      <c r="E8" s="122"/>
    </row>
    <row r="9" spans="1:23" ht="33" customHeight="1" thickBot="1" x14ac:dyDescent="0.25">
      <c r="A9" s="100" t="s">
        <v>10</v>
      </c>
      <c r="B9" s="78"/>
      <c r="C9" s="28"/>
      <c r="D9" s="1196" t="s">
        <v>9700</v>
      </c>
      <c r="E9" s="1196"/>
      <c r="F9" s="1196"/>
      <c r="G9" s="1196"/>
      <c r="H9" s="1196"/>
      <c r="I9" s="1196"/>
      <c r="J9" s="1196"/>
      <c r="K9" s="1196"/>
      <c r="L9" s="441"/>
      <c r="M9" s="29"/>
      <c r="N9" s="29"/>
      <c r="O9" s="29"/>
      <c r="P9" s="21"/>
      <c r="Q9" s="29"/>
      <c r="R9" s="29"/>
      <c r="S9" s="22"/>
      <c r="T9" s="22"/>
      <c r="U9" s="22"/>
      <c r="V9" s="22"/>
      <c r="W9" s="30"/>
    </row>
    <row r="10" spans="1:23" s="39" customFormat="1" ht="105" customHeight="1" x14ac:dyDescent="0.2">
      <c r="A10" s="101" t="s">
        <v>0</v>
      </c>
      <c r="B10" s="81" t="s">
        <v>9546</v>
      </c>
      <c r="C10" s="31" t="s">
        <v>9547</v>
      </c>
      <c r="D10" s="32" t="s">
        <v>9699</v>
      </c>
      <c r="E10" s="32"/>
      <c r="F10" s="34" t="s">
        <v>9701</v>
      </c>
      <c r="G10" s="35" t="s">
        <v>9697</v>
      </c>
      <c r="H10" s="33" t="s">
        <v>9695</v>
      </c>
      <c r="I10" s="33" t="s">
        <v>9696</v>
      </c>
      <c r="J10" s="33" t="s">
        <v>9702</v>
      </c>
      <c r="K10" s="33" t="s">
        <v>9754</v>
      </c>
      <c r="L10" s="36" t="s">
        <v>1</v>
      </c>
      <c r="M10" s="37" t="s">
        <v>9698</v>
      </c>
      <c r="N10" s="37" t="s">
        <v>9678</v>
      </c>
      <c r="O10" s="37" t="s">
        <v>9628</v>
      </c>
      <c r="P10" s="37" t="s">
        <v>18</v>
      </c>
      <c r="Q10" s="37" t="s">
        <v>9551</v>
      </c>
      <c r="R10" s="37" t="s">
        <v>9548</v>
      </c>
      <c r="S10" s="37" t="s">
        <v>9549</v>
      </c>
      <c r="T10" s="37" t="s">
        <v>9610</v>
      </c>
      <c r="U10" s="37" t="s">
        <v>9611</v>
      </c>
      <c r="V10" s="37" t="s">
        <v>9623</v>
      </c>
      <c r="W10" s="38" t="s">
        <v>9550</v>
      </c>
    </row>
    <row r="11" spans="1:23" s="45" customFormat="1" hidden="1" x14ac:dyDescent="0.2">
      <c r="A11" s="102" t="s">
        <v>2</v>
      </c>
      <c r="B11" s="40" t="s">
        <v>3</v>
      </c>
      <c r="C11" s="40" t="s">
        <v>4</v>
      </c>
      <c r="D11" s="41" t="s">
        <v>5</v>
      </c>
      <c r="E11" s="41"/>
      <c r="F11" s="42" t="s">
        <v>9752</v>
      </c>
      <c r="G11" s="41" t="s">
        <v>9762</v>
      </c>
      <c r="H11" s="43" t="s">
        <v>9753</v>
      </c>
      <c r="I11" s="43" t="s">
        <v>7</v>
      </c>
      <c r="J11" s="43" t="s">
        <v>8</v>
      </c>
      <c r="K11" s="43" t="s">
        <v>9</v>
      </c>
      <c r="L11" s="43" t="s">
        <v>11</v>
      </c>
      <c r="M11" s="43" t="s">
        <v>12</v>
      </c>
      <c r="N11" s="43" t="s">
        <v>13</v>
      </c>
      <c r="O11" s="43" t="s">
        <v>14</v>
      </c>
      <c r="P11" s="23" t="s">
        <v>15</v>
      </c>
      <c r="Q11" s="43" t="s">
        <v>16</v>
      </c>
      <c r="R11" s="43" t="s">
        <v>9677</v>
      </c>
      <c r="S11" s="24">
        <v>18</v>
      </c>
      <c r="T11" s="24">
        <v>19</v>
      </c>
      <c r="U11" s="24">
        <v>20</v>
      </c>
      <c r="V11" s="24">
        <v>21</v>
      </c>
      <c r="W11" s="44">
        <v>15</v>
      </c>
    </row>
    <row r="12" spans="1:23" s="45" customFormat="1" ht="21" hidden="1" customHeight="1" thickBot="1" x14ac:dyDescent="0.25">
      <c r="A12" s="1189" t="s">
        <v>9687</v>
      </c>
      <c r="B12" s="1190"/>
      <c r="C12" s="1190"/>
      <c r="D12" s="1190"/>
      <c r="E12" s="48">
        <f>E13+E14+E15</f>
        <v>1669992555.8463635</v>
      </c>
      <c r="F12" s="47"/>
      <c r="G12" s="48">
        <f>G13+G14+G15</f>
        <v>3718619222.0627275</v>
      </c>
      <c r="H12" s="49"/>
      <c r="I12" s="49"/>
      <c r="J12" s="49"/>
      <c r="K12" s="49"/>
      <c r="L12" s="49"/>
      <c r="M12" s="49"/>
      <c r="N12" s="49"/>
      <c r="O12" s="49"/>
      <c r="P12" s="25"/>
      <c r="Q12" s="49"/>
      <c r="R12" s="49"/>
      <c r="S12" s="46"/>
      <c r="T12" s="46"/>
      <c r="U12" s="46"/>
      <c r="V12" s="46"/>
      <c r="W12" s="50"/>
    </row>
    <row r="13" spans="1:23" s="45" customFormat="1" ht="17.25" hidden="1" customHeight="1" x14ac:dyDescent="0.2">
      <c r="A13" s="1191" t="s">
        <v>9688</v>
      </c>
      <c r="B13" s="1192"/>
      <c r="C13" s="1192"/>
      <c r="D13" s="1192"/>
      <c r="E13" s="53">
        <f>E17</f>
        <v>1144005667.1163635</v>
      </c>
      <c r="F13" s="52"/>
      <c r="G13" s="53">
        <f>G17</f>
        <v>1406216467.5960603</v>
      </c>
      <c r="H13" s="54"/>
      <c r="I13" s="54"/>
      <c r="J13" s="54"/>
      <c r="K13" s="54"/>
      <c r="L13" s="54"/>
      <c r="M13" s="54"/>
      <c r="N13" s="54"/>
      <c r="O13" s="54"/>
      <c r="P13" s="73"/>
      <c r="Q13" s="54"/>
      <c r="R13" s="54"/>
      <c r="S13" s="51"/>
      <c r="T13" s="51"/>
      <c r="U13" s="51"/>
      <c r="V13" s="51"/>
      <c r="W13" s="55"/>
    </row>
    <row r="14" spans="1:23" s="45" customFormat="1" ht="19.5" hidden="1" customHeight="1" x14ac:dyDescent="0.2">
      <c r="A14" s="1193" t="s">
        <v>9689</v>
      </c>
      <c r="B14" s="1194"/>
      <c r="C14" s="1194"/>
      <c r="D14" s="1194"/>
      <c r="E14" s="74">
        <f>E100</f>
        <v>443190457.98999995</v>
      </c>
      <c r="F14" s="57"/>
      <c r="G14" s="74">
        <f>G100</f>
        <v>2243405728.8500004</v>
      </c>
      <c r="H14" s="58"/>
      <c r="I14" s="58"/>
      <c r="J14" s="58"/>
      <c r="K14" s="58"/>
      <c r="L14" s="58"/>
      <c r="M14" s="58"/>
      <c r="N14" s="58"/>
      <c r="O14" s="58"/>
      <c r="P14" s="75"/>
      <c r="Q14" s="58"/>
      <c r="R14" s="58"/>
      <c r="S14" s="56"/>
      <c r="T14" s="56"/>
      <c r="U14" s="56"/>
      <c r="V14" s="56"/>
      <c r="W14" s="59"/>
    </row>
    <row r="15" spans="1:23" s="45" customFormat="1" ht="19.5" hidden="1" customHeight="1" thickBot="1" x14ac:dyDescent="0.25">
      <c r="A15" s="1186" t="s">
        <v>9692</v>
      </c>
      <c r="B15" s="1187"/>
      <c r="C15" s="1187"/>
      <c r="D15" s="1187"/>
      <c r="E15" s="76">
        <f>E266</f>
        <v>82796430.74000001</v>
      </c>
      <c r="F15" s="61"/>
      <c r="G15" s="76">
        <f>G266</f>
        <v>68997025.616666675</v>
      </c>
      <c r="H15" s="62"/>
      <c r="I15" s="62"/>
      <c r="J15" s="62"/>
      <c r="K15" s="62"/>
      <c r="L15" s="62"/>
      <c r="M15" s="62"/>
      <c r="N15" s="62"/>
      <c r="O15" s="62"/>
      <c r="P15" s="77"/>
      <c r="Q15" s="62"/>
      <c r="R15" s="62"/>
      <c r="S15" s="60"/>
      <c r="T15" s="60"/>
      <c r="U15" s="60"/>
      <c r="V15" s="60"/>
      <c r="W15" s="63"/>
    </row>
    <row r="16" spans="1:23" s="45" customFormat="1" ht="22.5" hidden="1" customHeight="1" thickBot="1" x14ac:dyDescent="0.25">
      <c r="A16" s="103"/>
      <c r="B16" s="79"/>
      <c r="C16" s="64"/>
      <c r="D16" s="65" t="s">
        <v>9690</v>
      </c>
      <c r="E16" s="65"/>
      <c r="F16" s="67"/>
      <c r="G16" s="68"/>
      <c r="H16" s="69"/>
      <c r="I16" s="69"/>
      <c r="J16" s="69"/>
      <c r="K16" s="69"/>
      <c r="L16" s="69"/>
      <c r="M16" s="69"/>
      <c r="N16" s="69"/>
      <c r="O16" s="69"/>
      <c r="P16" s="26"/>
      <c r="Q16" s="69"/>
      <c r="R16" s="69"/>
      <c r="S16" s="66"/>
      <c r="T16" s="66"/>
      <c r="U16" s="66"/>
      <c r="V16" s="66"/>
      <c r="W16" s="70"/>
    </row>
    <row r="17" spans="1:23" s="45" customFormat="1" ht="22.5" hidden="1" customHeight="1" thickBot="1" x14ac:dyDescent="0.25">
      <c r="A17" s="297"/>
      <c r="B17" s="298"/>
      <c r="C17" s="299"/>
      <c r="D17" s="300" t="s">
        <v>9691</v>
      </c>
      <c r="E17" s="302">
        <f>E18+E26+E29+E32+E33+E34+E35+E36+E37+E38+E39+E40+E41+E42+E43+E44+E45+E46+E47+E48+E49+E50+E51+E52+E53+E54+E55+E59+E60+E61+E62+E63+E64+E65+E66+E67+E68+E69+E70+E71+E72+E73+E74+E75+E76+E77+E78+E79+E80+E81+E82+E83+E84+E85+E86+E87+E88+E89+E90+E91+E92+E93+E94+E95+E96+E97+E98</f>
        <v>1144005667.1163635</v>
      </c>
      <c r="F17" s="301"/>
      <c r="G17" s="302">
        <f>G18+G26+G29+G32+G33+G34+G35+G36+G37+G38+G39+G40+G41+G42+G43+G44+G45+G46+G47+G48+G49+G50+G51+G52+G53+G54+G55+G59+G60+G61+G62+G63+G64+G65+G66+G67+G68+G69+G70+G71+G72+G73+G74+G75+G76+G77+G78+G79+G80+G81+G82+G83+G84+G85+G86+G87+G88+G89+G90+G91+G92+G93+G94+G95+G96+G97+G98</f>
        <v>1406216467.5960603</v>
      </c>
      <c r="H17" s="303"/>
      <c r="I17" s="303"/>
      <c r="J17" s="303"/>
      <c r="K17" s="303"/>
      <c r="L17" s="303"/>
      <c r="M17" s="303"/>
      <c r="N17" s="303"/>
      <c r="O17" s="303"/>
      <c r="P17" s="304"/>
      <c r="Q17" s="303"/>
      <c r="R17" s="303"/>
      <c r="S17" s="305"/>
      <c r="T17" s="305"/>
      <c r="U17" s="305"/>
      <c r="V17" s="305"/>
      <c r="W17" s="306"/>
    </row>
    <row r="18" spans="1:23" s="116" customFormat="1" ht="36" hidden="1" x14ac:dyDescent="0.25">
      <c r="A18" s="295" t="s">
        <v>2</v>
      </c>
      <c r="B18" s="296"/>
      <c r="C18" s="329" t="s">
        <v>9552</v>
      </c>
      <c r="D18" s="330" t="s">
        <v>9703</v>
      </c>
      <c r="E18" s="173">
        <f>SUM(E19:E25)</f>
        <v>73411920</v>
      </c>
      <c r="F18" s="219">
        <v>426100</v>
      </c>
      <c r="G18" s="220">
        <f>SUM(H18:J18)</f>
        <v>244536400</v>
      </c>
      <c r="H18" s="331">
        <v>61156600</v>
      </c>
      <c r="I18" s="331">
        <v>122223200</v>
      </c>
      <c r="J18" s="331">
        <v>61156600</v>
      </c>
      <c r="K18" s="331">
        <v>0</v>
      </c>
      <c r="L18" s="293" t="s">
        <v>9488</v>
      </c>
      <c r="M18" s="222" t="s">
        <v>9496</v>
      </c>
      <c r="N18" s="223">
        <v>44713</v>
      </c>
      <c r="O18" s="223">
        <v>45444</v>
      </c>
      <c r="P18" s="332" t="s">
        <v>9705</v>
      </c>
      <c r="Q18" s="223" t="s">
        <v>9704</v>
      </c>
      <c r="R18" s="222" t="s">
        <v>9499</v>
      </c>
      <c r="S18" s="333" t="s">
        <v>9499</v>
      </c>
      <c r="T18" s="333" t="s">
        <v>9605</v>
      </c>
      <c r="U18" s="333" t="s">
        <v>9619</v>
      </c>
      <c r="V18" s="333" t="s">
        <v>9625</v>
      </c>
      <c r="W18" s="334"/>
    </row>
    <row r="19" spans="1:23" s="89" customFormat="1" ht="36" hidden="1" x14ac:dyDescent="0.2">
      <c r="A19" s="104"/>
      <c r="B19" s="82" t="s">
        <v>9555</v>
      </c>
      <c r="C19" s="91" t="s">
        <v>9552</v>
      </c>
      <c r="D19" s="92" t="s">
        <v>9706</v>
      </c>
      <c r="E19" s="377">
        <f t="shared" ref="E19:E47" si="0">H19*1.2</f>
        <v>776160</v>
      </c>
      <c r="F19" s="84">
        <v>426100</v>
      </c>
      <c r="G19" s="117">
        <f t="shared" ref="G19:G31" si="1">SUM(H19:J19)</f>
        <v>2587200</v>
      </c>
      <c r="H19" s="95">
        <v>646800</v>
      </c>
      <c r="I19" s="95">
        <v>1293600</v>
      </c>
      <c r="J19" s="95">
        <v>646800</v>
      </c>
      <c r="K19" s="95">
        <v>0</v>
      </c>
      <c r="L19" s="83" t="s">
        <v>9488</v>
      </c>
      <c r="M19" s="85" t="s">
        <v>9496</v>
      </c>
      <c r="N19" s="86">
        <v>44713</v>
      </c>
      <c r="O19" s="86">
        <v>45444</v>
      </c>
      <c r="P19" s="94" t="s">
        <v>9705</v>
      </c>
      <c r="Q19" s="86" t="s">
        <v>9704</v>
      </c>
      <c r="R19" s="85" t="s">
        <v>9499</v>
      </c>
      <c r="S19" s="87" t="s">
        <v>9499</v>
      </c>
      <c r="T19" s="87" t="s">
        <v>9605</v>
      </c>
      <c r="U19" s="87" t="s">
        <v>9619</v>
      </c>
      <c r="V19" s="87" t="s">
        <v>9625</v>
      </c>
      <c r="W19" s="90"/>
    </row>
    <row r="20" spans="1:23" s="89" customFormat="1" ht="36" hidden="1" x14ac:dyDescent="0.2">
      <c r="A20" s="104"/>
      <c r="B20" s="82" t="s">
        <v>9581</v>
      </c>
      <c r="C20" s="91" t="s">
        <v>9552</v>
      </c>
      <c r="D20" s="92" t="s">
        <v>9707</v>
      </c>
      <c r="E20" s="377">
        <f t="shared" si="0"/>
        <v>27720000</v>
      </c>
      <c r="F20" s="84">
        <v>426100</v>
      </c>
      <c r="G20" s="117">
        <f t="shared" si="1"/>
        <v>92300000</v>
      </c>
      <c r="H20" s="95">
        <v>23100000</v>
      </c>
      <c r="I20" s="95">
        <v>46100000</v>
      </c>
      <c r="J20" s="95">
        <v>23100000</v>
      </c>
      <c r="K20" s="95">
        <v>0</v>
      </c>
      <c r="L20" s="83" t="s">
        <v>9488</v>
      </c>
      <c r="M20" s="85" t="s">
        <v>9496</v>
      </c>
      <c r="N20" s="86">
        <v>44713</v>
      </c>
      <c r="O20" s="86">
        <v>45444</v>
      </c>
      <c r="P20" s="94" t="s">
        <v>9705</v>
      </c>
      <c r="Q20" s="86" t="s">
        <v>9704</v>
      </c>
      <c r="R20" s="85" t="s">
        <v>9499</v>
      </c>
      <c r="S20" s="87" t="s">
        <v>9499</v>
      </c>
      <c r="T20" s="87" t="s">
        <v>9605</v>
      </c>
      <c r="U20" s="87" t="s">
        <v>9619</v>
      </c>
      <c r="V20" s="87" t="s">
        <v>9625</v>
      </c>
      <c r="W20" s="90"/>
    </row>
    <row r="21" spans="1:23" s="89" customFormat="1" ht="36" hidden="1" x14ac:dyDescent="0.2">
      <c r="A21" s="104"/>
      <c r="B21" s="82" t="s">
        <v>9582</v>
      </c>
      <c r="C21" s="91" t="s">
        <v>9552</v>
      </c>
      <c r="D21" s="92" t="s">
        <v>9708</v>
      </c>
      <c r="E21" s="377">
        <f t="shared" si="0"/>
        <v>53760</v>
      </c>
      <c r="F21" s="84">
        <v>426100</v>
      </c>
      <c r="G21" s="117">
        <f t="shared" si="1"/>
        <v>179200</v>
      </c>
      <c r="H21" s="95">
        <v>44800</v>
      </c>
      <c r="I21" s="95">
        <v>89600</v>
      </c>
      <c r="J21" s="95">
        <v>44800</v>
      </c>
      <c r="K21" s="95">
        <v>0</v>
      </c>
      <c r="L21" s="83" t="s">
        <v>9488</v>
      </c>
      <c r="M21" s="85" t="s">
        <v>9496</v>
      </c>
      <c r="N21" s="86">
        <v>44713</v>
      </c>
      <c r="O21" s="86">
        <v>45444</v>
      </c>
      <c r="P21" s="94" t="s">
        <v>9705</v>
      </c>
      <c r="Q21" s="86" t="s">
        <v>9704</v>
      </c>
      <c r="R21" s="85" t="s">
        <v>9499</v>
      </c>
      <c r="S21" s="87" t="s">
        <v>9499</v>
      </c>
      <c r="T21" s="87" t="s">
        <v>9605</v>
      </c>
      <c r="U21" s="87" t="s">
        <v>9619</v>
      </c>
      <c r="V21" s="87" t="s">
        <v>9625</v>
      </c>
      <c r="W21" s="90"/>
    </row>
    <row r="22" spans="1:23" s="89" customFormat="1" ht="36" hidden="1" x14ac:dyDescent="0.2">
      <c r="A22" s="104"/>
      <c r="B22" s="82" t="s">
        <v>9583</v>
      </c>
      <c r="C22" s="91" t="s">
        <v>9552</v>
      </c>
      <c r="D22" s="92" t="s">
        <v>9709</v>
      </c>
      <c r="E22" s="377">
        <f t="shared" si="0"/>
        <v>44160000</v>
      </c>
      <c r="F22" s="84">
        <v>426100</v>
      </c>
      <c r="G22" s="117">
        <f t="shared" si="1"/>
        <v>147200000</v>
      </c>
      <c r="H22" s="95">
        <v>36800000</v>
      </c>
      <c r="I22" s="95">
        <v>73600000</v>
      </c>
      <c r="J22" s="95">
        <v>36800000</v>
      </c>
      <c r="K22" s="95">
        <v>0</v>
      </c>
      <c r="L22" s="83" t="s">
        <v>9488</v>
      </c>
      <c r="M22" s="85" t="s">
        <v>9496</v>
      </c>
      <c r="N22" s="86">
        <v>44713</v>
      </c>
      <c r="O22" s="86">
        <v>45444</v>
      </c>
      <c r="P22" s="94" t="s">
        <v>9705</v>
      </c>
      <c r="Q22" s="86" t="s">
        <v>9704</v>
      </c>
      <c r="R22" s="85" t="s">
        <v>9499</v>
      </c>
      <c r="S22" s="87" t="s">
        <v>9499</v>
      </c>
      <c r="T22" s="87" t="s">
        <v>9605</v>
      </c>
      <c r="U22" s="87" t="s">
        <v>9619</v>
      </c>
      <c r="V22" s="87" t="s">
        <v>9625</v>
      </c>
      <c r="W22" s="90"/>
    </row>
    <row r="23" spans="1:23" s="89" customFormat="1" ht="36" hidden="1" x14ac:dyDescent="0.2">
      <c r="A23" s="104"/>
      <c r="B23" s="82" t="s">
        <v>9584</v>
      </c>
      <c r="C23" s="91" t="s">
        <v>9552</v>
      </c>
      <c r="D23" s="92" t="s">
        <v>9710</v>
      </c>
      <c r="E23" s="377">
        <f t="shared" si="0"/>
        <v>24000</v>
      </c>
      <c r="F23" s="84">
        <v>426100</v>
      </c>
      <c r="G23" s="117">
        <f t="shared" si="1"/>
        <v>80000</v>
      </c>
      <c r="H23" s="95">
        <v>20000</v>
      </c>
      <c r="I23" s="95">
        <v>40000</v>
      </c>
      <c r="J23" s="95">
        <v>20000</v>
      </c>
      <c r="K23" s="95">
        <v>0</v>
      </c>
      <c r="L23" s="83" t="s">
        <v>9488</v>
      </c>
      <c r="M23" s="85" t="s">
        <v>9496</v>
      </c>
      <c r="N23" s="86">
        <v>44713</v>
      </c>
      <c r="O23" s="86">
        <v>45444</v>
      </c>
      <c r="P23" s="94" t="s">
        <v>9705</v>
      </c>
      <c r="Q23" s="86" t="s">
        <v>9704</v>
      </c>
      <c r="R23" s="85" t="s">
        <v>9499</v>
      </c>
      <c r="S23" s="87" t="s">
        <v>9499</v>
      </c>
      <c r="T23" s="87" t="s">
        <v>9605</v>
      </c>
      <c r="U23" s="87" t="s">
        <v>9619</v>
      </c>
      <c r="V23" s="87" t="s">
        <v>9625</v>
      </c>
      <c r="W23" s="90"/>
    </row>
    <row r="24" spans="1:23" s="89" customFormat="1" ht="36" hidden="1" x14ac:dyDescent="0.2">
      <c r="A24" s="104"/>
      <c r="B24" s="82" t="s">
        <v>9585</v>
      </c>
      <c r="C24" s="91" t="s">
        <v>9552</v>
      </c>
      <c r="D24" s="93" t="s">
        <v>9711</v>
      </c>
      <c r="E24" s="377">
        <f t="shared" si="0"/>
        <v>654000</v>
      </c>
      <c r="F24" s="84">
        <v>426100</v>
      </c>
      <c r="G24" s="117">
        <f t="shared" si="1"/>
        <v>2190000</v>
      </c>
      <c r="H24" s="95">
        <v>545000</v>
      </c>
      <c r="I24" s="95">
        <v>1100000</v>
      </c>
      <c r="J24" s="95">
        <v>545000</v>
      </c>
      <c r="K24" s="95">
        <v>0</v>
      </c>
      <c r="L24" s="83" t="s">
        <v>9488</v>
      </c>
      <c r="M24" s="85" t="s">
        <v>9496</v>
      </c>
      <c r="N24" s="86">
        <v>44713</v>
      </c>
      <c r="O24" s="86">
        <v>45444</v>
      </c>
      <c r="P24" s="94" t="s">
        <v>9705</v>
      </c>
      <c r="Q24" s="86" t="s">
        <v>9704</v>
      </c>
      <c r="R24" s="85" t="s">
        <v>9499</v>
      </c>
      <c r="S24" s="87" t="s">
        <v>9499</v>
      </c>
      <c r="T24" s="87" t="s">
        <v>9605</v>
      </c>
      <c r="U24" s="87" t="s">
        <v>9619</v>
      </c>
      <c r="V24" s="87" t="s">
        <v>9625</v>
      </c>
      <c r="W24" s="90"/>
    </row>
    <row r="25" spans="1:23" s="89" customFormat="1" ht="36" hidden="1" x14ac:dyDescent="0.2">
      <c r="A25" s="104"/>
      <c r="B25" s="82" t="s">
        <v>9586</v>
      </c>
      <c r="C25" s="91" t="s">
        <v>9552</v>
      </c>
      <c r="D25" s="93" t="s">
        <v>9712</v>
      </c>
      <c r="E25" s="377">
        <f t="shared" si="0"/>
        <v>24000</v>
      </c>
      <c r="F25" s="84">
        <v>426100</v>
      </c>
      <c r="G25" s="117">
        <f t="shared" si="1"/>
        <v>80000</v>
      </c>
      <c r="H25" s="95">
        <v>20000</v>
      </c>
      <c r="I25" s="95">
        <v>40000</v>
      </c>
      <c r="J25" s="95">
        <v>20000</v>
      </c>
      <c r="K25" s="95">
        <v>0</v>
      </c>
      <c r="L25" s="83" t="s">
        <v>9488</v>
      </c>
      <c r="M25" s="85" t="s">
        <v>9496</v>
      </c>
      <c r="N25" s="86">
        <v>44713</v>
      </c>
      <c r="O25" s="86">
        <v>45444</v>
      </c>
      <c r="P25" s="94" t="s">
        <v>9705</v>
      </c>
      <c r="Q25" s="86" t="s">
        <v>9704</v>
      </c>
      <c r="R25" s="85" t="s">
        <v>9499</v>
      </c>
      <c r="S25" s="87" t="s">
        <v>9499</v>
      </c>
      <c r="T25" s="87" t="s">
        <v>9605</v>
      </c>
      <c r="U25" s="87" t="s">
        <v>9619</v>
      </c>
      <c r="V25" s="87" t="s">
        <v>9625</v>
      </c>
      <c r="W25" s="90"/>
    </row>
    <row r="26" spans="1:23" s="115" customFormat="1" ht="31.5" customHeight="1" x14ac:dyDescent="0.2">
      <c r="A26" s="104" t="s">
        <v>3</v>
      </c>
      <c r="B26" s="105"/>
      <c r="C26" s="106" t="s">
        <v>9552</v>
      </c>
      <c r="D26" s="107" t="s">
        <v>9713</v>
      </c>
      <c r="E26" s="173">
        <f t="shared" si="0"/>
        <v>227520000</v>
      </c>
      <c r="F26" s="109">
        <v>512200</v>
      </c>
      <c r="G26" s="108">
        <f t="shared" si="1"/>
        <v>189600000</v>
      </c>
      <c r="H26" s="108">
        <f t="shared" ref="H26:J26" si="2">SUM(H27:H28)</f>
        <v>189600000</v>
      </c>
      <c r="I26" s="108">
        <f t="shared" si="2"/>
        <v>0</v>
      </c>
      <c r="J26" s="108">
        <f t="shared" si="2"/>
        <v>0</v>
      </c>
      <c r="K26" s="108">
        <v>0</v>
      </c>
      <c r="L26" s="260" t="s">
        <v>9488</v>
      </c>
      <c r="M26" s="110" t="s">
        <v>9495</v>
      </c>
      <c r="N26" s="111">
        <v>44621</v>
      </c>
      <c r="O26" s="111">
        <v>44986</v>
      </c>
      <c r="P26" s="112" t="s">
        <v>9716</v>
      </c>
      <c r="Q26" s="111" t="s">
        <v>9704</v>
      </c>
      <c r="R26" s="110" t="s">
        <v>9499</v>
      </c>
      <c r="S26" s="113" t="s">
        <v>9499</v>
      </c>
      <c r="T26" s="113" t="s">
        <v>9605</v>
      </c>
      <c r="U26" s="113" t="s">
        <v>9619</v>
      </c>
      <c r="V26" s="113" t="s">
        <v>9625</v>
      </c>
      <c r="W26" s="114"/>
    </row>
    <row r="27" spans="1:23" s="89" customFormat="1" ht="24" x14ac:dyDescent="0.2">
      <c r="A27" s="104"/>
      <c r="B27" s="82" t="s">
        <v>9555</v>
      </c>
      <c r="C27" s="91" t="s">
        <v>9552</v>
      </c>
      <c r="D27" s="96" t="s">
        <v>9714</v>
      </c>
      <c r="E27" s="378">
        <f t="shared" si="0"/>
        <v>201600000</v>
      </c>
      <c r="F27" s="84">
        <v>512200</v>
      </c>
      <c r="G27" s="117">
        <f t="shared" si="1"/>
        <v>168000000</v>
      </c>
      <c r="H27" s="88">
        <v>168000000</v>
      </c>
      <c r="I27" s="88">
        <v>0</v>
      </c>
      <c r="J27" s="88">
        <v>0</v>
      </c>
      <c r="K27" s="88">
        <v>0</v>
      </c>
      <c r="L27" s="83" t="s">
        <v>9488</v>
      </c>
      <c r="M27" s="85" t="s">
        <v>9495</v>
      </c>
      <c r="N27" s="86">
        <v>44621</v>
      </c>
      <c r="O27" s="86">
        <v>44986</v>
      </c>
      <c r="P27" s="97" t="s">
        <v>9716</v>
      </c>
      <c r="Q27" s="86" t="s">
        <v>9704</v>
      </c>
      <c r="R27" s="85" t="s">
        <v>9499</v>
      </c>
      <c r="S27" s="87" t="s">
        <v>9499</v>
      </c>
      <c r="T27" s="87" t="s">
        <v>9605</v>
      </c>
      <c r="U27" s="87" t="s">
        <v>9619</v>
      </c>
      <c r="V27" s="87" t="s">
        <v>9625</v>
      </c>
      <c r="W27" s="90"/>
    </row>
    <row r="28" spans="1:23" s="89" customFormat="1" ht="24" x14ac:dyDescent="0.2">
      <c r="A28" s="104"/>
      <c r="B28" s="82" t="s">
        <v>9581</v>
      </c>
      <c r="C28" s="91" t="s">
        <v>9552</v>
      </c>
      <c r="D28" s="96" t="s">
        <v>9715</v>
      </c>
      <c r="E28" s="378">
        <f t="shared" si="0"/>
        <v>25920000</v>
      </c>
      <c r="F28" s="84">
        <v>512200</v>
      </c>
      <c r="G28" s="117">
        <f t="shared" si="1"/>
        <v>21600000</v>
      </c>
      <c r="H28" s="88">
        <v>21600000</v>
      </c>
      <c r="I28" s="88">
        <v>0</v>
      </c>
      <c r="J28" s="88">
        <v>0</v>
      </c>
      <c r="K28" s="88">
        <v>0</v>
      </c>
      <c r="L28" s="83" t="s">
        <v>9488</v>
      </c>
      <c r="M28" s="85" t="s">
        <v>9495</v>
      </c>
      <c r="N28" s="86">
        <v>44621</v>
      </c>
      <c r="O28" s="86">
        <v>44986</v>
      </c>
      <c r="P28" s="98" t="s">
        <v>9716</v>
      </c>
      <c r="Q28" s="86" t="s">
        <v>9704</v>
      </c>
      <c r="R28" s="85" t="s">
        <v>9499</v>
      </c>
      <c r="S28" s="87" t="s">
        <v>9499</v>
      </c>
      <c r="T28" s="87" t="s">
        <v>9605</v>
      </c>
      <c r="U28" s="87" t="s">
        <v>9619</v>
      </c>
      <c r="V28" s="87" t="s">
        <v>9625</v>
      </c>
      <c r="W28" s="90"/>
    </row>
    <row r="29" spans="1:23" s="115" customFormat="1" ht="31.5" customHeight="1" x14ac:dyDescent="0.2">
      <c r="A29" s="104" t="s">
        <v>4</v>
      </c>
      <c r="B29" s="105"/>
      <c r="C29" s="106" t="s">
        <v>9552</v>
      </c>
      <c r="D29" s="107" t="s">
        <v>9717</v>
      </c>
      <c r="E29" s="173">
        <f t="shared" si="0"/>
        <v>72000000</v>
      </c>
      <c r="F29" s="109">
        <v>512200</v>
      </c>
      <c r="G29" s="108">
        <f>SUM(H29:J29)</f>
        <v>252500000</v>
      </c>
      <c r="H29" s="108">
        <f>SUM(H30:H31)</f>
        <v>60000000</v>
      </c>
      <c r="I29" s="108">
        <f t="shared" ref="I29:J29" si="3">SUM(I30:I31)</f>
        <v>120000000</v>
      </c>
      <c r="J29" s="108">
        <f t="shared" si="3"/>
        <v>72500000</v>
      </c>
      <c r="K29" s="108">
        <v>0</v>
      </c>
      <c r="L29" s="260" t="s">
        <v>9488</v>
      </c>
      <c r="M29" s="110"/>
      <c r="N29" s="111"/>
      <c r="O29" s="111"/>
      <c r="P29" s="119" t="s">
        <v>9720</v>
      </c>
      <c r="Q29" s="118" t="s">
        <v>9704</v>
      </c>
      <c r="R29" s="121" t="s">
        <v>9499</v>
      </c>
      <c r="S29" s="120" t="s">
        <v>9499</v>
      </c>
      <c r="T29" s="120" t="s">
        <v>9605</v>
      </c>
      <c r="U29" s="120" t="s">
        <v>9619</v>
      </c>
      <c r="V29" s="120" t="s">
        <v>9625</v>
      </c>
      <c r="W29" s="114"/>
    </row>
    <row r="30" spans="1:23" s="485" customFormat="1" ht="24" x14ac:dyDescent="0.2">
      <c r="A30" s="268"/>
      <c r="B30" s="476" t="s">
        <v>9555</v>
      </c>
      <c r="C30" s="477" t="s">
        <v>9552</v>
      </c>
      <c r="D30" s="478" t="s">
        <v>9718</v>
      </c>
      <c r="E30" s="479">
        <f t="shared" si="0"/>
        <v>60000000</v>
      </c>
      <c r="F30" s="480">
        <v>512200</v>
      </c>
      <c r="G30" s="269">
        <f t="shared" si="1"/>
        <v>212000000</v>
      </c>
      <c r="H30" s="269">
        <v>50000000</v>
      </c>
      <c r="I30" s="269">
        <v>100000000</v>
      </c>
      <c r="J30" s="269">
        <v>62000000</v>
      </c>
      <c r="K30" s="269">
        <v>0</v>
      </c>
      <c r="L30" s="270" t="s">
        <v>9488</v>
      </c>
      <c r="M30" s="481"/>
      <c r="N30" s="468"/>
      <c r="O30" s="468"/>
      <c r="P30" s="482" t="s">
        <v>9720</v>
      </c>
      <c r="Q30" s="468" t="s">
        <v>9704</v>
      </c>
      <c r="R30" s="481" t="s">
        <v>9499</v>
      </c>
      <c r="S30" s="483" t="s">
        <v>9499</v>
      </c>
      <c r="T30" s="483" t="s">
        <v>9605</v>
      </c>
      <c r="U30" s="483" t="s">
        <v>9619</v>
      </c>
      <c r="V30" s="483" t="s">
        <v>9625</v>
      </c>
      <c r="W30" s="484"/>
    </row>
    <row r="31" spans="1:23" s="485" customFormat="1" ht="36" x14ac:dyDescent="0.2">
      <c r="A31" s="268"/>
      <c r="B31" s="476" t="s">
        <v>9581</v>
      </c>
      <c r="C31" s="477" t="s">
        <v>9552</v>
      </c>
      <c r="D31" s="478" t="s">
        <v>9719</v>
      </c>
      <c r="E31" s="479">
        <f t="shared" si="0"/>
        <v>12000000</v>
      </c>
      <c r="F31" s="480">
        <v>512200</v>
      </c>
      <c r="G31" s="269">
        <f t="shared" si="1"/>
        <v>40500000</v>
      </c>
      <c r="H31" s="269">
        <v>10000000</v>
      </c>
      <c r="I31" s="269">
        <v>20000000</v>
      </c>
      <c r="J31" s="269">
        <v>10500000</v>
      </c>
      <c r="K31" s="269">
        <v>0</v>
      </c>
      <c r="L31" s="270" t="s">
        <v>9488</v>
      </c>
      <c r="M31" s="481"/>
      <c r="N31" s="468"/>
      <c r="O31" s="468"/>
      <c r="P31" s="482" t="s">
        <v>9720</v>
      </c>
      <c r="Q31" s="468" t="s">
        <v>9704</v>
      </c>
      <c r="R31" s="481" t="s">
        <v>9499</v>
      </c>
      <c r="S31" s="483" t="s">
        <v>9499</v>
      </c>
      <c r="T31" s="483" t="s">
        <v>9605</v>
      </c>
      <c r="U31" s="483" t="s">
        <v>9619</v>
      </c>
      <c r="V31" s="483" t="s">
        <v>9625</v>
      </c>
      <c r="W31" s="484"/>
    </row>
    <row r="32" spans="1:23" s="115" customFormat="1" ht="31.5" hidden="1" customHeight="1" x14ac:dyDescent="0.2">
      <c r="A32" s="104" t="s">
        <v>5</v>
      </c>
      <c r="B32" s="105"/>
      <c r="C32" s="106" t="s">
        <v>9552</v>
      </c>
      <c r="D32" s="107" t="s">
        <v>9768</v>
      </c>
      <c r="E32" s="173">
        <f>H32*1.2</f>
        <v>2533190.4</v>
      </c>
      <c r="F32" s="109">
        <v>426300</v>
      </c>
      <c r="G32" s="108">
        <f>SUM(H32:K32)</f>
        <v>2110992</v>
      </c>
      <c r="H32" s="108">
        <f>2322091.2/1.1</f>
        <v>2110992</v>
      </c>
      <c r="I32" s="108">
        <v>0</v>
      </c>
      <c r="J32" s="108">
        <v>0</v>
      </c>
      <c r="K32" s="108">
        <v>0</v>
      </c>
      <c r="L32" s="283" t="s">
        <v>9493</v>
      </c>
      <c r="M32" s="110" t="s">
        <v>9495</v>
      </c>
      <c r="N32" s="111">
        <v>44228</v>
      </c>
      <c r="O32" s="111">
        <v>44593</v>
      </c>
      <c r="P32" s="119" t="s">
        <v>9764</v>
      </c>
      <c r="Q32" s="118" t="s">
        <v>9704</v>
      </c>
      <c r="R32" s="121" t="s">
        <v>9500</v>
      </c>
      <c r="S32" s="120" t="s">
        <v>9500</v>
      </c>
      <c r="T32" s="120" t="s">
        <v>9605</v>
      </c>
      <c r="U32" s="120" t="s">
        <v>9619</v>
      </c>
      <c r="V32" s="120" t="s">
        <v>9625</v>
      </c>
      <c r="W32" s="114"/>
    </row>
    <row r="33" spans="1:24" s="115" customFormat="1" ht="36" hidden="1" x14ac:dyDescent="0.2">
      <c r="A33" s="104" t="s">
        <v>9752</v>
      </c>
      <c r="B33" s="105"/>
      <c r="C33" s="106" t="s">
        <v>9552</v>
      </c>
      <c r="D33" s="107" t="s">
        <v>9769</v>
      </c>
      <c r="E33" s="173">
        <f t="shared" si="0"/>
        <v>11855289.698181817</v>
      </c>
      <c r="F33" s="109" t="s">
        <v>9770</v>
      </c>
      <c r="G33" s="108">
        <f t="shared" ref="G33:G40" si="4">SUM(H33:K33)</f>
        <v>9879408.081818182</v>
      </c>
      <c r="H33" s="108">
        <f>10867348.89/1.1</f>
        <v>9879408.081818182</v>
      </c>
      <c r="I33" s="108">
        <v>0</v>
      </c>
      <c r="J33" s="108">
        <v>0</v>
      </c>
      <c r="K33" s="108">
        <v>0</v>
      </c>
      <c r="L33" s="283" t="s">
        <v>9493</v>
      </c>
      <c r="M33" s="110" t="s">
        <v>9495</v>
      </c>
      <c r="N33" s="111">
        <v>44287</v>
      </c>
      <c r="O33" s="111">
        <v>44652</v>
      </c>
      <c r="P33" s="119" t="s">
        <v>9764</v>
      </c>
      <c r="Q33" s="118" t="s">
        <v>9765</v>
      </c>
      <c r="R33" s="121" t="s">
        <v>9500</v>
      </c>
      <c r="S33" s="120" t="s">
        <v>9500</v>
      </c>
      <c r="T33" s="120" t="s">
        <v>9605</v>
      </c>
      <c r="U33" s="120" t="s">
        <v>9619</v>
      </c>
      <c r="V33" s="120" t="s">
        <v>9625</v>
      </c>
      <c r="W33" s="114"/>
    </row>
    <row r="34" spans="1:24" s="115" customFormat="1" ht="31.5" hidden="1" customHeight="1" x14ac:dyDescent="0.2">
      <c r="A34" s="104" t="s">
        <v>6</v>
      </c>
      <c r="B34" s="105"/>
      <c r="C34" s="106" t="s">
        <v>9552</v>
      </c>
      <c r="D34" s="107" t="s">
        <v>9771</v>
      </c>
      <c r="E34" s="173">
        <f t="shared" si="0"/>
        <v>2328479.9999999995</v>
      </c>
      <c r="F34" s="109">
        <v>426300</v>
      </c>
      <c r="G34" s="108">
        <f>SUM(H34:K34)</f>
        <v>2587200</v>
      </c>
      <c r="H34" s="108">
        <f>2134440/1.1</f>
        <v>1940399.9999999998</v>
      </c>
      <c r="I34" s="108">
        <f>711480/1.1</f>
        <v>646800</v>
      </c>
      <c r="J34" s="108">
        <v>0</v>
      </c>
      <c r="K34" s="108">
        <v>0</v>
      </c>
      <c r="L34" s="283" t="s">
        <v>9493</v>
      </c>
      <c r="M34" s="110" t="s">
        <v>9495</v>
      </c>
      <c r="N34" s="111">
        <v>44287</v>
      </c>
      <c r="O34" s="111">
        <v>44652</v>
      </c>
      <c r="P34" s="119" t="s">
        <v>9764</v>
      </c>
      <c r="Q34" s="118" t="s">
        <v>9765</v>
      </c>
      <c r="R34" s="121" t="s">
        <v>9500</v>
      </c>
      <c r="S34" s="120" t="s">
        <v>9500</v>
      </c>
      <c r="T34" s="120" t="s">
        <v>9605</v>
      </c>
      <c r="U34" s="120" t="s">
        <v>9619</v>
      </c>
      <c r="V34" s="120" t="s">
        <v>9625</v>
      </c>
      <c r="W34" s="114"/>
    </row>
    <row r="35" spans="1:24" s="115" customFormat="1" ht="31.5" hidden="1" customHeight="1" x14ac:dyDescent="0.2">
      <c r="A35" s="104" t="s">
        <v>9753</v>
      </c>
      <c r="B35" s="105"/>
      <c r="C35" s="106" t="s">
        <v>9552</v>
      </c>
      <c r="D35" s="107" t="s">
        <v>9772</v>
      </c>
      <c r="E35" s="173">
        <f t="shared" si="0"/>
        <v>2350655.9999999995</v>
      </c>
      <c r="F35" s="109">
        <v>426300</v>
      </c>
      <c r="G35" s="108">
        <f t="shared" si="4"/>
        <v>2611840</v>
      </c>
      <c r="H35" s="108">
        <f>2154768/1.1</f>
        <v>1958879.9999999998</v>
      </c>
      <c r="I35" s="108">
        <f>718256/1.1</f>
        <v>652960</v>
      </c>
      <c r="J35" s="145">
        <v>0</v>
      </c>
      <c r="K35" s="108">
        <v>0</v>
      </c>
      <c r="L35" s="283" t="s">
        <v>9493</v>
      </c>
      <c r="M35" s="110" t="s">
        <v>9495</v>
      </c>
      <c r="N35" s="111">
        <v>44287</v>
      </c>
      <c r="O35" s="111">
        <v>44652</v>
      </c>
      <c r="P35" s="119" t="s">
        <v>9764</v>
      </c>
      <c r="Q35" s="118" t="s">
        <v>9765</v>
      </c>
      <c r="R35" s="121" t="s">
        <v>9500</v>
      </c>
      <c r="S35" s="120" t="s">
        <v>9500</v>
      </c>
      <c r="T35" s="120" t="s">
        <v>9605</v>
      </c>
      <c r="U35" s="120" t="s">
        <v>9619</v>
      </c>
      <c r="V35" s="120" t="s">
        <v>9625</v>
      </c>
      <c r="W35" s="114"/>
    </row>
    <row r="36" spans="1:24" s="115" customFormat="1" ht="37.5" hidden="1" customHeight="1" x14ac:dyDescent="0.2">
      <c r="A36" s="104" t="s">
        <v>7</v>
      </c>
      <c r="B36" s="105"/>
      <c r="C36" s="106" t="s">
        <v>9552</v>
      </c>
      <c r="D36" s="107" t="s">
        <v>9763</v>
      </c>
      <c r="E36" s="173">
        <f t="shared" si="0"/>
        <v>6223800</v>
      </c>
      <c r="F36" s="109">
        <v>426300</v>
      </c>
      <c r="G36" s="108">
        <f t="shared" si="4"/>
        <v>5186500</v>
      </c>
      <c r="H36" s="108">
        <f>5705150/1.1</f>
        <v>5186500</v>
      </c>
      <c r="I36" s="108">
        <v>0</v>
      </c>
      <c r="J36" s="108">
        <v>0</v>
      </c>
      <c r="K36" s="108">
        <v>0</v>
      </c>
      <c r="L36" s="283" t="s">
        <v>9679</v>
      </c>
      <c r="M36" s="110" t="s">
        <v>9495</v>
      </c>
      <c r="N36" s="111">
        <v>44197</v>
      </c>
      <c r="O36" s="111">
        <v>44531</v>
      </c>
      <c r="P36" s="119" t="s">
        <v>9764</v>
      </c>
      <c r="Q36" s="118" t="s">
        <v>9765</v>
      </c>
      <c r="R36" s="121" t="s">
        <v>9500</v>
      </c>
      <c r="S36" s="120" t="s">
        <v>9500</v>
      </c>
      <c r="T36" s="120" t="s">
        <v>9605</v>
      </c>
      <c r="U36" s="120" t="s">
        <v>9615</v>
      </c>
      <c r="V36" s="120" t="s">
        <v>9625</v>
      </c>
      <c r="W36" s="114"/>
    </row>
    <row r="37" spans="1:24" s="115" customFormat="1" ht="31.5" hidden="1" customHeight="1" x14ac:dyDescent="0.2">
      <c r="A37" s="104" t="s">
        <v>8</v>
      </c>
      <c r="B37" s="105"/>
      <c r="C37" s="106" t="s">
        <v>9552</v>
      </c>
      <c r="D37" s="107" t="s">
        <v>9766</v>
      </c>
      <c r="E37" s="173">
        <f t="shared" si="0"/>
        <v>2127748.7127272724</v>
      </c>
      <c r="F37" s="109">
        <v>426300</v>
      </c>
      <c r="G37" s="108">
        <f t="shared" si="4"/>
        <v>2372449.4363636365</v>
      </c>
      <c r="H37" s="108">
        <f>1950436.32/1.1</f>
        <v>1773123.9272727272</v>
      </c>
      <c r="I37" s="108">
        <f>659258.06/1.1</f>
        <v>599325.50909090904</v>
      </c>
      <c r="J37" s="108">
        <v>0</v>
      </c>
      <c r="K37" s="108">
        <v>0</v>
      </c>
      <c r="L37" s="283" t="s">
        <v>9679</v>
      </c>
      <c r="M37" s="110" t="s">
        <v>9495</v>
      </c>
      <c r="N37" s="111">
        <v>44256</v>
      </c>
      <c r="O37" s="111">
        <v>44621</v>
      </c>
      <c r="P37" s="119" t="s">
        <v>9764</v>
      </c>
      <c r="Q37" s="118" t="s">
        <v>9765</v>
      </c>
      <c r="R37" s="121" t="s">
        <v>9500</v>
      </c>
      <c r="S37" s="120" t="s">
        <v>9500</v>
      </c>
      <c r="T37" s="120" t="s">
        <v>9605</v>
      </c>
      <c r="U37" s="120" t="s">
        <v>9616</v>
      </c>
      <c r="V37" s="120" t="s">
        <v>9625</v>
      </c>
      <c r="W37" s="114"/>
    </row>
    <row r="38" spans="1:24" s="115" customFormat="1" ht="31.5" hidden="1" customHeight="1" x14ac:dyDescent="0.2">
      <c r="A38" s="104" t="s">
        <v>9</v>
      </c>
      <c r="B38" s="105"/>
      <c r="C38" s="106" t="s">
        <v>9552</v>
      </c>
      <c r="D38" s="107" t="s">
        <v>9767</v>
      </c>
      <c r="E38" s="173">
        <f t="shared" si="0"/>
        <v>545454.54545454541</v>
      </c>
      <c r="F38" s="109">
        <v>426300</v>
      </c>
      <c r="G38" s="108">
        <f t="shared" si="4"/>
        <v>454545.45454545453</v>
      </c>
      <c r="H38" s="108">
        <f>500000/1.1</f>
        <v>454545.45454545453</v>
      </c>
      <c r="I38" s="108">
        <v>0</v>
      </c>
      <c r="J38" s="108">
        <v>0</v>
      </c>
      <c r="K38" s="108">
        <v>0</v>
      </c>
      <c r="L38" s="283" t="s">
        <v>9679</v>
      </c>
      <c r="M38" s="110" t="s">
        <v>9496</v>
      </c>
      <c r="N38" s="111">
        <v>44348</v>
      </c>
      <c r="O38" s="111">
        <v>44713</v>
      </c>
      <c r="P38" s="119" t="s">
        <v>9764</v>
      </c>
      <c r="Q38" s="118" t="s">
        <v>9765</v>
      </c>
      <c r="R38" s="121" t="s">
        <v>9500</v>
      </c>
      <c r="S38" s="120" t="s">
        <v>9500</v>
      </c>
      <c r="T38" s="120" t="s">
        <v>9605</v>
      </c>
      <c r="U38" s="120" t="s">
        <v>9616</v>
      </c>
      <c r="V38" s="120" t="s">
        <v>9625</v>
      </c>
      <c r="W38" s="114"/>
    </row>
    <row r="39" spans="1:24" s="115" customFormat="1" ht="43.5" hidden="1" customHeight="1" x14ac:dyDescent="0.25">
      <c r="A39" s="126" t="s">
        <v>11</v>
      </c>
      <c r="B39" s="136"/>
      <c r="C39" s="138" t="s">
        <v>9552</v>
      </c>
      <c r="D39" s="107" t="s">
        <v>9777</v>
      </c>
      <c r="E39" s="173">
        <f>H39*1.2</f>
        <v>149000</v>
      </c>
      <c r="F39" s="139">
        <v>421600</v>
      </c>
      <c r="G39" s="130">
        <f t="shared" si="4"/>
        <v>496666.66666666669</v>
      </c>
      <c r="H39" s="129">
        <f>149000/1.2</f>
        <v>124166.66666666667</v>
      </c>
      <c r="I39" s="129">
        <f>298000/1.2</f>
        <v>248333.33333333334</v>
      </c>
      <c r="J39" s="129">
        <f>I39-H39</f>
        <v>124166.66666666667</v>
      </c>
      <c r="K39" s="129">
        <v>0</v>
      </c>
      <c r="L39" s="283" t="s">
        <v>9679</v>
      </c>
      <c r="M39" s="132" t="s">
        <v>9496</v>
      </c>
      <c r="N39" s="133">
        <v>44743</v>
      </c>
      <c r="O39" s="133">
        <v>45474</v>
      </c>
      <c r="P39" s="137" t="s">
        <v>9776</v>
      </c>
      <c r="Q39" s="133" t="s">
        <v>9765</v>
      </c>
      <c r="R39" s="134" t="s">
        <v>9500</v>
      </c>
      <c r="S39" s="135" t="s">
        <v>9500</v>
      </c>
      <c r="T39" s="131" t="s">
        <v>9605</v>
      </c>
      <c r="U39" s="123" t="s">
        <v>9612</v>
      </c>
      <c r="V39" s="131" t="s">
        <v>9624</v>
      </c>
      <c r="W39" s="127"/>
      <c r="X39" s="140"/>
    </row>
    <row r="40" spans="1:24" s="115" customFormat="1" ht="45" hidden="1" customHeight="1" x14ac:dyDescent="0.2">
      <c r="A40" s="104" t="s">
        <v>12</v>
      </c>
      <c r="B40" s="105"/>
      <c r="C40" s="153" t="s">
        <v>9552</v>
      </c>
      <c r="D40" s="107" t="s">
        <v>9778</v>
      </c>
      <c r="E40" s="173">
        <f t="shared" si="0"/>
        <v>907910.00000000012</v>
      </c>
      <c r="F40" s="154">
        <v>421600</v>
      </c>
      <c r="G40" s="142">
        <f t="shared" si="4"/>
        <v>4536265.083333333</v>
      </c>
      <c r="H40" s="142">
        <f>907910/1.2</f>
        <v>756591.66666666674</v>
      </c>
      <c r="I40" s="142">
        <f>2721759.05/1.2</f>
        <v>2268132.5416666665</v>
      </c>
      <c r="J40" s="142">
        <f>I40-H40</f>
        <v>1511540.8749999998</v>
      </c>
      <c r="K40" s="142">
        <v>0</v>
      </c>
      <c r="L40" s="283" t="s">
        <v>9679</v>
      </c>
      <c r="M40" s="146" t="s">
        <v>9496</v>
      </c>
      <c r="N40" s="147">
        <v>44774</v>
      </c>
      <c r="O40" s="147">
        <v>45505</v>
      </c>
      <c r="P40" s="151" t="s">
        <v>9776</v>
      </c>
      <c r="Q40" s="147" t="s">
        <v>9765</v>
      </c>
      <c r="R40" s="148" t="s">
        <v>9500</v>
      </c>
      <c r="S40" s="149" t="s">
        <v>9500</v>
      </c>
      <c r="T40" s="144" t="s">
        <v>9605</v>
      </c>
      <c r="U40" s="152" t="s">
        <v>9612</v>
      </c>
      <c r="V40" s="155" t="s">
        <v>9624</v>
      </c>
      <c r="W40" s="156"/>
    </row>
    <row r="41" spans="1:24" s="115" customFormat="1" ht="36" hidden="1" x14ac:dyDescent="0.25">
      <c r="A41" s="274" t="s">
        <v>13</v>
      </c>
      <c r="B41" s="284"/>
      <c r="C41" s="256" t="s">
        <v>9552</v>
      </c>
      <c r="D41" s="257" t="s">
        <v>9781</v>
      </c>
      <c r="E41" s="291">
        <v>950000</v>
      </c>
      <c r="F41" s="259">
        <v>421600</v>
      </c>
      <c r="G41" s="258">
        <v>3800000</v>
      </c>
      <c r="H41" s="264">
        <v>791666.66666666674</v>
      </c>
      <c r="I41" s="264">
        <v>1900000</v>
      </c>
      <c r="J41" s="264">
        <v>1108333.3333333333</v>
      </c>
      <c r="K41" s="264">
        <v>0</v>
      </c>
      <c r="L41" s="283" t="s">
        <v>9679</v>
      </c>
      <c r="M41" s="261" t="s">
        <v>9496</v>
      </c>
      <c r="N41" s="262">
        <v>44743</v>
      </c>
      <c r="O41" s="262">
        <v>45474</v>
      </c>
      <c r="P41" s="285" t="s">
        <v>9776</v>
      </c>
      <c r="Q41" s="262" t="s">
        <v>9783</v>
      </c>
      <c r="R41" s="278" t="s">
        <v>9500</v>
      </c>
      <c r="S41" s="279" t="s">
        <v>9500</v>
      </c>
      <c r="T41" s="276" t="s">
        <v>9607</v>
      </c>
      <c r="U41" s="271" t="s">
        <v>9612</v>
      </c>
      <c r="V41" s="276" t="s">
        <v>9624</v>
      </c>
      <c r="W41" s="275"/>
      <c r="X41" s="286"/>
    </row>
    <row r="42" spans="1:24" s="115" customFormat="1" ht="48" hidden="1" x14ac:dyDescent="0.25">
      <c r="A42" s="274" t="s">
        <v>14</v>
      </c>
      <c r="B42" s="150"/>
      <c r="C42" s="153" t="s">
        <v>9552</v>
      </c>
      <c r="D42" s="107" t="s">
        <v>9780</v>
      </c>
      <c r="E42" s="173">
        <f t="shared" si="0"/>
        <v>1921374</v>
      </c>
      <c r="F42" s="154">
        <v>421600</v>
      </c>
      <c r="G42" s="142">
        <f t="shared" ref="G42:G44" si="5">SUM(H42:K42)</f>
        <v>6404580</v>
      </c>
      <c r="H42" s="141">
        <f>1921374/1.2</f>
        <v>1601145</v>
      </c>
      <c r="I42" s="141">
        <f>3842748/1.2</f>
        <v>3202290</v>
      </c>
      <c r="J42" s="141">
        <f>I42-H42</f>
        <v>1601145</v>
      </c>
      <c r="K42" s="141">
        <v>0</v>
      </c>
      <c r="L42" s="283" t="s">
        <v>9679</v>
      </c>
      <c r="M42" s="146" t="s">
        <v>9496</v>
      </c>
      <c r="N42" s="147">
        <v>44743</v>
      </c>
      <c r="O42" s="147">
        <v>45474</v>
      </c>
      <c r="P42" s="151" t="s">
        <v>9776</v>
      </c>
      <c r="Q42" s="147" t="s">
        <v>9782</v>
      </c>
      <c r="R42" s="148" t="s">
        <v>9500</v>
      </c>
      <c r="S42" s="149" t="s">
        <v>9500</v>
      </c>
      <c r="T42" s="144" t="s">
        <v>9608</v>
      </c>
      <c r="U42" s="123" t="s">
        <v>9612</v>
      </c>
      <c r="V42" s="144" t="s">
        <v>9624</v>
      </c>
      <c r="W42" s="127"/>
      <c r="X42" s="157"/>
    </row>
    <row r="43" spans="1:24" s="115" customFormat="1" ht="48" hidden="1" x14ac:dyDescent="0.25">
      <c r="A43" s="254" t="s">
        <v>15</v>
      </c>
      <c r="B43" s="150"/>
      <c r="C43" s="153" t="s">
        <v>9552</v>
      </c>
      <c r="D43" s="107" t="s">
        <v>9779</v>
      </c>
      <c r="E43" s="173">
        <f t="shared" si="0"/>
        <v>819653.76</v>
      </c>
      <c r="F43" s="154">
        <v>421600</v>
      </c>
      <c r="G43" s="142">
        <f t="shared" si="5"/>
        <v>2732179.2</v>
      </c>
      <c r="H43" s="141">
        <f>819653.76/1.2</f>
        <v>683044.8</v>
      </c>
      <c r="I43" s="141">
        <f>1639307.52/1.2</f>
        <v>1366089.6</v>
      </c>
      <c r="J43" s="141">
        <f>I43-H43</f>
        <v>683044.8</v>
      </c>
      <c r="K43" s="141">
        <v>0</v>
      </c>
      <c r="L43" s="283" t="s">
        <v>9679</v>
      </c>
      <c r="M43" s="146" t="s">
        <v>9496</v>
      </c>
      <c r="N43" s="147">
        <v>44743</v>
      </c>
      <c r="O43" s="147">
        <v>45474</v>
      </c>
      <c r="P43" s="151" t="s">
        <v>9776</v>
      </c>
      <c r="Q43" s="147" t="s">
        <v>9782</v>
      </c>
      <c r="R43" s="148" t="s">
        <v>9500</v>
      </c>
      <c r="S43" s="149" t="s">
        <v>9500</v>
      </c>
      <c r="T43" s="144" t="s">
        <v>9608</v>
      </c>
      <c r="U43" s="123" t="s">
        <v>9612</v>
      </c>
      <c r="V43" s="144" t="s">
        <v>9624</v>
      </c>
      <c r="W43" s="127"/>
      <c r="X43" s="157"/>
    </row>
    <row r="44" spans="1:24" s="200" customFormat="1" ht="27" hidden="1" x14ac:dyDescent="0.25">
      <c r="A44" s="274" t="s">
        <v>16</v>
      </c>
      <c r="B44" s="284"/>
      <c r="C44" s="256" t="s">
        <v>9552</v>
      </c>
      <c r="D44" s="353" t="s">
        <v>9810</v>
      </c>
      <c r="E44" s="293">
        <f t="shared" si="0"/>
        <v>300000</v>
      </c>
      <c r="F44" s="259">
        <v>426900</v>
      </c>
      <c r="G44" s="258">
        <f t="shared" si="5"/>
        <v>250000</v>
      </c>
      <c r="H44" s="264">
        <v>250000</v>
      </c>
      <c r="I44" s="264">
        <v>0</v>
      </c>
      <c r="J44" s="264">
        <v>0</v>
      </c>
      <c r="K44" s="264">
        <v>0</v>
      </c>
      <c r="L44" s="283" t="s">
        <v>9679</v>
      </c>
      <c r="M44" s="264" t="s">
        <v>9495</v>
      </c>
      <c r="N44" s="262">
        <v>44562</v>
      </c>
      <c r="O44" s="262">
        <v>44896</v>
      </c>
      <c r="P44" s="290" t="s">
        <v>9930</v>
      </c>
      <c r="Q44" s="285" t="s">
        <v>9765</v>
      </c>
      <c r="R44" s="262" t="s">
        <v>9500</v>
      </c>
      <c r="S44" s="278" t="s">
        <v>9500</v>
      </c>
      <c r="T44" s="279" t="s">
        <v>9605</v>
      </c>
      <c r="U44" s="276" t="s">
        <v>9619</v>
      </c>
      <c r="V44" s="276" t="s">
        <v>9625</v>
      </c>
      <c r="W44" s="275"/>
      <c r="X44" s="209"/>
    </row>
    <row r="45" spans="1:24" s="174" customFormat="1" ht="27" hidden="1" x14ac:dyDescent="0.25">
      <c r="A45" s="274" t="s">
        <v>9677</v>
      </c>
      <c r="B45" s="168"/>
      <c r="C45" s="170" t="s">
        <v>9552</v>
      </c>
      <c r="D45" s="107" t="s">
        <v>9815</v>
      </c>
      <c r="E45" s="173">
        <f t="shared" si="0"/>
        <v>1980000</v>
      </c>
      <c r="F45" s="171">
        <v>426100</v>
      </c>
      <c r="G45" s="163">
        <f>SUM(H45:J45)</f>
        <v>3300000</v>
      </c>
      <c r="H45" s="162">
        <f>1980000/1.2</f>
        <v>1650000</v>
      </c>
      <c r="I45" s="162">
        <v>1650000</v>
      </c>
      <c r="J45" s="162">
        <v>0</v>
      </c>
      <c r="K45" s="162">
        <v>0</v>
      </c>
      <c r="L45" s="289" t="s">
        <v>9488</v>
      </c>
      <c r="M45" s="178" t="s">
        <v>9495</v>
      </c>
      <c r="N45" s="165">
        <v>44621</v>
      </c>
      <c r="O45" s="165">
        <v>45352</v>
      </c>
      <c r="P45" s="169" t="s">
        <v>9816</v>
      </c>
      <c r="Q45" s="169" t="s">
        <v>9765</v>
      </c>
      <c r="R45" s="165" t="s">
        <v>9500</v>
      </c>
      <c r="S45" s="166" t="s">
        <v>9500</v>
      </c>
      <c r="T45" s="167" t="s">
        <v>9605</v>
      </c>
      <c r="U45" s="164" t="s">
        <v>9619</v>
      </c>
      <c r="V45" s="166" t="s">
        <v>9624</v>
      </c>
      <c r="W45" s="127"/>
      <c r="X45" s="172"/>
    </row>
    <row r="46" spans="1:24" s="174" customFormat="1" ht="27" hidden="1" x14ac:dyDescent="0.25">
      <c r="A46" s="254" t="s">
        <v>9792</v>
      </c>
      <c r="B46" s="168"/>
      <c r="C46" s="170" t="s">
        <v>9552</v>
      </c>
      <c r="D46" s="107" t="s">
        <v>9817</v>
      </c>
      <c r="E46" s="173">
        <f t="shared" si="0"/>
        <v>4835960</v>
      </c>
      <c r="F46" s="171">
        <v>426900</v>
      </c>
      <c r="G46" s="163">
        <f>SUM(H46:J46)</f>
        <v>16666666.67</v>
      </c>
      <c r="H46" s="162">
        <f>4835960/1.2</f>
        <v>4029966.666666667</v>
      </c>
      <c r="I46" s="162">
        <f>10000000/1.2</f>
        <v>8333333.333333334</v>
      </c>
      <c r="J46" s="162">
        <v>4303366.67</v>
      </c>
      <c r="K46" s="162">
        <v>0</v>
      </c>
      <c r="L46" s="289" t="s">
        <v>9488</v>
      </c>
      <c r="M46" s="178" t="s">
        <v>9495</v>
      </c>
      <c r="N46" s="165">
        <v>44621</v>
      </c>
      <c r="O46" s="165">
        <v>45352</v>
      </c>
      <c r="P46" s="169" t="s">
        <v>9818</v>
      </c>
      <c r="Q46" s="169" t="s">
        <v>9765</v>
      </c>
      <c r="R46" s="165" t="s">
        <v>9500</v>
      </c>
      <c r="S46" s="166" t="s">
        <v>9500</v>
      </c>
      <c r="T46" s="167" t="s">
        <v>9605</v>
      </c>
      <c r="U46" s="164" t="s">
        <v>9619</v>
      </c>
      <c r="V46" s="166" t="s">
        <v>9624</v>
      </c>
      <c r="W46" s="127"/>
      <c r="X46" s="172"/>
    </row>
    <row r="47" spans="1:24" s="174" customFormat="1" ht="48" hidden="1" x14ac:dyDescent="0.25">
      <c r="A47" s="274" t="s">
        <v>9795</v>
      </c>
      <c r="B47" s="182"/>
      <c r="C47" s="184" t="s">
        <v>9552</v>
      </c>
      <c r="D47" s="107" t="s">
        <v>9819</v>
      </c>
      <c r="E47" s="173">
        <f t="shared" si="0"/>
        <v>800000.00000000012</v>
      </c>
      <c r="F47" s="185">
        <v>426900</v>
      </c>
      <c r="G47" s="176">
        <f>SUM(H47:J47)</f>
        <v>666666.66666666674</v>
      </c>
      <c r="H47" s="175">
        <f>800000/1.2</f>
        <v>666666.66666666674</v>
      </c>
      <c r="I47" s="175">
        <v>0</v>
      </c>
      <c r="J47" s="175">
        <v>0</v>
      </c>
      <c r="K47" s="175">
        <v>0</v>
      </c>
      <c r="L47" s="289" t="s">
        <v>9679</v>
      </c>
      <c r="M47" s="178" t="s">
        <v>9495</v>
      </c>
      <c r="N47" s="179">
        <v>44621</v>
      </c>
      <c r="O47" s="179">
        <v>44986</v>
      </c>
      <c r="P47" s="179" t="s">
        <v>9757</v>
      </c>
      <c r="Q47" s="183" t="s">
        <v>9765</v>
      </c>
      <c r="R47" s="183" t="s">
        <v>9500</v>
      </c>
      <c r="S47" s="179" t="s">
        <v>9500</v>
      </c>
      <c r="T47" s="180" t="s">
        <v>9605</v>
      </c>
      <c r="U47" s="181" t="s">
        <v>9616</v>
      </c>
      <c r="V47" s="177" t="s">
        <v>9625</v>
      </c>
      <c r="W47" s="180"/>
      <c r="X47" s="186"/>
    </row>
    <row r="48" spans="1:24" s="189" customFormat="1" ht="36" hidden="1" x14ac:dyDescent="0.25">
      <c r="A48" s="274" t="s">
        <v>9798</v>
      </c>
      <c r="B48" s="194"/>
      <c r="C48" s="196" t="s">
        <v>9552</v>
      </c>
      <c r="D48" s="107" t="s">
        <v>9899</v>
      </c>
      <c r="E48" s="173">
        <v>528000</v>
      </c>
      <c r="F48" s="197" t="s">
        <v>9901</v>
      </c>
      <c r="G48" s="191">
        <v>440000</v>
      </c>
      <c r="H48" s="190">
        <v>440000</v>
      </c>
      <c r="I48" s="190">
        <v>0</v>
      </c>
      <c r="J48" s="190">
        <v>0</v>
      </c>
      <c r="K48" s="190">
        <v>0</v>
      </c>
      <c r="L48" s="289" t="s">
        <v>9679</v>
      </c>
      <c r="M48" s="190" t="s">
        <v>9495</v>
      </c>
      <c r="N48" s="192">
        <v>44562</v>
      </c>
      <c r="O48" s="192">
        <v>44896</v>
      </c>
      <c r="P48" s="192" t="s">
        <v>9900</v>
      </c>
      <c r="Q48" s="192" t="s">
        <v>9704</v>
      </c>
      <c r="R48" s="192" t="s">
        <v>9500</v>
      </c>
      <c r="S48" s="195" t="s">
        <v>9500</v>
      </c>
      <c r="T48" s="195" t="s">
        <v>9605</v>
      </c>
      <c r="U48" s="192" t="s">
        <v>9616</v>
      </c>
      <c r="V48" s="276" t="s">
        <v>9625</v>
      </c>
      <c r="W48" s="193"/>
      <c r="X48" s="198"/>
    </row>
    <row r="49" spans="1:24" s="200" customFormat="1" ht="53.25" hidden="1" customHeight="1" x14ac:dyDescent="0.25">
      <c r="A49" s="254" t="s">
        <v>9800</v>
      </c>
      <c r="B49" s="204"/>
      <c r="C49" s="206" t="s">
        <v>9552</v>
      </c>
      <c r="D49" s="107" t="s">
        <v>9919</v>
      </c>
      <c r="E49" s="173">
        <v>432000</v>
      </c>
      <c r="F49" s="207" t="s">
        <v>9920</v>
      </c>
      <c r="G49" s="202">
        <f>SUM(H49:J49)</f>
        <v>360000</v>
      </c>
      <c r="H49" s="201">
        <v>360000</v>
      </c>
      <c r="I49" s="201">
        <v>0</v>
      </c>
      <c r="J49" s="201">
        <v>0</v>
      </c>
      <c r="K49" s="201">
        <v>0</v>
      </c>
      <c r="L49" s="289" t="s">
        <v>9679</v>
      </c>
      <c r="M49" s="201" t="s">
        <v>9495</v>
      </c>
      <c r="N49" s="203">
        <v>44562</v>
      </c>
      <c r="O49" s="203">
        <v>44896</v>
      </c>
      <c r="P49" s="203" t="s">
        <v>9921</v>
      </c>
      <c r="Q49" s="203" t="s">
        <v>9704</v>
      </c>
      <c r="R49" s="203" t="s">
        <v>9500</v>
      </c>
      <c r="S49" s="203" t="s">
        <v>9500</v>
      </c>
      <c r="T49" s="203" t="s">
        <v>9605</v>
      </c>
      <c r="U49" s="205" t="s">
        <v>9616</v>
      </c>
      <c r="V49" s="276" t="s">
        <v>9625</v>
      </c>
      <c r="W49" s="203"/>
      <c r="X49" s="208"/>
    </row>
    <row r="50" spans="1:24" s="200" customFormat="1" ht="36" hidden="1" x14ac:dyDescent="0.25">
      <c r="A50" s="274" t="s">
        <v>9801</v>
      </c>
      <c r="B50" s="204"/>
      <c r="C50" s="206" t="s">
        <v>9552</v>
      </c>
      <c r="D50" s="107" t="s">
        <v>9922</v>
      </c>
      <c r="E50" s="173">
        <f>H50*1.2</f>
        <v>240000</v>
      </c>
      <c r="F50" s="207" t="s">
        <v>9920</v>
      </c>
      <c r="G50" s="202">
        <f>SUM(H50:J50)</f>
        <v>200000</v>
      </c>
      <c r="H50" s="201">
        <f>240000/1.2</f>
        <v>200000</v>
      </c>
      <c r="I50" s="201">
        <v>0</v>
      </c>
      <c r="J50" s="201">
        <v>0</v>
      </c>
      <c r="K50" s="201">
        <v>0</v>
      </c>
      <c r="L50" s="289" t="s">
        <v>9679</v>
      </c>
      <c r="M50" s="201" t="s">
        <v>9495</v>
      </c>
      <c r="N50" s="203">
        <v>44562</v>
      </c>
      <c r="O50" s="203">
        <v>44896</v>
      </c>
      <c r="P50" s="203" t="s">
        <v>9923</v>
      </c>
      <c r="Q50" s="203" t="s">
        <v>9704</v>
      </c>
      <c r="R50" s="203" t="s">
        <v>9500</v>
      </c>
      <c r="S50" s="203" t="s">
        <v>9500</v>
      </c>
      <c r="T50" s="203" t="s">
        <v>9605</v>
      </c>
      <c r="U50" s="205" t="s">
        <v>9616</v>
      </c>
      <c r="V50" s="276" t="s">
        <v>9625</v>
      </c>
      <c r="W50" s="203"/>
      <c r="X50" s="208"/>
    </row>
    <row r="51" spans="1:24" s="200" customFormat="1" ht="36" hidden="1" x14ac:dyDescent="0.25">
      <c r="A51" s="274" t="s">
        <v>9804</v>
      </c>
      <c r="B51" s="204"/>
      <c r="C51" s="206" t="s">
        <v>9552</v>
      </c>
      <c r="D51" s="107" t="s">
        <v>9924</v>
      </c>
      <c r="E51" s="173">
        <f>H51*1.2</f>
        <v>840000</v>
      </c>
      <c r="F51" s="207" t="s">
        <v>9920</v>
      </c>
      <c r="G51" s="202">
        <f>SUM(H51:J51)</f>
        <v>700000</v>
      </c>
      <c r="H51" s="201">
        <f>840000/1.2</f>
        <v>700000</v>
      </c>
      <c r="I51" s="201">
        <v>0</v>
      </c>
      <c r="J51" s="201">
        <v>0</v>
      </c>
      <c r="K51" s="201">
        <v>0</v>
      </c>
      <c r="L51" s="289" t="s">
        <v>9679</v>
      </c>
      <c r="M51" s="201" t="s">
        <v>9495</v>
      </c>
      <c r="N51" s="203">
        <v>44562</v>
      </c>
      <c r="O51" s="203">
        <v>44896</v>
      </c>
      <c r="P51" s="203" t="s">
        <v>9925</v>
      </c>
      <c r="Q51" s="203" t="s">
        <v>9704</v>
      </c>
      <c r="R51" s="203" t="s">
        <v>9500</v>
      </c>
      <c r="S51" s="203" t="s">
        <v>9500</v>
      </c>
      <c r="T51" s="203" t="s">
        <v>9605</v>
      </c>
      <c r="U51" s="205" t="s">
        <v>9616</v>
      </c>
      <c r="V51" s="276" t="s">
        <v>9625</v>
      </c>
      <c r="W51" s="203"/>
      <c r="X51" s="208"/>
    </row>
    <row r="52" spans="1:24" s="200" customFormat="1" ht="27" hidden="1" x14ac:dyDescent="0.25">
      <c r="A52" s="254" t="s">
        <v>9806</v>
      </c>
      <c r="B52" s="204"/>
      <c r="C52" s="206" t="s">
        <v>9552</v>
      </c>
      <c r="D52" s="107" t="s">
        <v>9809</v>
      </c>
      <c r="E52" s="173">
        <f>H52*1.2</f>
        <v>5365440</v>
      </c>
      <c r="F52" s="216">
        <v>426700</v>
      </c>
      <c r="G52" s="202">
        <f>SUM(H52:J52)</f>
        <v>4471200</v>
      </c>
      <c r="H52" s="210">
        <v>4471200</v>
      </c>
      <c r="I52" s="210">
        <v>0</v>
      </c>
      <c r="J52" s="210">
        <v>0</v>
      </c>
      <c r="K52" s="210">
        <v>0</v>
      </c>
      <c r="L52" s="289" t="s">
        <v>9488</v>
      </c>
      <c r="M52" s="212" t="s">
        <v>9496</v>
      </c>
      <c r="N52" s="213">
        <v>44774</v>
      </c>
      <c r="O52" s="213">
        <v>45505</v>
      </c>
      <c r="P52" s="205"/>
      <c r="Q52" s="205" t="s">
        <v>9765</v>
      </c>
      <c r="R52" s="213" t="s">
        <v>9500</v>
      </c>
      <c r="S52" s="214" t="s">
        <v>9500</v>
      </c>
      <c r="T52" s="215" t="s">
        <v>9605</v>
      </c>
      <c r="U52" s="211" t="s">
        <v>9619</v>
      </c>
      <c r="V52" s="276" t="s">
        <v>9625</v>
      </c>
      <c r="W52" s="262"/>
      <c r="X52" s="208"/>
    </row>
    <row r="53" spans="1:24" s="200" customFormat="1" ht="27" x14ac:dyDescent="0.25">
      <c r="A53" s="274" t="s">
        <v>9807</v>
      </c>
      <c r="B53" s="124"/>
      <c r="C53" s="218" t="s">
        <v>9552</v>
      </c>
      <c r="D53" s="125" t="s">
        <v>9938</v>
      </c>
      <c r="E53" s="173">
        <v>500000</v>
      </c>
      <c r="F53" s="219" t="s">
        <v>9941</v>
      </c>
      <c r="G53" s="220">
        <v>416666.67</v>
      </c>
      <c r="H53" s="221">
        <v>416666.67</v>
      </c>
      <c r="I53" s="221">
        <v>0</v>
      </c>
      <c r="J53" s="221">
        <v>0</v>
      </c>
      <c r="K53" s="221">
        <v>0</v>
      </c>
      <c r="L53" s="442" t="s">
        <v>9488</v>
      </c>
      <c r="M53" s="222" t="s">
        <v>9495</v>
      </c>
      <c r="N53" s="223">
        <v>44197</v>
      </c>
      <c r="O53" s="223">
        <v>44531</v>
      </c>
      <c r="P53" s="224" t="s">
        <v>9939</v>
      </c>
      <c r="Q53" s="224" t="s">
        <v>9940</v>
      </c>
      <c r="R53" s="223" t="s">
        <v>9500</v>
      </c>
      <c r="S53" s="225" t="s">
        <v>9500</v>
      </c>
      <c r="T53" s="226" t="s">
        <v>9608</v>
      </c>
      <c r="U53" s="227" t="s">
        <v>9619</v>
      </c>
      <c r="V53" s="276" t="s">
        <v>9625</v>
      </c>
      <c r="W53" s="262"/>
      <c r="X53" s="208"/>
    </row>
    <row r="54" spans="1:24" s="200" customFormat="1" ht="27" hidden="1" x14ac:dyDescent="0.25">
      <c r="A54" s="274" t="s">
        <v>9929</v>
      </c>
      <c r="B54" s="124"/>
      <c r="C54" s="218" t="s">
        <v>9552</v>
      </c>
      <c r="D54" s="125" t="s">
        <v>9995</v>
      </c>
      <c r="E54" s="173">
        <f>SUM(H54*1.2)</f>
        <v>300000</v>
      </c>
      <c r="F54" s="219">
        <v>421200</v>
      </c>
      <c r="G54" s="220">
        <f>SUM(H54:J54)</f>
        <v>250000</v>
      </c>
      <c r="H54" s="221">
        <v>250000</v>
      </c>
      <c r="I54" s="221">
        <v>0</v>
      </c>
      <c r="J54" s="221">
        <v>0</v>
      </c>
      <c r="K54" s="200">
        <v>0</v>
      </c>
      <c r="L54" s="442" t="s">
        <v>9488</v>
      </c>
      <c r="M54" s="221" t="s">
        <v>9498</v>
      </c>
      <c r="N54" s="222" t="s">
        <v>9835</v>
      </c>
      <c r="O54" s="223">
        <v>44866</v>
      </c>
      <c r="P54" s="223" t="s">
        <v>9961</v>
      </c>
      <c r="Q54" s="224" t="s">
        <v>9927</v>
      </c>
      <c r="R54" s="224" t="s">
        <v>9500</v>
      </c>
      <c r="S54" s="223" t="s">
        <v>9500</v>
      </c>
      <c r="T54" s="225" t="s">
        <v>9606</v>
      </c>
      <c r="U54" s="226" t="s">
        <v>9619</v>
      </c>
      <c r="V54" s="276" t="s">
        <v>9625</v>
      </c>
      <c r="W54" s="262"/>
      <c r="X54" s="208"/>
    </row>
    <row r="55" spans="1:24" s="200" customFormat="1" ht="24" hidden="1" x14ac:dyDescent="0.25">
      <c r="A55" s="254" t="s">
        <v>9808</v>
      </c>
      <c r="B55" s="124"/>
      <c r="C55" s="218" t="s">
        <v>9552</v>
      </c>
      <c r="D55" s="125" t="s">
        <v>9988</v>
      </c>
      <c r="E55" s="173">
        <f>SUM(E56:E58)</f>
        <v>3131700</v>
      </c>
      <c r="F55" s="219">
        <v>421200</v>
      </c>
      <c r="G55" s="220">
        <f>SUM(G56:G58)</f>
        <v>4499500</v>
      </c>
      <c r="H55" s="221">
        <f>SUM(H56:H58)</f>
        <v>2609750</v>
      </c>
      <c r="I55" s="221">
        <f t="shared" ref="I55:J55" si="6">SUM(I56:I58)</f>
        <v>1889750</v>
      </c>
      <c r="J55" s="221">
        <f t="shared" si="6"/>
        <v>0</v>
      </c>
      <c r="K55" s="221">
        <v>0</v>
      </c>
      <c r="L55" s="442" t="s">
        <v>9488</v>
      </c>
      <c r="M55" s="222" t="s">
        <v>9496</v>
      </c>
      <c r="N55" s="223">
        <v>44774</v>
      </c>
      <c r="O55" s="223">
        <v>45139</v>
      </c>
      <c r="P55" s="224"/>
      <c r="Q55" s="224" t="s">
        <v>9704</v>
      </c>
      <c r="R55" s="223" t="s">
        <v>9499</v>
      </c>
      <c r="S55" s="225" t="s">
        <v>9500</v>
      </c>
      <c r="T55" s="226" t="s">
        <v>9609</v>
      </c>
      <c r="U55" s="227" t="s">
        <v>9619</v>
      </c>
      <c r="V55" s="276" t="s">
        <v>9625</v>
      </c>
      <c r="W55" s="262"/>
      <c r="X55" s="208"/>
    </row>
    <row r="56" spans="1:24" s="355" customFormat="1" ht="15" hidden="1" x14ac:dyDescent="0.25">
      <c r="A56" s="425"/>
      <c r="B56" s="426" t="s">
        <v>9555</v>
      </c>
      <c r="C56" s="427" t="s">
        <v>9552</v>
      </c>
      <c r="D56" s="428" t="s">
        <v>9989</v>
      </c>
      <c r="E56" s="429">
        <f>H56*1.2</f>
        <v>1193700</v>
      </c>
      <c r="F56" s="430">
        <v>421200</v>
      </c>
      <c r="G56" s="431">
        <f t="shared" ref="G56:G58" si="7">SUM(H56:J56)</f>
        <v>1909500</v>
      </c>
      <c r="H56" s="432">
        <v>994750</v>
      </c>
      <c r="I56" s="432">
        <v>914750</v>
      </c>
      <c r="J56" s="432">
        <v>0</v>
      </c>
      <c r="K56" s="432">
        <v>0</v>
      </c>
      <c r="L56" s="443" t="s">
        <v>9488</v>
      </c>
      <c r="M56" s="433" t="s">
        <v>9496</v>
      </c>
      <c r="N56" s="434">
        <v>44774</v>
      </c>
      <c r="O56" s="434" t="s">
        <v>9990</v>
      </c>
      <c r="P56" s="435" t="s">
        <v>9961</v>
      </c>
      <c r="Q56" s="435" t="s">
        <v>9704</v>
      </c>
      <c r="R56" s="434" t="s">
        <v>9499</v>
      </c>
      <c r="S56" s="242" t="s">
        <v>9500</v>
      </c>
      <c r="T56" s="436" t="s">
        <v>9609</v>
      </c>
      <c r="U56" s="437" t="s">
        <v>9619</v>
      </c>
      <c r="V56" s="438" t="s">
        <v>9625</v>
      </c>
      <c r="W56" s="366"/>
      <c r="X56" s="439"/>
    </row>
    <row r="57" spans="1:24" s="355" customFormat="1" ht="15" hidden="1" x14ac:dyDescent="0.25">
      <c r="A57" s="425"/>
      <c r="B57" s="426" t="s">
        <v>9581</v>
      </c>
      <c r="C57" s="427" t="s">
        <v>9552</v>
      </c>
      <c r="D57" s="428" t="s">
        <v>9991</v>
      </c>
      <c r="E57" s="429">
        <f t="shared" ref="E57:E58" si="8">H57*1.2</f>
        <v>1188000</v>
      </c>
      <c r="F57" s="430">
        <v>421200</v>
      </c>
      <c r="G57" s="431">
        <f t="shared" si="7"/>
        <v>990000</v>
      </c>
      <c r="H57" s="432">
        <v>990000</v>
      </c>
      <c r="I57" s="432">
        <v>0</v>
      </c>
      <c r="J57" s="432">
        <v>0</v>
      </c>
      <c r="K57" s="432">
        <v>0</v>
      </c>
      <c r="L57" s="443" t="s">
        <v>9488</v>
      </c>
      <c r="M57" s="433" t="s">
        <v>9496</v>
      </c>
      <c r="N57" s="434">
        <v>44774</v>
      </c>
      <c r="O57" s="434">
        <v>45139</v>
      </c>
      <c r="P57" s="435" t="s">
        <v>9992</v>
      </c>
      <c r="Q57" s="435" t="s">
        <v>9704</v>
      </c>
      <c r="R57" s="434" t="s">
        <v>9499</v>
      </c>
      <c r="S57" s="242" t="s">
        <v>9500</v>
      </c>
      <c r="T57" s="436" t="s">
        <v>9609</v>
      </c>
      <c r="U57" s="437" t="s">
        <v>9619</v>
      </c>
      <c r="V57" s="438" t="s">
        <v>9625</v>
      </c>
      <c r="W57" s="366"/>
      <c r="X57" s="439"/>
    </row>
    <row r="58" spans="1:24" s="355" customFormat="1" ht="19.5" hidden="1" x14ac:dyDescent="0.25">
      <c r="A58" s="425"/>
      <c r="B58" s="426" t="s">
        <v>9582</v>
      </c>
      <c r="C58" s="427" t="s">
        <v>9552</v>
      </c>
      <c r="D58" s="428" t="s">
        <v>9993</v>
      </c>
      <c r="E58" s="429">
        <f t="shared" si="8"/>
        <v>750000</v>
      </c>
      <c r="F58" s="430">
        <v>421200</v>
      </c>
      <c r="G58" s="431">
        <f t="shared" si="7"/>
        <v>1600000</v>
      </c>
      <c r="H58" s="432">
        <v>625000</v>
      </c>
      <c r="I58" s="432">
        <v>975000</v>
      </c>
      <c r="J58" s="432">
        <v>0</v>
      </c>
      <c r="K58" s="432">
        <v>0</v>
      </c>
      <c r="L58" s="443" t="s">
        <v>9488</v>
      </c>
      <c r="M58" s="433" t="s">
        <v>9496</v>
      </c>
      <c r="N58" s="434">
        <v>44774</v>
      </c>
      <c r="O58" s="434">
        <v>45139</v>
      </c>
      <c r="P58" s="435" t="s">
        <v>9994</v>
      </c>
      <c r="Q58" s="435" t="s">
        <v>9704</v>
      </c>
      <c r="R58" s="434" t="s">
        <v>9499</v>
      </c>
      <c r="S58" s="242" t="s">
        <v>9500</v>
      </c>
      <c r="T58" s="436" t="s">
        <v>9609</v>
      </c>
      <c r="U58" s="437" t="s">
        <v>9619</v>
      </c>
      <c r="V58" s="438" t="s">
        <v>9625</v>
      </c>
      <c r="W58" s="366"/>
      <c r="X58" s="439"/>
    </row>
    <row r="59" spans="1:24" s="200" customFormat="1" ht="24" hidden="1" x14ac:dyDescent="0.25">
      <c r="A59" s="254" t="s">
        <v>9812</v>
      </c>
      <c r="B59" s="272"/>
      <c r="C59" s="218" t="s">
        <v>9552</v>
      </c>
      <c r="D59" s="273" t="s">
        <v>10026</v>
      </c>
      <c r="E59" s="291">
        <v>540000</v>
      </c>
      <c r="F59" s="219">
        <v>421200</v>
      </c>
      <c r="G59" s="220">
        <v>450000</v>
      </c>
      <c r="H59" s="221">
        <v>450000</v>
      </c>
      <c r="I59" s="221">
        <v>0</v>
      </c>
      <c r="J59" s="221">
        <v>0</v>
      </c>
      <c r="K59" s="221">
        <v>0</v>
      </c>
      <c r="L59" s="442" t="s">
        <v>9488</v>
      </c>
      <c r="M59" s="222" t="s">
        <v>9495</v>
      </c>
      <c r="N59" s="223">
        <v>44593</v>
      </c>
      <c r="O59" s="223">
        <v>44896</v>
      </c>
      <c r="P59" s="224"/>
      <c r="Q59" s="224" t="s">
        <v>9783</v>
      </c>
      <c r="R59" s="223" t="s">
        <v>9500</v>
      </c>
      <c r="S59" s="225" t="s">
        <v>9500</v>
      </c>
      <c r="T59" s="226" t="s">
        <v>9607</v>
      </c>
      <c r="U59" s="227" t="s">
        <v>9619</v>
      </c>
      <c r="V59" s="276" t="s">
        <v>9625</v>
      </c>
      <c r="W59" s="262"/>
      <c r="X59" s="286"/>
    </row>
    <row r="60" spans="1:24" s="200" customFormat="1" ht="36" hidden="1" x14ac:dyDescent="0.25">
      <c r="A60" s="254" t="s">
        <v>9813</v>
      </c>
      <c r="B60" s="272"/>
      <c r="C60" s="218" t="s">
        <v>9552</v>
      </c>
      <c r="D60" s="273" t="s">
        <v>10027</v>
      </c>
      <c r="E60" s="291">
        <v>0</v>
      </c>
      <c r="F60" s="219">
        <v>421600</v>
      </c>
      <c r="G60" s="220">
        <v>42000000</v>
      </c>
      <c r="H60" s="221">
        <v>0</v>
      </c>
      <c r="I60" s="221">
        <v>21000000</v>
      </c>
      <c r="J60" s="221">
        <v>21000000</v>
      </c>
      <c r="K60" s="221">
        <v>0</v>
      </c>
      <c r="L60" s="442" t="s">
        <v>9679</v>
      </c>
      <c r="M60" s="222" t="s">
        <v>9498</v>
      </c>
      <c r="N60" s="223">
        <v>44866</v>
      </c>
      <c r="O60" s="223">
        <v>45597</v>
      </c>
      <c r="P60" s="224"/>
      <c r="Q60" s="224" t="s">
        <v>9783</v>
      </c>
      <c r="R60" s="223" t="s">
        <v>9500</v>
      </c>
      <c r="S60" s="225" t="s">
        <v>9500</v>
      </c>
      <c r="T60" s="226" t="s">
        <v>9607</v>
      </c>
      <c r="U60" s="227" t="s">
        <v>9612</v>
      </c>
      <c r="V60" s="276" t="s">
        <v>9624</v>
      </c>
      <c r="W60" s="262"/>
      <c r="X60" s="286"/>
    </row>
    <row r="61" spans="1:24" s="200" customFormat="1" ht="36" hidden="1" x14ac:dyDescent="0.25">
      <c r="A61" s="254" t="s">
        <v>9820</v>
      </c>
      <c r="B61" s="272"/>
      <c r="C61" s="218" t="s">
        <v>9552</v>
      </c>
      <c r="D61" s="273" t="s">
        <v>10028</v>
      </c>
      <c r="E61" s="291">
        <v>0</v>
      </c>
      <c r="F61" s="219">
        <v>421600</v>
      </c>
      <c r="G61" s="220">
        <v>480000</v>
      </c>
      <c r="H61" s="221">
        <v>0</v>
      </c>
      <c r="I61" s="221">
        <v>240000</v>
      </c>
      <c r="J61" s="221">
        <v>240000</v>
      </c>
      <c r="K61" s="221">
        <v>0</v>
      </c>
      <c r="L61" s="442" t="s">
        <v>9679</v>
      </c>
      <c r="M61" s="222" t="s">
        <v>9498</v>
      </c>
      <c r="N61" s="223">
        <v>44866</v>
      </c>
      <c r="O61" s="223">
        <v>45597</v>
      </c>
      <c r="P61" s="224"/>
      <c r="Q61" s="224" t="s">
        <v>9783</v>
      </c>
      <c r="R61" s="223" t="s">
        <v>9500</v>
      </c>
      <c r="S61" s="225" t="s">
        <v>9500</v>
      </c>
      <c r="T61" s="226" t="s">
        <v>9607</v>
      </c>
      <c r="U61" s="227" t="s">
        <v>9612</v>
      </c>
      <c r="V61" s="276" t="s">
        <v>9624</v>
      </c>
      <c r="W61" s="262"/>
      <c r="X61" s="286"/>
    </row>
    <row r="62" spans="1:24" s="200" customFormat="1" ht="27" x14ac:dyDescent="0.25">
      <c r="A62" s="254" t="s">
        <v>9821</v>
      </c>
      <c r="B62" s="272"/>
      <c r="C62" s="218" t="s">
        <v>9552</v>
      </c>
      <c r="D62" s="294" t="s">
        <v>10083</v>
      </c>
      <c r="E62" s="291">
        <v>14400000</v>
      </c>
      <c r="F62" s="219">
        <v>515100</v>
      </c>
      <c r="G62" s="220">
        <f>SUM(H62:J62)</f>
        <v>12000000</v>
      </c>
      <c r="H62" s="221">
        <f>E62/1.2</f>
        <v>12000000</v>
      </c>
      <c r="I62" s="221">
        <v>0</v>
      </c>
      <c r="J62" s="221">
        <v>0</v>
      </c>
      <c r="K62" s="221">
        <v>0</v>
      </c>
      <c r="L62" s="442" t="s">
        <v>9488</v>
      </c>
      <c r="M62" s="222" t="s">
        <v>9495</v>
      </c>
      <c r="N62" s="223">
        <v>44621</v>
      </c>
      <c r="O62" s="223">
        <v>44896</v>
      </c>
      <c r="P62" s="224" t="s">
        <v>10084</v>
      </c>
      <c r="Q62" s="224" t="s">
        <v>9765</v>
      </c>
      <c r="R62" s="223" t="s">
        <v>9500</v>
      </c>
      <c r="S62" s="225" t="s">
        <v>9500</v>
      </c>
      <c r="T62" s="226" t="s">
        <v>9605</v>
      </c>
      <c r="U62" s="227" t="s">
        <v>9619</v>
      </c>
      <c r="V62" s="276" t="s">
        <v>9625</v>
      </c>
      <c r="W62" s="262"/>
      <c r="X62" s="286"/>
    </row>
    <row r="63" spans="1:24" s="200" customFormat="1" ht="27" x14ac:dyDescent="0.25">
      <c r="A63" s="254" t="s">
        <v>9825</v>
      </c>
      <c r="B63" s="272"/>
      <c r="C63" s="218" t="s">
        <v>9552</v>
      </c>
      <c r="D63" s="294" t="s">
        <v>10101</v>
      </c>
      <c r="E63" s="291">
        <v>3600000</v>
      </c>
      <c r="F63" s="219">
        <v>515100</v>
      </c>
      <c r="G63" s="220">
        <f>SUM(H63:J63)</f>
        <v>3000000</v>
      </c>
      <c r="H63" s="221">
        <f>E63/1.2</f>
        <v>3000000</v>
      </c>
      <c r="I63" s="221">
        <v>0</v>
      </c>
      <c r="J63" s="221">
        <v>0</v>
      </c>
      <c r="K63" s="221">
        <v>0</v>
      </c>
      <c r="L63" s="442" t="s">
        <v>9488</v>
      </c>
      <c r="M63" s="222" t="s">
        <v>9497</v>
      </c>
      <c r="N63" s="223">
        <v>44805</v>
      </c>
      <c r="O63" s="223">
        <v>45170</v>
      </c>
      <c r="P63" s="224" t="s">
        <v>10084</v>
      </c>
      <c r="Q63" s="224" t="s">
        <v>9765</v>
      </c>
      <c r="R63" s="223" t="s">
        <v>9500</v>
      </c>
      <c r="S63" s="225" t="s">
        <v>9500</v>
      </c>
      <c r="T63" s="226" t="s">
        <v>9605</v>
      </c>
      <c r="U63" s="227" t="s">
        <v>9619</v>
      </c>
      <c r="V63" s="276" t="s">
        <v>9625</v>
      </c>
      <c r="W63" s="262"/>
      <c r="X63" s="286"/>
    </row>
    <row r="64" spans="1:24" s="200" customFormat="1" ht="27" x14ac:dyDescent="0.25">
      <c r="A64" s="254" t="s">
        <v>9827</v>
      </c>
      <c r="B64" s="272"/>
      <c r="C64" s="218" t="s">
        <v>9552</v>
      </c>
      <c r="D64" s="294" t="s">
        <v>10085</v>
      </c>
      <c r="E64" s="291">
        <v>9625000</v>
      </c>
      <c r="F64" s="219">
        <v>515100</v>
      </c>
      <c r="G64" s="220">
        <f t="shared" ref="G64:G79" si="9">SUM(H64:J64)</f>
        <v>8020833.333333334</v>
      </c>
      <c r="H64" s="221">
        <f t="shared" ref="H64:H72" si="10">E64/1.2</f>
        <v>8020833.333333334</v>
      </c>
      <c r="I64" s="221">
        <v>0</v>
      </c>
      <c r="J64" s="221">
        <v>0</v>
      </c>
      <c r="K64" s="221">
        <v>0</v>
      </c>
      <c r="L64" s="442" t="s">
        <v>9488</v>
      </c>
      <c r="M64" s="222" t="s">
        <v>9496</v>
      </c>
      <c r="N64" s="223">
        <v>44774</v>
      </c>
      <c r="O64" s="223">
        <v>44896</v>
      </c>
      <c r="P64" s="224" t="s">
        <v>10084</v>
      </c>
      <c r="Q64" s="224" t="s">
        <v>9765</v>
      </c>
      <c r="R64" s="223" t="s">
        <v>9500</v>
      </c>
      <c r="S64" s="225" t="s">
        <v>9500</v>
      </c>
      <c r="T64" s="226" t="s">
        <v>9605</v>
      </c>
      <c r="U64" s="227" t="s">
        <v>9619</v>
      </c>
      <c r="V64" s="276" t="s">
        <v>9625</v>
      </c>
      <c r="W64" s="262"/>
      <c r="X64" s="286"/>
    </row>
    <row r="65" spans="1:24" s="200" customFormat="1" ht="36" x14ac:dyDescent="0.25">
      <c r="A65" s="254" t="s">
        <v>9829</v>
      </c>
      <c r="B65" s="272"/>
      <c r="C65" s="218" t="s">
        <v>9552</v>
      </c>
      <c r="D65" s="294" t="s">
        <v>10093</v>
      </c>
      <c r="E65" s="291">
        <v>23000000</v>
      </c>
      <c r="F65" s="219">
        <v>515100</v>
      </c>
      <c r="G65" s="220">
        <f t="shared" si="9"/>
        <v>19166666.666666668</v>
      </c>
      <c r="H65" s="221">
        <f t="shared" si="10"/>
        <v>19166666.666666668</v>
      </c>
      <c r="I65" s="221">
        <v>0</v>
      </c>
      <c r="J65" s="221">
        <v>0</v>
      </c>
      <c r="K65" s="221">
        <v>0</v>
      </c>
      <c r="L65" s="442" t="s">
        <v>9488</v>
      </c>
      <c r="M65" s="222" t="s">
        <v>9496</v>
      </c>
      <c r="N65" s="223">
        <v>44743</v>
      </c>
      <c r="O65" s="223">
        <v>44896</v>
      </c>
      <c r="P65" s="224" t="s">
        <v>10084</v>
      </c>
      <c r="Q65" s="224" t="s">
        <v>9765</v>
      </c>
      <c r="R65" s="223" t="s">
        <v>9500</v>
      </c>
      <c r="S65" s="225" t="s">
        <v>9500</v>
      </c>
      <c r="T65" s="226" t="s">
        <v>9605</v>
      </c>
      <c r="U65" s="227" t="s">
        <v>9619</v>
      </c>
      <c r="V65" s="276" t="s">
        <v>9625</v>
      </c>
      <c r="W65" s="262"/>
      <c r="X65" s="286"/>
    </row>
    <row r="66" spans="1:24" s="200" customFormat="1" ht="27" x14ac:dyDescent="0.25">
      <c r="A66" s="254" t="s">
        <v>9832</v>
      </c>
      <c r="B66" s="272"/>
      <c r="C66" s="218" t="s">
        <v>9552</v>
      </c>
      <c r="D66" s="294" t="s">
        <v>10094</v>
      </c>
      <c r="E66" s="291">
        <v>7000000</v>
      </c>
      <c r="F66" s="219">
        <v>515100</v>
      </c>
      <c r="G66" s="220">
        <f t="shared" si="9"/>
        <v>5833333.333333334</v>
      </c>
      <c r="H66" s="221">
        <f t="shared" si="10"/>
        <v>5833333.333333334</v>
      </c>
      <c r="I66" s="221">
        <v>0</v>
      </c>
      <c r="J66" s="221">
        <v>0</v>
      </c>
      <c r="K66" s="221">
        <v>0</v>
      </c>
      <c r="L66" s="442" t="s">
        <v>9488</v>
      </c>
      <c r="M66" s="222" t="s">
        <v>9495</v>
      </c>
      <c r="N66" s="223">
        <v>44652</v>
      </c>
      <c r="O66" s="223">
        <v>44896</v>
      </c>
      <c r="P66" s="224" t="s">
        <v>10084</v>
      </c>
      <c r="Q66" s="224" t="s">
        <v>9765</v>
      </c>
      <c r="R66" s="223" t="s">
        <v>9500</v>
      </c>
      <c r="S66" s="225" t="s">
        <v>9500</v>
      </c>
      <c r="T66" s="226" t="s">
        <v>9605</v>
      </c>
      <c r="U66" s="227" t="s">
        <v>9619</v>
      </c>
      <c r="V66" s="276" t="s">
        <v>9625</v>
      </c>
      <c r="W66" s="262"/>
      <c r="X66" s="286"/>
    </row>
    <row r="67" spans="1:24" s="200" customFormat="1" ht="27" x14ac:dyDescent="0.25">
      <c r="A67" s="254" t="s">
        <v>9833</v>
      </c>
      <c r="B67" s="272"/>
      <c r="C67" s="218" t="s">
        <v>9552</v>
      </c>
      <c r="D67" s="294" t="s">
        <v>10086</v>
      </c>
      <c r="E67" s="291">
        <v>21000000</v>
      </c>
      <c r="F67" s="219">
        <v>515100</v>
      </c>
      <c r="G67" s="220">
        <f t="shared" si="9"/>
        <v>17500000</v>
      </c>
      <c r="H67" s="221">
        <f t="shared" si="10"/>
        <v>17500000</v>
      </c>
      <c r="I67" s="221">
        <v>0</v>
      </c>
      <c r="J67" s="221">
        <v>0</v>
      </c>
      <c r="K67" s="221">
        <v>0</v>
      </c>
      <c r="L67" s="442" t="s">
        <v>9488</v>
      </c>
      <c r="M67" s="222" t="s">
        <v>9496</v>
      </c>
      <c r="N67" s="223">
        <v>44743</v>
      </c>
      <c r="O67" s="223">
        <v>45108</v>
      </c>
      <c r="P67" s="224" t="s">
        <v>10084</v>
      </c>
      <c r="Q67" s="224" t="s">
        <v>9765</v>
      </c>
      <c r="R67" s="223" t="s">
        <v>9500</v>
      </c>
      <c r="S67" s="225" t="s">
        <v>9500</v>
      </c>
      <c r="T67" s="226" t="s">
        <v>9605</v>
      </c>
      <c r="U67" s="227" t="s">
        <v>9619</v>
      </c>
      <c r="V67" s="276" t="s">
        <v>9625</v>
      </c>
      <c r="W67" s="262"/>
      <c r="X67" s="286"/>
    </row>
    <row r="68" spans="1:24" s="200" customFormat="1" ht="27" x14ac:dyDescent="0.25">
      <c r="A68" s="254" t="s">
        <v>9840</v>
      </c>
      <c r="B68" s="272"/>
      <c r="C68" s="218" t="s">
        <v>9552</v>
      </c>
      <c r="D68" s="294" t="s">
        <v>10087</v>
      </c>
      <c r="E68" s="291">
        <v>21000000</v>
      </c>
      <c r="F68" s="219">
        <v>515100</v>
      </c>
      <c r="G68" s="220">
        <f t="shared" si="9"/>
        <v>17500000</v>
      </c>
      <c r="H68" s="221">
        <f t="shared" si="10"/>
        <v>17500000</v>
      </c>
      <c r="I68" s="221">
        <v>0</v>
      </c>
      <c r="J68" s="221">
        <v>0</v>
      </c>
      <c r="K68" s="221">
        <v>0</v>
      </c>
      <c r="L68" s="442" t="s">
        <v>9488</v>
      </c>
      <c r="M68" s="222" t="s">
        <v>9496</v>
      </c>
      <c r="N68" s="223">
        <v>44743</v>
      </c>
      <c r="O68" s="223">
        <v>45108</v>
      </c>
      <c r="P68" s="224" t="s">
        <v>10084</v>
      </c>
      <c r="Q68" s="224" t="s">
        <v>9765</v>
      </c>
      <c r="R68" s="223" t="s">
        <v>9500</v>
      </c>
      <c r="S68" s="225" t="s">
        <v>9500</v>
      </c>
      <c r="T68" s="226" t="s">
        <v>9605</v>
      </c>
      <c r="U68" s="227" t="s">
        <v>9619</v>
      </c>
      <c r="V68" s="276" t="s">
        <v>9625</v>
      </c>
      <c r="W68" s="262"/>
      <c r="X68" s="286"/>
    </row>
    <row r="69" spans="1:24" s="200" customFormat="1" ht="27" x14ac:dyDescent="0.25">
      <c r="A69" s="254" t="s">
        <v>9842</v>
      </c>
      <c r="B69" s="272"/>
      <c r="C69" s="218" t="s">
        <v>9552</v>
      </c>
      <c r="D69" s="294" t="s">
        <v>10092</v>
      </c>
      <c r="E69" s="291">
        <v>36000000</v>
      </c>
      <c r="F69" s="219">
        <v>515100</v>
      </c>
      <c r="G69" s="220">
        <f t="shared" si="9"/>
        <v>30000000</v>
      </c>
      <c r="H69" s="221">
        <f t="shared" si="10"/>
        <v>30000000</v>
      </c>
      <c r="I69" s="221">
        <v>0</v>
      </c>
      <c r="J69" s="221">
        <v>0</v>
      </c>
      <c r="K69" s="221">
        <v>0</v>
      </c>
      <c r="L69" s="442" t="s">
        <v>9488</v>
      </c>
      <c r="M69" s="222" t="s">
        <v>9498</v>
      </c>
      <c r="N69" s="223">
        <v>44896</v>
      </c>
      <c r="O69" s="223">
        <v>45261</v>
      </c>
      <c r="P69" s="224" t="s">
        <v>10084</v>
      </c>
      <c r="Q69" s="224" t="s">
        <v>9765</v>
      </c>
      <c r="R69" s="223" t="s">
        <v>9500</v>
      </c>
      <c r="S69" s="225" t="s">
        <v>9500</v>
      </c>
      <c r="T69" s="226" t="s">
        <v>9605</v>
      </c>
      <c r="U69" s="227" t="s">
        <v>9619</v>
      </c>
      <c r="V69" s="276" t="s">
        <v>9625</v>
      </c>
      <c r="W69" s="262"/>
      <c r="X69" s="286"/>
    </row>
    <row r="70" spans="1:24" s="200" customFormat="1" ht="27" x14ac:dyDescent="0.25">
      <c r="A70" s="254" t="s">
        <v>10103</v>
      </c>
      <c r="B70" s="272"/>
      <c r="C70" s="218" t="s">
        <v>9552</v>
      </c>
      <c r="D70" s="294" t="s">
        <v>10088</v>
      </c>
      <c r="E70" s="291">
        <v>9500000</v>
      </c>
      <c r="F70" s="219">
        <v>515100</v>
      </c>
      <c r="G70" s="220">
        <f t="shared" si="9"/>
        <v>7916666.666666667</v>
      </c>
      <c r="H70" s="221">
        <f t="shared" si="10"/>
        <v>7916666.666666667</v>
      </c>
      <c r="I70" s="221">
        <v>0</v>
      </c>
      <c r="J70" s="221">
        <v>0</v>
      </c>
      <c r="K70" s="221">
        <v>0</v>
      </c>
      <c r="L70" s="442" t="s">
        <v>9488</v>
      </c>
      <c r="M70" s="222" t="s">
        <v>9496</v>
      </c>
      <c r="N70" s="223">
        <v>44713</v>
      </c>
      <c r="O70" s="223">
        <v>44896</v>
      </c>
      <c r="P70" s="224" t="s">
        <v>10084</v>
      </c>
      <c r="Q70" s="224" t="s">
        <v>9765</v>
      </c>
      <c r="R70" s="223" t="s">
        <v>9500</v>
      </c>
      <c r="S70" s="225" t="s">
        <v>9500</v>
      </c>
      <c r="T70" s="226" t="s">
        <v>9605</v>
      </c>
      <c r="U70" s="227" t="s">
        <v>9619</v>
      </c>
      <c r="V70" s="276" t="s">
        <v>9625</v>
      </c>
      <c r="W70" s="262"/>
      <c r="X70" s="286"/>
    </row>
    <row r="71" spans="1:24" s="200" customFormat="1" ht="27" x14ac:dyDescent="0.25">
      <c r="A71" s="254" t="s">
        <v>9845</v>
      </c>
      <c r="B71" s="272"/>
      <c r="C71" s="218" t="s">
        <v>9552</v>
      </c>
      <c r="D71" s="294" t="s">
        <v>10096</v>
      </c>
      <c r="E71" s="291">
        <v>24000000</v>
      </c>
      <c r="F71" s="219">
        <v>515100</v>
      </c>
      <c r="G71" s="220">
        <f t="shared" si="9"/>
        <v>20000000</v>
      </c>
      <c r="H71" s="221">
        <f t="shared" si="10"/>
        <v>20000000</v>
      </c>
      <c r="I71" s="221">
        <v>0</v>
      </c>
      <c r="J71" s="221">
        <v>0</v>
      </c>
      <c r="K71" s="221">
        <v>0</v>
      </c>
      <c r="L71" s="442" t="s">
        <v>9488</v>
      </c>
      <c r="M71" s="222" t="s">
        <v>9495</v>
      </c>
      <c r="N71" s="223">
        <v>44652</v>
      </c>
      <c r="O71" s="223">
        <v>44896</v>
      </c>
      <c r="P71" s="224" t="s">
        <v>10089</v>
      </c>
      <c r="Q71" s="224" t="s">
        <v>9765</v>
      </c>
      <c r="R71" s="223" t="s">
        <v>9500</v>
      </c>
      <c r="S71" s="225" t="s">
        <v>9500</v>
      </c>
      <c r="T71" s="226" t="s">
        <v>9605</v>
      </c>
      <c r="U71" s="227" t="s">
        <v>9619</v>
      </c>
      <c r="V71" s="276" t="s">
        <v>9625</v>
      </c>
      <c r="W71" s="262"/>
      <c r="X71" s="286"/>
    </row>
    <row r="72" spans="1:24" s="200" customFormat="1" ht="27" x14ac:dyDescent="0.25">
      <c r="A72" s="254" t="s">
        <v>9846</v>
      </c>
      <c r="B72" s="272"/>
      <c r="C72" s="218" t="s">
        <v>9552</v>
      </c>
      <c r="D72" s="294" t="s">
        <v>10097</v>
      </c>
      <c r="E72" s="291">
        <v>36000000</v>
      </c>
      <c r="F72" s="219">
        <v>515100</v>
      </c>
      <c r="G72" s="220">
        <f t="shared" si="9"/>
        <v>30000000</v>
      </c>
      <c r="H72" s="221">
        <f t="shared" si="10"/>
        <v>30000000</v>
      </c>
      <c r="I72" s="221">
        <v>0</v>
      </c>
      <c r="J72" s="221">
        <v>0</v>
      </c>
      <c r="K72" s="221">
        <v>0</v>
      </c>
      <c r="L72" s="442" t="s">
        <v>9488</v>
      </c>
      <c r="M72" s="222" t="s">
        <v>9495</v>
      </c>
      <c r="N72" s="223">
        <v>44593</v>
      </c>
      <c r="O72" s="223">
        <v>44896</v>
      </c>
      <c r="P72" s="224" t="s">
        <v>10089</v>
      </c>
      <c r="Q72" s="224" t="s">
        <v>9765</v>
      </c>
      <c r="R72" s="223" t="s">
        <v>9500</v>
      </c>
      <c r="S72" s="225" t="s">
        <v>9500</v>
      </c>
      <c r="T72" s="226" t="s">
        <v>9605</v>
      </c>
      <c r="U72" s="227" t="s">
        <v>9619</v>
      </c>
      <c r="V72" s="276" t="s">
        <v>9625</v>
      </c>
      <c r="W72" s="262"/>
      <c r="X72" s="286"/>
    </row>
    <row r="73" spans="1:24" s="200" customFormat="1" ht="27" x14ac:dyDescent="0.25">
      <c r="A73" s="254" t="s">
        <v>9847</v>
      </c>
      <c r="B73" s="272"/>
      <c r="C73" s="218" t="s">
        <v>9552</v>
      </c>
      <c r="D73" s="294" t="s">
        <v>10098</v>
      </c>
      <c r="E73" s="291">
        <v>20000000</v>
      </c>
      <c r="F73" s="219">
        <v>515100</v>
      </c>
      <c r="G73" s="220">
        <f t="shared" si="9"/>
        <v>16666666.666666668</v>
      </c>
      <c r="H73" s="221">
        <f t="shared" ref="H73:H77" si="11">E73/1.2</f>
        <v>16666666.666666668</v>
      </c>
      <c r="I73" s="221">
        <v>0</v>
      </c>
      <c r="J73" s="221">
        <v>0</v>
      </c>
      <c r="K73" s="221">
        <v>0</v>
      </c>
      <c r="L73" s="442" t="s">
        <v>9488</v>
      </c>
      <c r="M73" s="222" t="s">
        <v>9495</v>
      </c>
      <c r="N73" s="223">
        <v>44593</v>
      </c>
      <c r="O73" s="223">
        <v>44896</v>
      </c>
      <c r="P73" s="224" t="s">
        <v>10084</v>
      </c>
      <c r="Q73" s="224" t="s">
        <v>9765</v>
      </c>
      <c r="R73" s="223" t="s">
        <v>9500</v>
      </c>
      <c r="S73" s="225" t="s">
        <v>9500</v>
      </c>
      <c r="T73" s="226" t="s">
        <v>9605</v>
      </c>
      <c r="U73" s="227" t="s">
        <v>9619</v>
      </c>
      <c r="V73" s="276" t="s">
        <v>9625</v>
      </c>
      <c r="W73" s="262"/>
      <c r="X73" s="286"/>
    </row>
    <row r="74" spans="1:24" s="200" customFormat="1" ht="27" x14ac:dyDescent="0.25">
      <c r="A74" s="254" t="s">
        <v>9851</v>
      </c>
      <c r="B74" s="272"/>
      <c r="C74" s="218" t="s">
        <v>9552</v>
      </c>
      <c r="D74" s="294" t="s">
        <v>10099</v>
      </c>
      <c r="E74" s="291">
        <v>14400000</v>
      </c>
      <c r="F74" s="219">
        <v>515100</v>
      </c>
      <c r="G74" s="220">
        <f t="shared" si="9"/>
        <v>12000000</v>
      </c>
      <c r="H74" s="221">
        <f t="shared" si="11"/>
        <v>12000000</v>
      </c>
      <c r="I74" s="221">
        <v>0</v>
      </c>
      <c r="J74" s="221">
        <v>0</v>
      </c>
      <c r="K74" s="221">
        <v>0</v>
      </c>
      <c r="L74" s="442" t="s">
        <v>9488</v>
      </c>
      <c r="M74" s="222" t="s">
        <v>9495</v>
      </c>
      <c r="N74" s="223">
        <v>44593</v>
      </c>
      <c r="O74" s="223">
        <v>44896</v>
      </c>
      <c r="P74" s="224" t="s">
        <v>10084</v>
      </c>
      <c r="Q74" s="224" t="s">
        <v>9765</v>
      </c>
      <c r="R74" s="223" t="s">
        <v>9500</v>
      </c>
      <c r="S74" s="225" t="s">
        <v>9500</v>
      </c>
      <c r="T74" s="226" t="s">
        <v>9605</v>
      </c>
      <c r="U74" s="227" t="s">
        <v>9619</v>
      </c>
      <c r="V74" s="276" t="s">
        <v>9625</v>
      </c>
      <c r="W74" s="262"/>
      <c r="X74" s="286"/>
    </row>
    <row r="75" spans="1:24" s="200" customFormat="1" ht="27" x14ac:dyDescent="0.25">
      <c r="A75" s="254" t="s">
        <v>9852</v>
      </c>
      <c r="B75" s="272"/>
      <c r="C75" s="218" t="s">
        <v>9552</v>
      </c>
      <c r="D75" s="294" t="s">
        <v>10100</v>
      </c>
      <c r="E75" s="291">
        <v>26000000</v>
      </c>
      <c r="F75" s="219">
        <v>515100</v>
      </c>
      <c r="G75" s="220">
        <f t="shared" ref="G75" si="12">SUM(H75:J75)</f>
        <v>21666666.666666668</v>
      </c>
      <c r="H75" s="221">
        <f t="shared" ref="H75" si="13">E75/1.2</f>
        <v>21666666.666666668</v>
      </c>
      <c r="I75" s="221">
        <v>0</v>
      </c>
      <c r="J75" s="221">
        <v>0</v>
      </c>
      <c r="K75" s="221">
        <v>0</v>
      </c>
      <c r="L75" s="442" t="s">
        <v>9488</v>
      </c>
      <c r="M75" s="222" t="s">
        <v>9495</v>
      </c>
      <c r="N75" s="223">
        <v>44593</v>
      </c>
      <c r="O75" s="223">
        <v>44896</v>
      </c>
      <c r="P75" s="224" t="s">
        <v>10084</v>
      </c>
      <c r="Q75" s="224" t="s">
        <v>9765</v>
      </c>
      <c r="R75" s="223" t="s">
        <v>9500</v>
      </c>
      <c r="S75" s="225" t="s">
        <v>9500</v>
      </c>
      <c r="T75" s="226" t="s">
        <v>9605</v>
      </c>
      <c r="U75" s="227" t="s">
        <v>9619</v>
      </c>
      <c r="V75" s="276" t="s">
        <v>9625</v>
      </c>
      <c r="W75" s="262"/>
      <c r="X75" s="286"/>
    </row>
    <row r="76" spans="1:24" s="200" customFormat="1" ht="27" x14ac:dyDescent="0.25">
      <c r="A76" s="254" t="s">
        <v>9854</v>
      </c>
      <c r="B76" s="272"/>
      <c r="C76" s="218" t="s">
        <v>9552</v>
      </c>
      <c r="D76" s="294" t="s">
        <v>10095</v>
      </c>
      <c r="E76" s="291">
        <v>29000000</v>
      </c>
      <c r="F76" s="219">
        <v>515100</v>
      </c>
      <c r="G76" s="220">
        <f t="shared" si="9"/>
        <v>24166666.666666668</v>
      </c>
      <c r="H76" s="221">
        <f t="shared" si="11"/>
        <v>24166666.666666668</v>
      </c>
      <c r="I76" s="221">
        <v>0</v>
      </c>
      <c r="J76" s="221">
        <v>0</v>
      </c>
      <c r="K76" s="221">
        <v>0</v>
      </c>
      <c r="L76" s="442" t="s">
        <v>9488</v>
      </c>
      <c r="M76" s="222" t="s">
        <v>9495</v>
      </c>
      <c r="N76" s="223">
        <v>44621</v>
      </c>
      <c r="O76" s="223">
        <v>44896</v>
      </c>
      <c r="P76" s="224" t="s">
        <v>10084</v>
      </c>
      <c r="Q76" s="224" t="s">
        <v>9765</v>
      </c>
      <c r="R76" s="223" t="s">
        <v>9500</v>
      </c>
      <c r="S76" s="225" t="s">
        <v>9500</v>
      </c>
      <c r="T76" s="226" t="s">
        <v>9605</v>
      </c>
      <c r="U76" s="227" t="s">
        <v>9619</v>
      </c>
      <c r="V76" s="276" t="s">
        <v>9625</v>
      </c>
      <c r="W76" s="262"/>
      <c r="X76" s="286"/>
    </row>
    <row r="77" spans="1:24" s="200" customFormat="1" ht="27" x14ac:dyDescent="0.25">
      <c r="A77" s="254" t="s">
        <v>9859</v>
      </c>
      <c r="B77" s="272"/>
      <c r="C77" s="218" t="s">
        <v>9552</v>
      </c>
      <c r="D77" s="294" t="s">
        <v>10102</v>
      </c>
      <c r="E77" s="291">
        <v>10000000</v>
      </c>
      <c r="F77" s="219">
        <v>515100</v>
      </c>
      <c r="G77" s="220">
        <f t="shared" si="9"/>
        <v>8333333.333333334</v>
      </c>
      <c r="H77" s="221">
        <f t="shared" si="11"/>
        <v>8333333.333333334</v>
      </c>
      <c r="I77" s="221">
        <v>0</v>
      </c>
      <c r="J77" s="221">
        <v>0</v>
      </c>
      <c r="K77" s="221">
        <v>0</v>
      </c>
      <c r="L77" s="442" t="s">
        <v>9488</v>
      </c>
      <c r="M77" s="222" t="s">
        <v>9495</v>
      </c>
      <c r="N77" s="223">
        <v>44621</v>
      </c>
      <c r="O77" s="223">
        <v>44896</v>
      </c>
      <c r="P77" s="224" t="s">
        <v>10084</v>
      </c>
      <c r="Q77" s="224" t="s">
        <v>9765</v>
      </c>
      <c r="R77" s="223" t="s">
        <v>9500</v>
      </c>
      <c r="S77" s="225" t="s">
        <v>9500</v>
      </c>
      <c r="T77" s="226" t="s">
        <v>9605</v>
      </c>
      <c r="U77" s="227" t="s">
        <v>9619</v>
      </c>
      <c r="V77" s="276" t="s">
        <v>9625</v>
      </c>
      <c r="W77" s="262"/>
      <c r="X77" s="286"/>
    </row>
    <row r="78" spans="1:24" s="200" customFormat="1" ht="27" x14ac:dyDescent="0.25">
      <c r="A78" s="254" t="s">
        <v>9862</v>
      </c>
      <c r="B78" s="272"/>
      <c r="C78" s="218" t="s">
        <v>9552</v>
      </c>
      <c r="D78" s="294" t="s">
        <v>10090</v>
      </c>
      <c r="E78" s="291">
        <v>28638750</v>
      </c>
      <c r="F78" s="219">
        <v>515100</v>
      </c>
      <c r="G78" s="220">
        <f t="shared" si="9"/>
        <v>23865625</v>
      </c>
      <c r="H78" s="221">
        <f>E78/1.2</f>
        <v>23865625</v>
      </c>
      <c r="I78" s="221">
        <v>0</v>
      </c>
      <c r="J78" s="221">
        <v>0</v>
      </c>
      <c r="K78" s="221">
        <v>0</v>
      </c>
      <c r="L78" s="442" t="s">
        <v>9488</v>
      </c>
      <c r="M78" s="222" t="s">
        <v>9495</v>
      </c>
      <c r="N78" s="223">
        <v>44621</v>
      </c>
      <c r="O78" s="223">
        <v>44896</v>
      </c>
      <c r="P78" s="224" t="s">
        <v>10084</v>
      </c>
      <c r="Q78" s="224" t="s">
        <v>9765</v>
      </c>
      <c r="R78" s="223" t="s">
        <v>9500</v>
      </c>
      <c r="S78" s="225" t="s">
        <v>9500</v>
      </c>
      <c r="T78" s="226" t="s">
        <v>9605</v>
      </c>
      <c r="U78" s="227" t="s">
        <v>9619</v>
      </c>
      <c r="V78" s="276" t="s">
        <v>9625</v>
      </c>
      <c r="W78" s="262"/>
      <c r="X78" s="286"/>
    </row>
    <row r="79" spans="1:24" s="200" customFormat="1" ht="27" x14ac:dyDescent="0.25">
      <c r="A79" s="254" t="s">
        <v>9863</v>
      </c>
      <c r="B79" s="272"/>
      <c r="C79" s="218" t="s">
        <v>9552</v>
      </c>
      <c r="D79" s="294" t="s">
        <v>10091</v>
      </c>
      <c r="E79" s="291">
        <v>89994340</v>
      </c>
      <c r="F79" s="219">
        <v>512200</v>
      </c>
      <c r="G79" s="220">
        <f t="shared" si="9"/>
        <v>74995283.333333343</v>
      </c>
      <c r="H79" s="221">
        <f t="shared" ref="H79" si="14">E79/1.2</f>
        <v>74995283.333333343</v>
      </c>
      <c r="I79" s="221">
        <v>0</v>
      </c>
      <c r="J79" s="221">
        <v>0</v>
      </c>
      <c r="K79" s="221">
        <v>0</v>
      </c>
      <c r="L79" s="442" t="s">
        <v>9488</v>
      </c>
      <c r="M79" s="222" t="s">
        <v>9495</v>
      </c>
      <c r="N79" s="223">
        <v>44621</v>
      </c>
      <c r="O79" s="223">
        <v>44896</v>
      </c>
      <c r="P79" s="224" t="s">
        <v>10084</v>
      </c>
      <c r="Q79" s="224" t="s">
        <v>9765</v>
      </c>
      <c r="R79" s="223" t="s">
        <v>9500</v>
      </c>
      <c r="S79" s="225" t="s">
        <v>9500</v>
      </c>
      <c r="T79" s="226" t="s">
        <v>9605</v>
      </c>
      <c r="U79" s="227" t="s">
        <v>9619</v>
      </c>
      <c r="V79" s="276" t="s">
        <v>9625</v>
      </c>
      <c r="W79" s="262"/>
      <c r="X79" s="286"/>
    </row>
    <row r="80" spans="1:24" s="356" customFormat="1" ht="36" x14ac:dyDescent="0.25">
      <c r="A80" s="254" t="s">
        <v>9864</v>
      </c>
      <c r="B80" s="272"/>
      <c r="C80" s="218" t="s">
        <v>9552</v>
      </c>
      <c r="D80" s="273" t="s">
        <v>10112</v>
      </c>
      <c r="E80" s="291">
        <v>10500000</v>
      </c>
      <c r="F80" s="219">
        <v>512200</v>
      </c>
      <c r="G80" s="220">
        <f t="shared" ref="G80:G88" si="15">SUM(H80:J80)</f>
        <v>8750000</v>
      </c>
      <c r="H80" s="221">
        <f t="shared" ref="H80:H88" si="16">E80/1.2</f>
        <v>8750000</v>
      </c>
      <c r="I80" s="221">
        <v>0</v>
      </c>
      <c r="J80" s="221">
        <v>0</v>
      </c>
      <c r="K80" s="221">
        <v>0</v>
      </c>
      <c r="L80" s="442" t="s">
        <v>9488</v>
      </c>
      <c r="M80" s="222" t="s">
        <v>9495</v>
      </c>
      <c r="N80" s="223">
        <v>44621</v>
      </c>
      <c r="O80" s="223">
        <v>44896</v>
      </c>
      <c r="P80" s="224" t="s">
        <v>10126</v>
      </c>
      <c r="Q80" s="224" t="s">
        <v>9765</v>
      </c>
      <c r="R80" s="223" t="s">
        <v>9500</v>
      </c>
      <c r="S80" s="225" t="s">
        <v>9500</v>
      </c>
      <c r="T80" s="226" t="s">
        <v>9605</v>
      </c>
      <c r="U80" s="227" t="s">
        <v>9619</v>
      </c>
      <c r="V80" s="276" t="s">
        <v>9625</v>
      </c>
      <c r="W80" s="262"/>
      <c r="X80" s="286"/>
    </row>
    <row r="81" spans="1:24" s="356" customFormat="1" ht="27" x14ac:dyDescent="0.25">
      <c r="A81" s="254" t="s">
        <v>9865</v>
      </c>
      <c r="B81" s="272"/>
      <c r="C81" s="218" t="s">
        <v>9552</v>
      </c>
      <c r="D81" s="273" t="s">
        <v>10113</v>
      </c>
      <c r="E81" s="291">
        <v>9000000</v>
      </c>
      <c r="F81" s="219">
        <v>512200</v>
      </c>
      <c r="G81" s="220">
        <f t="shared" si="15"/>
        <v>7500000</v>
      </c>
      <c r="H81" s="221">
        <f t="shared" si="16"/>
        <v>7500000</v>
      </c>
      <c r="I81" s="221">
        <v>0</v>
      </c>
      <c r="J81" s="221">
        <v>0</v>
      </c>
      <c r="K81" s="221">
        <v>0</v>
      </c>
      <c r="L81" s="442" t="s">
        <v>9488</v>
      </c>
      <c r="M81" s="222" t="s">
        <v>9495</v>
      </c>
      <c r="N81" s="223">
        <v>44621</v>
      </c>
      <c r="O81" s="223">
        <v>44896</v>
      </c>
      <c r="P81" s="224" t="s">
        <v>10120</v>
      </c>
      <c r="Q81" s="224" t="s">
        <v>9765</v>
      </c>
      <c r="R81" s="223" t="s">
        <v>9500</v>
      </c>
      <c r="S81" s="225" t="s">
        <v>9500</v>
      </c>
      <c r="T81" s="226" t="s">
        <v>9605</v>
      </c>
      <c r="U81" s="227" t="s">
        <v>9619</v>
      </c>
      <c r="V81" s="276" t="s">
        <v>9625</v>
      </c>
      <c r="W81" s="262"/>
      <c r="X81" s="286"/>
    </row>
    <row r="82" spans="1:24" s="356" customFormat="1" ht="27" x14ac:dyDescent="0.25">
      <c r="A82" s="254" t="s">
        <v>9866</v>
      </c>
      <c r="B82" s="272"/>
      <c r="C82" s="218" t="s">
        <v>9552</v>
      </c>
      <c r="D82" s="273" t="s">
        <v>10114</v>
      </c>
      <c r="E82" s="291">
        <v>1000000</v>
      </c>
      <c r="F82" s="219">
        <v>512200</v>
      </c>
      <c r="G82" s="220">
        <f t="shared" si="15"/>
        <v>833333.33333333337</v>
      </c>
      <c r="H82" s="221">
        <f t="shared" si="16"/>
        <v>833333.33333333337</v>
      </c>
      <c r="I82" s="221">
        <v>0</v>
      </c>
      <c r="J82" s="221">
        <v>0</v>
      </c>
      <c r="K82" s="221">
        <v>0</v>
      </c>
      <c r="L82" s="442" t="s">
        <v>9488</v>
      </c>
      <c r="M82" s="222" t="s">
        <v>9495</v>
      </c>
      <c r="N82" s="223">
        <v>44621</v>
      </c>
      <c r="O82" s="223">
        <v>44896</v>
      </c>
      <c r="P82" s="224" t="s">
        <v>10121</v>
      </c>
      <c r="Q82" s="224" t="s">
        <v>9765</v>
      </c>
      <c r="R82" s="223" t="s">
        <v>9500</v>
      </c>
      <c r="S82" s="225" t="s">
        <v>9500</v>
      </c>
      <c r="T82" s="226" t="s">
        <v>9605</v>
      </c>
      <c r="U82" s="227" t="s">
        <v>9619</v>
      </c>
      <c r="V82" s="276" t="s">
        <v>9625</v>
      </c>
      <c r="W82" s="262"/>
      <c r="X82" s="286"/>
    </row>
    <row r="83" spans="1:24" s="356" customFormat="1" ht="27" x14ac:dyDescent="0.25">
      <c r="A83" s="254" t="s">
        <v>9885</v>
      </c>
      <c r="B83" s="272"/>
      <c r="C83" s="218" t="s">
        <v>9552</v>
      </c>
      <c r="D83" s="273" t="s">
        <v>10115</v>
      </c>
      <c r="E83" s="291">
        <v>6200000</v>
      </c>
      <c r="F83" s="219">
        <v>512200</v>
      </c>
      <c r="G83" s="220">
        <f t="shared" si="15"/>
        <v>5166666.666666667</v>
      </c>
      <c r="H83" s="221">
        <f t="shared" si="16"/>
        <v>5166666.666666667</v>
      </c>
      <c r="I83" s="221">
        <v>0</v>
      </c>
      <c r="J83" s="221">
        <v>0</v>
      </c>
      <c r="K83" s="221">
        <v>0</v>
      </c>
      <c r="L83" s="442" t="s">
        <v>9488</v>
      </c>
      <c r="M83" s="222" t="s">
        <v>9495</v>
      </c>
      <c r="N83" s="223">
        <v>44621</v>
      </c>
      <c r="O83" s="223">
        <v>44896</v>
      </c>
      <c r="P83" s="224" t="s">
        <v>10122</v>
      </c>
      <c r="Q83" s="224" t="s">
        <v>9765</v>
      </c>
      <c r="R83" s="223" t="s">
        <v>9500</v>
      </c>
      <c r="S83" s="225" t="s">
        <v>9500</v>
      </c>
      <c r="T83" s="226" t="s">
        <v>9605</v>
      </c>
      <c r="U83" s="227" t="s">
        <v>9619</v>
      </c>
      <c r="V83" s="276" t="s">
        <v>9625</v>
      </c>
      <c r="W83" s="262"/>
      <c r="X83" s="286"/>
    </row>
    <row r="84" spans="1:24" s="356" customFormat="1" ht="27" x14ac:dyDescent="0.25">
      <c r="A84" s="254" t="s">
        <v>9886</v>
      </c>
      <c r="B84" s="272"/>
      <c r="C84" s="218" t="s">
        <v>9552</v>
      </c>
      <c r="D84" s="273" t="s">
        <v>10116</v>
      </c>
      <c r="E84" s="291">
        <v>8000000</v>
      </c>
      <c r="F84" s="219">
        <v>512200</v>
      </c>
      <c r="G84" s="220">
        <f t="shared" si="15"/>
        <v>6666666.666666667</v>
      </c>
      <c r="H84" s="221">
        <f t="shared" si="16"/>
        <v>6666666.666666667</v>
      </c>
      <c r="I84" s="221">
        <v>0</v>
      </c>
      <c r="J84" s="221">
        <v>0</v>
      </c>
      <c r="K84" s="221">
        <v>0</v>
      </c>
      <c r="L84" s="442" t="s">
        <v>9488</v>
      </c>
      <c r="M84" s="222" t="s">
        <v>9495</v>
      </c>
      <c r="N84" s="223">
        <v>44621</v>
      </c>
      <c r="O84" s="223">
        <v>44896</v>
      </c>
      <c r="P84" s="224"/>
      <c r="Q84" s="224" t="s">
        <v>9765</v>
      </c>
      <c r="R84" s="223" t="s">
        <v>9500</v>
      </c>
      <c r="S84" s="225" t="s">
        <v>9500</v>
      </c>
      <c r="T84" s="226" t="s">
        <v>9605</v>
      </c>
      <c r="U84" s="227" t="s">
        <v>9619</v>
      </c>
      <c r="V84" s="276" t="s">
        <v>9625</v>
      </c>
      <c r="W84" s="262"/>
      <c r="X84" s="286"/>
    </row>
    <row r="85" spans="1:24" s="356" customFormat="1" ht="27" x14ac:dyDescent="0.25">
      <c r="A85" s="254" t="s">
        <v>9887</v>
      </c>
      <c r="B85" s="272"/>
      <c r="C85" s="218" t="s">
        <v>9552</v>
      </c>
      <c r="D85" s="273" t="s">
        <v>10144</v>
      </c>
      <c r="E85" s="291">
        <v>16000000</v>
      </c>
      <c r="F85" s="219">
        <v>512200</v>
      </c>
      <c r="G85" s="220">
        <f t="shared" si="15"/>
        <v>12833333.333333334</v>
      </c>
      <c r="H85" s="221">
        <f>E85/1.2-500000</f>
        <v>12833333.333333334</v>
      </c>
      <c r="I85" s="221">
        <v>0</v>
      </c>
      <c r="J85" s="221">
        <v>0</v>
      </c>
      <c r="K85" s="221">
        <v>0</v>
      </c>
      <c r="L85" s="442" t="s">
        <v>9488</v>
      </c>
      <c r="M85" s="222" t="s">
        <v>9495</v>
      </c>
      <c r="N85" s="223">
        <v>44621</v>
      </c>
      <c r="O85" s="223">
        <v>44896</v>
      </c>
      <c r="P85" s="224" t="s">
        <v>10084</v>
      </c>
      <c r="Q85" s="224" t="s">
        <v>9765</v>
      </c>
      <c r="R85" s="223" t="s">
        <v>9500</v>
      </c>
      <c r="S85" s="225" t="s">
        <v>9500</v>
      </c>
      <c r="T85" s="226" t="s">
        <v>9605</v>
      </c>
      <c r="U85" s="227" t="s">
        <v>9619</v>
      </c>
      <c r="V85" s="276" t="s">
        <v>9625</v>
      </c>
      <c r="W85" s="262"/>
      <c r="X85" s="286"/>
    </row>
    <row r="86" spans="1:24" s="356" customFormat="1" ht="27" x14ac:dyDescent="0.25">
      <c r="A86" s="254" t="s">
        <v>9888</v>
      </c>
      <c r="B86" s="272"/>
      <c r="C86" s="218" t="s">
        <v>9552</v>
      </c>
      <c r="D86" s="273" t="s">
        <v>10117</v>
      </c>
      <c r="E86" s="291">
        <v>4000000</v>
      </c>
      <c r="F86" s="219">
        <v>512200</v>
      </c>
      <c r="G86" s="220">
        <f t="shared" si="15"/>
        <v>3333333.3333333335</v>
      </c>
      <c r="H86" s="221">
        <f t="shared" si="16"/>
        <v>3333333.3333333335</v>
      </c>
      <c r="I86" s="221">
        <v>0</v>
      </c>
      <c r="J86" s="221">
        <v>0</v>
      </c>
      <c r="K86" s="221">
        <v>0</v>
      </c>
      <c r="L86" s="442" t="s">
        <v>9488</v>
      </c>
      <c r="M86" s="222" t="s">
        <v>9495</v>
      </c>
      <c r="N86" s="223">
        <v>44621</v>
      </c>
      <c r="O86" s="223">
        <v>44896</v>
      </c>
      <c r="P86" s="224" t="s">
        <v>10123</v>
      </c>
      <c r="Q86" s="224" t="s">
        <v>9765</v>
      </c>
      <c r="R86" s="223" t="s">
        <v>9500</v>
      </c>
      <c r="S86" s="225" t="s">
        <v>9500</v>
      </c>
      <c r="T86" s="226" t="s">
        <v>9605</v>
      </c>
      <c r="U86" s="227" t="s">
        <v>9619</v>
      </c>
      <c r="V86" s="276" t="s">
        <v>9625</v>
      </c>
      <c r="W86" s="262"/>
      <c r="X86" s="286"/>
    </row>
    <row r="87" spans="1:24" s="356" customFormat="1" ht="27" x14ac:dyDescent="0.25">
      <c r="A87" s="254" t="s">
        <v>9872</v>
      </c>
      <c r="B87" s="272"/>
      <c r="C87" s="218" t="s">
        <v>9552</v>
      </c>
      <c r="D87" s="273" t="s">
        <v>10118</v>
      </c>
      <c r="E87" s="291">
        <v>1000000</v>
      </c>
      <c r="F87" s="219">
        <v>512200</v>
      </c>
      <c r="G87" s="220">
        <f t="shared" si="15"/>
        <v>833333.33333333337</v>
      </c>
      <c r="H87" s="221">
        <f t="shared" si="16"/>
        <v>833333.33333333337</v>
      </c>
      <c r="I87" s="221">
        <v>0</v>
      </c>
      <c r="J87" s="221">
        <v>0</v>
      </c>
      <c r="K87" s="221">
        <v>0</v>
      </c>
      <c r="L87" s="442" t="s">
        <v>9488</v>
      </c>
      <c r="M87" s="222" t="s">
        <v>9495</v>
      </c>
      <c r="N87" s="223">
        <v>44621</v>
      </c>
      <c r="O87" s="223">
        <v>44896</v>
      </c>
      <c r="P87" s="224" t="s">
        <v>10125</v>
      </c>
      <c r="Q87" s="224" t="s">
        <v>9765</v>
      </c>
      <c r="R87" s="223" t="s">
        <v>9500</v>
      </c>
      <c r="S87" s="225" t="s">
        <v>9500</v>
      </c>
      <c r="T87" s="226" t="s">
        <v>9605</v>
      </c>
      <c r="U87" s="227" t="s">
        <v>9619</v>
      </c>
      <c r="V87" s="276" t="s">
        <v>9625</v>
      </c>
      <c r="W87" s="262"/>
      <c r="X87" s="286"/>
    </row>
    <row r="88" spans="1:24" s="200" customFormat="1" ht="27" x14ac:dyDescent="0.2">
      <c r="A88" s="254" t="s">
        <v>9893</v>
      </c>
      <c r="B88" s="336"/>
      <c r="C88" s="218" t="s">
        <v>9552</v>
      </c>
      <c r="D88" s="273" t="s">
        <v>10119</v>
      </c>
      <c r="E88" s="291">
        <v>217000000</v>
      </c>
      <c r="F88" s="219">
        <v>512200</v>
      </c>
      <c r="G88" s="220">
        <f t="shared" si="15"/>
        <v>180833333.33333334</v>
      </c>
      <c r="H88" s="221">
        <f t="shared" si="16"/>
        <v>180833333.33333334</v>
      </c>
      <c r="I88" s="221">
        <v>0</v>
      </c>
      <c r="J88" s="221">
        <v>0</v>
      </c>
      <c r="K88" s="221">
        <v>0</v>
      </c>
      <c r="L88" s="442" t="s">
        <v>9488</v>
      </c>
      <c r="M88" s="222" t="s">
        <v>9495</v>
      </c>
      <c r="N88" s="223">
        <v>44621</v>
      </c>
      <c r="O88" s="223">
        <v>44896</v>
      </c>
      <c r="P88" s="224" t="s">
        <v>10124</v>
      </c>
      <c r="Q88" s="224" t="s">
        <v>9765</v>
      </c>
      <c r="R88" s="223" t="s">
        <v>9500</v>
      </c>
      <c r="S88" s="225" t="s">
        <v>9500</v>
      </c>
      <c r="T88" s="226" t="s">
        <v>9605</v>
      </c>
      <c r="U88" s="227" t="s">
        <v>9619</v>
      </c>
      <c r="V88" s="276" t="s">
        <v>9625</v>
      </c>
      <c r="W88" s="262"/>
      <c r="X88" s="209"/>
    </row>
    <row r="89" spans="1:24" s="356" customFormat="1" ht="27" x14ac:dyDescent="0.2">
      <c r="A89" s="254" t="s">
        <v>9894</v>
      </c>
      <c r="B89" s="336"/>
      <c r="C89" s="218" t="s">
        <v>9552</v>
      </c>
      <c r="D89" s="273" t="s">
        <v>10127</v>
      </c>
      <c r="E89" s="291">
        <v>600000</v>
      </c>
      <c r="F89" s="219">
        <v>512800</v>
      </c>
      <c r="G89" s="220">
        <f t="shared" ref="G89:G92" si="17">SUM(H89:J89)</f>
        <v>500000</v>
      </c>
      <c r="H89" s="221">
        <f t="shared" ref="H89:H93" si="18">E89/1.2</f>
        <v>500000</v>
      </c>
      <c r="I89" s="221">
        <v>0</v>
      </c>
      <c r="J89" s="221">
        <v>0</v>
      </c>
      <c r="K89" s="221">
        <v>0</v>
      </c>
      <c r="L89" s="442" t="s">
        <v>9488</v>
      </c>
      <c r="M89" s="222" t="s">
        <v>9495</v>
      </c>
      <c r="N89" s="223">
        <v>44621</v>
      </c>
      <c r="O89" s="223">
        <v>44896</v>
      </c>
      <c r="P89" s="224" t="s">
        <v>10131</v>
      </c>
      <c r="Q89" s="224" t="s">
        <v>9765</v>
      </c>
      <c r="R89" s="223" t="s">
        <v>9500</v>
      </c>
      <c r="S89" s="225" t="s">
        <v>9500</v>
      </c>
      <c r="T89" s="226" t="s">
        <v>9605</v>
      </c>
      <c r="U89" s="227" t="s">
        <v>9619</v>
      </c>
      <c r="V89" s="276" t="s">
        <v>9625</v>
      </c>
      <c r="W89" s="262"/>
      <c r="X89" s="209"/>
    </row>
    <row r="90" spans="1:24" s="356" customFormat="1" ht="48" x14ac:dyDescent="0.2">
      <c r="A90" s="254" t="s">
        <v>9895</v>
      </c>
      <c r="B90" s="336"/>
      <c r="C90" s="218" t="s">
        <v>9552</v>
      </c>
      <c r="D90" s="273" t="s">
        <v>10128</v>
      </c>
      <c r="E90" s="291">
        <v>2400000</v>
      </c>
      <c r="F90" s="219">
        <v>512800</v>
      </c>
      <c r="G90" s="220">
        <f t="shared" si="17"/>
        <v>2000000</v>
      </c>
      <c r="H90" s="221">
        <f t="shared" si="18"/>
        <v>2000000</v>
      </c>
      <c r="I90" s="221">
        <v>0</v>
      </c>
      <c r="J90" s="221">
        <v>0</v>
      </c>
      <c r="K90" s="221">
        <v>0</v>
      </c>
      <c r="L90" s="442" t="s">
        <v>9488</v>
      </c>
      <c r="M90" s="222" t="s">
        <v>9495</v>
      </c>
      <c r="N90" s="223">
        <v>44621</v>
      </c>
      <c r="O90" s="223">
        <v>44896</v>
      </c>
      <c r="P90" s="224" t="s">
        <v>10131</v>
      </c>
      <c r="Q90" s="224" t="s">
        <v>9765</v>
      </c>
      <c r="R90" s="223" t="s">
        <v>9500</v>
      </c>
      <c r="S90" s="225" t="s">
        <v>9500</v>
      </c>
      <c r="T90" s="226" t="s">
        <v>9605</v>
      </c>
      <c r="U90" s="227" t="s">
        <v>9619</v>
      </c>
      <c r="V90" s="276" t="s">
        <v>9625</v>
      </c>
      <c r="W90" s="262"/>
      <c r="X90" s="209"/>
    </row>
    <row r="91" spans="1:24" s="356" customFormat="1" ht="27" x14ac:dyDescent="0.2">
      <c r="A91" s="254" t="s">
        <v>9896</v>
      </c>
      <c r="B91" s="336"/>
      <c r="C91" s="218" t="s">
        <v>9552</v>
      </c>
      <c r="D91" s="273" t="s">
        <v>10129</v>
      </c>
      <c r="E91" s="291">
        <v>1800000</v>
      </c>
      <c r="F91" s="219">
        <v>512800</v>
      </c>
      <c r="G91" s="220">
        <f t="shared" si="17"/>
        <v>1500000</v>
      </c>
      <c r="H91" s="221">
        <f t="shared" si="18"/>
        <v>1500000</v>
      </c>
      <c r="I91" s="221">
        <v>0</v>
      </c>
      <c r="J91" s="221">
        <v>0</v>
      </c>
      <c r="K91" s="221">
        <v>0</v>
      </c>
      <c r="L91" s="442" t="s">
        <v>9488</v>
      </c>
      <c r="M91" s="222" t="s">
        <v>9495</v>
      </c>
      <c r="N91" s="223">
        <v>44621</v>
      </c>
      <c r="O91" s="223">
        <v>44896</v>
      </c>
      <c r="P91" s="224" t="s">
        <v>10131</v>
      </c>
      <c r="Q91" s="224" t="s">
        <v>9765</v>
      </c>
      <c r="R91" s="223" t="s">
        <v>9500</v>
      </c>
      <c r="S91" s="225" t="s">
        <v>9500</v>
      </c>
      <c r="T91" s="226" t="s">
        <v>9605</v>
      </c>
      <c r="U91" s="227" t="s">
        <v>9619</v>
      </c>
      <c r="V91" s="276" t="s">
        <v>9625</v>
      </c>
      <c r="W91" s="262"/>
      <c r="X91" s="209"/>
    </row>
    <row r="92" spans="1:24" s="356" customFormat="1" ht="27" x14ac:dyDescent="0.2">
      <c r="A92" s="254" t="s">
        <v>9904</v>
      </c>
      <c r="B92" s="336"/>
      <c r="C92" s="218" t="s">
        <v>9552</v>
      </c>
      <c r="D92" s="273" t="s">
        <v>10130</v>
      </c>
      <c r="E92" s="291">
        <v>12000000</v>
      </c>
      <c r="F92" s="219">
        <v>512900</v>
      </c>
      <c r="G92" s="220">
        <f t="shared" si="17"/>
        <v>10000000</v>
      </c>
      <c r="H92" s="221">
        <f t="shared" si="18"/>
        <v>10000000</v>
      </c>
      <c r="I92" s="221">
        <v>0</v>
      </c>
      <c r="J92" s="221">
        <v>0</v>
      </c>
      <c r="K92" s="221">
        <v>0</v>
      </c>
      <c r="L92" s="442" t="s">
        <v>9488</v>
      </c>
      <c r="M92" s="222" t="s">
        <v>9495</v>
      </c>
      <c r="N92" s="223">
        <v>44621</v>
      </c>
      <c r="O92" s="223">
        <v>44896</v>
      </c>
      <c r="P92" s="224"/>
      <c r="Q92" s="224" t="s">
        <v>9765</v>
      </c>
      <c r="R92" s="223" t="s">
        <v>9500</v>
      </c>
      <c r="S92" s="225" t="s">
        <v>9500</v>
      </c>
      <c r="T92" s="226" t="s">
        <v>9605</v>
      </c>
      <c r="U92" s="227" t="s">
        <v>9619</v>
      </c>
      <c r="V92" s="276" t="s">
        <v>9625</v>
      </c>
      <c r="W92" s="262"/>
      <c r="X92" s="209"/>
    </row>
    <row r="93" spans="1:24" s="356" customFormat="1" ht="24" hidden="1" x14ac:dyDescent="0.2">
      <c r="A93" s="254" t="s">
        <v>9906</v>
      </c>
      <c r="B93" s="336"/>
      <c r="C93" s="218" t="s">
        <v>9552</v>
      </c>
      <c r="D93" s="273" t="s">
        <v>10135</v>
      </c>
      <c r="E93" s="291">
        <v>1850000</v>
      </c>
      <c r="F93" s="219">
        <v>426900</v>
      </c>
      <c r="G93" s="220">
        <f t="shared" ref="G93" si="19">SUM(H93:J93)</f>
        <v>1541666.6666666667</v>
      </c>
      <c r="H93" s="221">
        <f t="shared" si="18"/>
        <v>1541666.6666666667</v>
      </c>
      <c r="I93" s="221">
        <v>0</v>
      </c>
      <c r="J93" s="221">
        <v>0</v>
      </c>
      <c r="K93" s="221">
        <v>0</v>
      </c>
      <c r="L93" s="442" t="s">
        <v>9488</v>
      </c>
      <c r="M93" s="221" t="s">
        <v>9495</v>
      </c>
      <c r="N93" s="222" t="s">
        <v>9835</v>
      </c>
      <c r="O93" s="223">
        <v>44896</v>
      </c>
      <c r="P93" s="223"/>
      <c r="Q93" s="224" t="s">
        <v>9704</v>
      </c>
      <c r="R93" s="224" t="s">
        <v>9500</v>
      </c>
      <c r="S93" s="223" t="s">
        <v>9500</v>
      </c>
      <c r="T93" s="225" t="s">
        <v>9605</v>
      </c>
      <c r="V93" s="227" t="s">
        <v>9625</v>
      </c>
      <c r="W93" s="262"/>
      <c r="X93" s="209"/>
    </row>
    <row r="94" spans="1:24" s="356" customFormat="1" ht="36" hidden="1" x14ac:dyDescent="0.2">
      <c r="A94" s="254" t="s">
        <v>9908</v>
      </c>
      <c r="B94" s="336"/>
      <c r="C94" s="218" t="s">
        <v>9552</v>
      </c>
      <c r="D94" s="273" t="s">
        <v>10137</v>
      </c>
      <c r="E94" s="291">
        <v>1000000</v>
      </c>
      <c r="F94" s="219">
        <v>426900</v>
      </c>
      <c r="G94" s="220">
        <f t="shared" ref="G94" si="20">SUM(H94:J94)</f>
        <v>833333.33333333337</v>
      </c>
      <c r="H94" s="221">
        <f>E94/1.2</f>
        <v>833333.33333333337</v>
      </c>
      <c r="I94" s="221">
        <v>0</v>
      </c>
      <c r="J94" s="221">
        <v>0</v>
      </c>
      <c r="K94" s="221">
        <v>0</v>
      </c>
      <c r="L94" s="442" t="s">
        <v>9679</v>
      </c>
      <c r="M94" s="221" t="s">
        <v>9495</v>
      </c>
      <c r="N94" s="222" t="s">
        <v>9835</v>
      </c>
      <c r="O94" s="223">
        <v>44896</v>
      </c>
      <c r="P94" s="223" t="s">
        <v>10138</v>
      </c>
      <c r="Q94" s="224" t="s">
        <v>9704</v>
      </c>
      <c r="R94" s="224" t="s">
        <v>9500</v>
      </c>
      <c r="S94" s="224" t="s">
        <v>9500</v>
      </c>
      <c r="T94" s="223" t="s">
        <v>9605</v>
      </c>
      <c r="U94" s="223" t="s">
        <v>9616</v>
      </c>
      <c r="V94" s="226" t="s">
        <v>9625</v>
      </c>
      <c r="W94" s="262"/>
      <c r="X94" s="209"/>
    </row>
    <row r="95" spans="1:24" s="356" customFormat="1" ht="36" hidden="1" x14ac:dyDescent="0.2">
      <c r="A95" s="254" t="s">
        <v>9912</v>
      </c>
      <c r="B95" s="336"/>
      <c r="C95" s="218" t="s">
        <v>9552</v>
      </c>
      <c r="D95" s="273" t="s">
        <v>10139</v>
      </c>
      <c r="E95" s="291">
        <v>960000</v>
      </c>
      <c r="F95" s="219">
        <v>426900</v>
      </c>
      <c r="G95" s="220">
        <f>SUM(H95:J95)</f>
        <v>2500000</v>
      </c>
      <c r="H95" s="221">
        <f>E95/1.2</f>
        <v>800000</v>
      </c>
      <c r="I95" s="221">
        <v>1000000</v>
      </c>
      <c r="J95" s="221">
        <v>700000</v>
      </c>
      <c r="K95" s="221">
        <v>0</v>
      </c>
      <c r="L95" s="442" t="s">
        <v>9488</v>
      </c>
      <c r="M95" s="221" t="s">
        <v>9495</v>
      </c>
      <c r="N95" s="222" t="s">
        <v>9835</v>
      </c>
      <c r="O95" s="223">
        <v>45261</v>
      </c>
      <c r="P95" s="223" t="s">
        <v>10136</v>
      </c>
      <c r="Q95" s="224" t="s">
        <v>9704</v>
      </c>
      <c r="R95" s="223" t="s">
        <v>9500</v>
      </c>
      <c r="S95" s="224" t="s">
        <v>9500</v>
      </c>
      <c r="T95" s="224" t="s">
        <v>9605</v>
      </c>
      <c r="U95" s="226" t="s">
        <v>9619</v>
      </c>
      <c r="V95" s="225" t="s">
        <v>9624</v>
      </c>
      <c r="W95" s="262"/>
      <c r="X95" s="209"/>
    </row>
    <row r="96" spans="1:24" s="356" customFormat="1" ht="33" hidden="1" customHeight="1" x14ac:dyDescent="0.2">
      <c r="A96" s="254" t="s">
        <v>9914</v>
      </c>
      <c r="B96" s="336"/>
      <c r="C96" s="218" t="s">
        <v>9552</v>
      </c>
      <c r="D96" s="273" t="s">
        <v>10142</v>
      </c>
      <c r="E96" s="291">
        <v>500000</v>
      </c>
      <c r="F96" s="219">
        <v>426900</v>
      </c>
      <c r="G96" s="220">
        <f>SUM(H96:J96)</f>
        <v>833333.33666666667</v>
      </c>
      <c r="H96" s="221">
        <f>E96/1.2</f>
        <v>416666.66666666669</v>
      </c>
      <c r="I96" s="221">
        <v>416666.67</v>
      </c>
      <c r="J96" s="221">
        <v>0</v>
      </c>
      <c r="K96" s="221">
        <v>0</v>
      </c>
      <c r="L96" s="442" t="s">
        <v>9679</v>
      </c>
      <c r="M96" s="221" t="s">
        <v>9495</v>
      </c>
      <c r="N96" s="222" t="s">
        <v>9835</v>
      </c>
      <c r="O96" s="223">
        <v>45261</v>
      </c>
      <c r="P96" s="223"/>
      <c r="Q96" s="224" t="s">
        <v>9704</v>
      </c>
      <c r="R96" s="224" t="s">
        <v>9500</v>
      </c>
      <c r="S96" s="224" t="s">
        <v>9500</v>
      </c>
      <c r="T96" s="223" t="s">
        <v>9605</v>
      </c>
      <c r="U96" s="223" t="s">
        <v>9616</v>
      </c>
      <c r="V96" s="226" t="s">
        <v>9624</v>
      </c>
      <c r="W96" s="262"/>
      <c r="X96" s="209"/>
    </row>
    <row r="97" spans="1:24" s="356" customFormat="1" ht="36" hidden="1" x14ac:dyDescent="0.2">
      <c r="A97" s="411" t="s">
        <v>9916</v>
      </c>
      <c r="B97" s="381"/>
      <c r="C97" s="404" t="s">
        <v>9552</v>
      </c>
      <c r="D97" s="273" t="s">
        <v>10140</v>
      </c>
      <c r="E97" s="405">
        <v>1000000</v>
      </c>
      <c r="F97" s="406">
        <v>426900</v>
      </c>
      <c r="G97" s="407">
        <f>SUM(H97:J97)</f>
        <v>1666666.6633333333</v>
      </c>
      <c r="H97" s="379">
        <f>E97/1.2</f>
        <v>833333.33333333337</v>
      </c>
      <c r="I97" s="379">
        <v>833333.33</v>
      </c>
      <c r="J97" s="379">
        <v>0</v>
      </c>
      <c r="K97" s="379">
        <v>0</v>
      </c>
      <c r="L97" s="444" t="s">
        <v>9488</v>
      </c>
      <c r="M97" s="379" t="s">
        <v>9495</v>
      </c>
      <c r="N97" s="408" t="s">
        <v>9835</v>
      </c>
      <c r="O97" s="409">
        <v>44896</v>
      </c>
      <c r="P97" s="409" t="s">
        <v>10141</v>
      </c>
      <c r="Q97" s="410" t="s">
        <v>9704</v>
      </c>
      <c r="R97" s="409" t="s">
        <v>9500</v>
      </c>
      <c r="S97" s="410" t="s">
        <v>9500</v>
      </c>
      <c r="T97" s="410" t="s">
        <v>9605</v>
      </c>
      <c r="U97" s="409" t="s">
        <v>9616</v>
      </c>
      <c r="V97" s="380" t="s">
        <v>9624</v>
      </c>
      <c r="W97" s="412"/>
      <c r="X97" s="209"/>
    </row>
    <row r="98" spans="1:24" s="356" customFormat="1" ht="36" x14ac:dyDescent="0.2">
      <c r="A98" s="274" t="s">
        <v>9917</v>
      </c>
      <c r="B98" s="336"/>
      <c r="C98" s="256" t="s">
        <v>9552</v>
      </c>
      <c r="D98" s="273" t="s">
        <v>10143</v>
      </c>
      <c r="E98" s="260">
        <f>H98*1.2</f>
        <v>600000</v>
      </c>
      <c r="F98" s="259">
        <v>512200</v>
      </c>
      <c r="G98" s="258">
        <f>SUM(H98:K98)</f>
        <v>500000</v>
      </c>
      <c r="H98" s="264">
        <v>500000</v>
      </c>
      <c r="I98" s="264">
        <v>0</v>
      </c>
      <c r="J98" s="264">
        <v>0</v>
      </c>
      <c r="K98" s="379">
        <v>0</v>
      </c>
      <c r="L98" s="289" t="s">
        <v>9488</v>
      </c>
      <c r="M98" s="379" t="s">
        <v>9495</v>
      </c>
      <c r="N98" s="408" t="s">
        <v>9835</v>
      </c>
      <c r="O98" s="409">
        <v>44896</v>
      </c>
      <c r="P98" s="262" t="s">
        <v>9939</v>
      </c>
      <c r="Q98" s="410" t="s">
        <v>9782</v>
      </c>
      <c r="R98" s="409" t="s">
        <v>9500</v>
      </c>
      <c r="S98" s="410" t="s">
        <v>9500</v>
      </c>
      <c r="T98" s="410" t="s">
        <v>9608</v>
      </c>
      <c r="U98" s="226" t="s">
        <v>9619</v>
      </c>
      <c r="V98" s="225" t="s">
        <v>9624</v>
      </c>
      <c r="W98" s="262"/>
      <c r="X98" s="209"/>
    </row>
    <row r="99" spans="1:24" s="45" customFormat="1" ht="27.75" hidden="1" customHeight="1" thickBot="1" x14ac:dyDescent="0.25">
      <c r="A99" s="413"/>
      <c r="B99" s="414"/>
      <c r="C99" s="415"/>
      <c r="D99" s="416" t="s">
        <v>9693</v>
      </c>
      <c r="E99" s="416"/>
      <c r="F99" s="417"/>
      <c r="G99" s="418"/>
      <c r="H99" s="419"/>
      <c r="I99" s="419"/>
      <c r="J99" s="419"/>
      <c r="K99" s="419"/>
      <c r="L99" s="419"/>
      <c r="M99" s="419"/>
      <c r="N99" s="419"/>
      <c r="O99" s="419"/>
      <c r="P99" s="420"/>
      <c r="Q99" s="419"/>
      <c r="R99" s="419"/>
      <c r="S99" s="421"/>
      <c r="T99" s="421"/>
      <c r="U99" s="421"/>
      <c r="V99" s="421"/>
      <c r="W99" s="422"/>
    </row>
    <row r="100" spans="1:24" s="45" customFormat="1" ht="22.5" hidden="1" customHeight="1" thickBot="1" x14ac:dyDescent="0.25">
      <c r="A100" s="297"/>
      <c r="B100" s="298"/>
      <c r="C100" s="299"/>
      <c r="D100" s="300" t="s">
        <v>9694</v>
      </c>
      <c r="E100" s="302">
        <f>E101+E103+E107+E110+E118+E119+E122+E124+E126+E129+E132+E134+E133+E135+E136+E137+E138+E139+E140+E141+E142+E143+E144+E145+E146+E147+E148+E149+E150+E151+E152+E153+E154+E155+E156+E157+E158+E159+E160+E161+E162+E163+E164+E165+E166+E167+E168+E169+E175+E176+E177+E178+E179+E180+E181+E182+E183+E184+E185+E186+E187+E188+E191+E192+E193+E194+E195+E196+E197+E198+E199+E200+E201+E202+E203+E204+E205+E206+E207+E208+E209+E210+E211+E212+E213+E216+E217+E218+E219+E220+E221+E222+E223+E224+E225+E226+E227+E228+E233+E234+E239+E244+E249+E254+E255+E256+E257+E258+E259+E260+E261+E262+E263+E264</f>
        <v>443190457.98999995</v>
      </c>
      <c r="F100" s="301"/>
      <c r="G100" s="302">
        <f>G101+G103+G107+G110+G118+G119+G122+G124+G126+G129+G132+G133+G134+G135+G136+G137+G138+G139+G140+G141+G142+G143+G144+G145+G146+G147+G148+G149+G150+G151+G152+G153+G154+G155+G156+G157+G158+G159+G160+G161+G162+G163+G164+G165+G166+G167+G168+G169+G172+G175+G176+G177+G178+G179+G180+G181+G182+G183+G184+G185+G186+G187+G188+G191+G192+G193+G194+G195+G196+G197+G198+G199+G200+G201+G202+G203+G204+G205+G206+G207+G208+G209+G210+G211+G212+G213+G216+G217+G218+G219+G220+G221+G222+G223+G225+G226+G227+G228+G233+G234+G239+G244+G249+G258+G254+G255+G256+G257+G259+G260+G261+G262+G263+G264</f>
        <v>2243405728.8500004</v>
      </c>
      <c r="H100" s="302"/>
      <c r="I100" s="302"/>
      <c r="J100" s="302"/>
      <c r="K100" s="302"/>
      <c r="L100" s="303"/>
      <c r="M100" s="303"/>
      <c r="N100" s="303"/>
      <c r="O100" s="303"/>
      <c r="P100" s="304"/>
      <c r="Q100" s="303"/>
      <c r="R100" s="303"/>
      <c r="S100" s="305"/>
      <c r="T100" s="305"/>
      <c r="U100" s="305"/>
      <c r="V100" s="305"/>
      <c r="W100" s="306"/>
    </row>
    <row r="101" spans="1:24" s="115" customFormat="1" ht="38.25" hidden="1" x14ac:dyDescent="0.2">
      <c r="A101" s="308" t="s">
        <v>2</v>
      </c>
      <c r="B101" s="309"/>
      <c r="C101" s="310" t="s">
        <v>9553</v>
      </c>
      <c r="D101" s="311" t="s">
        <v>9721</v>
      </c>
      <c r="E101" s="312">
        <f t="shared" ref="E101:E145" si="21">H101*1.2</f>
        <v>4200000</v>
      </c>
      <c r="F101" s="313">
        <v>421414</v>
      </c>
      <c r="G101" s="314">
        <f>SUM(G102)</f>
        <v>105000000</v>
      </c>
      <c r="H101" s="315">
        <f>SUM(H102)</f>
        <v>3500000</v>
      </c>
      <c r="I101" s="315">
        <f t="shared" ref="I101:K101" si="22">SUM(I102)</f>
        <v>35000000</v>
      </c>
      <c r="J101" s="315">
        <f t="shared" si="22"/>
        <v>35000000</v>
      </c>
      <c r="K101" s="315">
        <f t="shared" si="22"/>
        <v>31500000</v>
      </c>
      <c r="L101" s="316" t="s">
        <v>9488</v>
      </c>
      <c r="M101" s="317"/>
      <c r="N101" s="318"/>
      <c r="O101" s="318"/>
      <c r="P101" s="319" t="s">
        <v>9756</v>
      </c>
      <c r="Q101" s="320" t="s">
        <v>9704</v>
      </c>
      <c r="R101" s="321" t="s">
        <v>9499</v>
      </c>
      <c r="S101" s="322" t="s">
        <v>9499</v>
      </c>
      <c r="T101" s="322" t="s">
        <v>9605</v>
      </c>
      <c r="U101" s="322" t="s">
        <v>9619</v>
      </c>
      <c r="V101" s="322" t="s">
        <v>9625</v>
      </c>
      <c r="W101" s="323"/>
    </row>
    <row r="102" spans="1:24" s="355" customFormat="1" ht="24" hidden="1" x14ac:dyDescent="0.2">
      <c r="A102" s="268"/>
      <c r="B102" s="375" t="s">
        <v>9555</v>
      </c>
      <c r="C102" s="368" t="s">
        <v>9553</v>
      </c>
      <c r="D102" s="391" t="s">
        <v>9722</v>
      </c>
      <c r="E102" s="467">
        <f t="shared" si="21"/>
        <v>4200000</v>
      </c>
      <c r="F102" s="364">
        <v>421400</v>
      </c>
      <c r="G102" s="269">
        <f>SUM(H102:K102)</f>
        <v>105000000</v>
      </c>
      <c r="H102" s="392">
        <v>3500000</v>
      </c>
      <c r="I102" s="392">
        <v>35000000</v>
      </c>
      <c r="J102" s="392">
        <v>35000000</v>
      </c>
      <c r="K102" s="392">
        <v>31500000</v>
      </c>
      <c r="L102" s="270" t="s">
        <v>9488</v>
      </c>
      <c r="M102" s="365"/>
      <c r="N102" s="366"/>
      <c r="O102" s="366"/>
      <c r="P102" s="393" t="s">
        <v>9755</v>
      </c>
      <c r="Q102" s="366" t="s">
        <v>9704</v>
      </c>
      <c r="R102" s="365" t="s">
        <v>9499</v>
      </c>
      <c r="S102" s="367" t="s">
        <v>9499</v>
      </c>
      <c r="T102" s="367" t="s">
        <v>9605</v>
      </c>
      <c r="U102" s="367" t="s">
        <v>9619</v>
      </c>
      <c r="V102" s="367" t="s">
        <v>9625</v>
      </c>
      <c r="W102" s="253"/>
    </row>
    <row r="103" spans="1:24" s="115" customFormat="1" ht="38.25" hidden="1" x14ac:dyDescent="0.2">
      <c r="A103" s="254" t="s">
        <v>3</v>
      </c>
      <c r="B103" s="255"/>
      <c r="C103" s="256" t="s">
        <v>9553</v>
      </c>
      <c r="D103" s="353" t="s">
        <v>9723</v>
      </c>
      <c r="E103" s="293">
        <f t="shared" si="21"/>
        <v>2460000</v>
      </c>
      <c r="F103" s="259">
        <v>421412</v>
      </c>
      <c r="G103" s="264">
        <f>SUM(G104:G106)</f>
        <v>16283334</v>
      </c>
      <c r="H103" s="264">
        <f t="shared" ref="H103:K103" si="23">SUM(H104:H106)</f>
        <v>2050000</v>
      </c>
      <c r="I103" s="264">
        <f t="shared" si="23"/>
        <v>5450000</v>
      </c>
      <c r="J103" s="264">
        <f t="shared" si="23"/>
        <v>8783334</v>
      </c>
      <c r="K103" s="264">
        <f t="shared" si="23"/>
        <v>0</v>
      </c>
      <c r="L103" s="260" t="s">
        <v>9488</v>
      </c>
      <c r="M103" s="261"/>
      <c r="N103" s="262"/>
      <c r="O103" s="262"/>
      <c r="P103" s="394" t="s">
        <v>9756</v>
      </c>
      <c r="Q103" s="265" t="s">
        <v>9704</v>
      </c>
      <c r="R103" s="267" t="s">
        <v>9499</v>
      </c>
      <c r="S103" s="266" t="s">
        <v>9499</v>
      </c>
      <c r="T103" s="266" t="s">
        <v>9605</v>
      </c>
      <c r="U103" s="266" t="s">
        <v>9619</v>
      </c>
      <c r="V103" s="266" t="s">
        <v>9625</v>
      </c>
      <c r="W103" s="263"/>
    </row>
    <row r="104" spans="1:24" s="355" customFormat="1" ht="38.25" hidden="1" x14ac:dyDescent="0.2">
      <c r="A104" s="268"/>
      <c r="B104" s="375" t="s">
        <v>9555</v>
      </c>
      <c r="C104" s="368" t="s">
        <v>9553</v>
      </c>
      <c r="D104" s="391" t="s">
        <v>9724</v>
      </c>
      <c r="E104" s="467">
        <f t="shared" si="21"/>
        <v>960000</v>
      </c>
      <c r="F104" s="364">
        <v>421400</v>
      </c>
      <c r="G104" s="269">
        <f>SUM(H104:K104)</f>
        <v>7466667</v>
      </c>
      <c r="H104" s="392">
        <v>800000</v>
      </c>
      <c r="I104" s="392">
        <v>2500000</v>
      </c>
      <c r="J104" s="392">
        <v>4166667</v>
      </c>
      <c r="K104" s="392">
        <v>0</v>
      </c>
      <c r="L104" s="270" t="s">
        <v>9488</v>
      </c>
      <c r="M104" s="365"/>
      <c r="N104" s="366"/>
      <c r="O104" s="366"/>
      <c r="P104" s="395" t="s">
        <v>9756</v>
      </c>
      <c r="Q104" s="366" t="s">
        <v>9704</v>
      </c>
      <c r="R104" s="365" t="s">
        <v>9499</v>
      </c>
      <c r="S104" s="367" t="s">
        <v>9499</v>
      </c>
      <c r="T104" s="367" t="s">
        <v>9605</v>
      </c>
      <c r="U104" s="367" t="s">
        <v>9619</v>
      </c>
      <c r="V104" s="367" t="s">
        <v>9625</v>
      </c>
      <c r="W104" s="253"/>
    </row>
    <row r="105" spans="1:24" s="355" customFormat="1" ht="38.25" hidden="1" x14ac:dyDescent="0.2">
      <c r="A105" s="268"/>
      <c r="B105" s="375" t="s">
        <v>9581</v>
      </c>
      <c r="C105" s="368" t="s">
        <v>9553</v>
      </c>
      <c r="D105" s="391" t="s">
        <v>9725</v>
      </c>
      <c r="E105" s="467">
        <f t="shared" si="21"/>
        <v>960000</v>
      </c>
      <c r="F105" s="364">
        <v>421400</v>
      </c>
      <c r="G105" s="269">
        <f t="shared" ref="G105:G106" si="24">SUM(H105:K105)</f>
        <v>7466667</v>
      </c>
      <c r="H105" s="392">
        <v>800000</v>
      </c>
      <c r="I105" s="392">
        <v>2500000</v>
      </c>
      <c r="J105" s="392">
        <v>4166667</v>
      </c>
      <c r="K105" s="392">
        <v>0</v>
      </c>
      <c r="L105" s="270" t="s">
        <v>9488</v>
      </c>
      <c r="M105" s="365"/>
      <c r="N105" s="366"/>
      <c r="O105" s="366"/>
      <c r="P105" s="395" t="s">
        <v>9756</v>
      </c>
      <c r="Q105" s="366" t="s">
        <v>9704</v>
      </c>
      <c r="R105" s="365" t="s">
        <v>9499</v>
      </c>
      <c r="S105" s="367" t="s">
        <v>9499</v>
      </c>
      <c r="T105" s="367" t="s">
        <v>9605</v>
      </c>
      <c r="U105" s="367" t="s">
        <v>9619</v>
      </c>
      <c r="V105" s="367" t="s">
        <v>9625</v>
      </c>
      <c r="W105" s="253"/>
    </row>
    <row r="106" spans="1:24" s="355" customFormat="1" ht="38.25" hidden="1" x14ac:dyDescent="0.2">
      <c r="A106" s="268"/>
      <c r="B106" s="375" t="s">
        <v>9582</v>
      </c>
      <c r="C106" s="368" t="s">
        <v>9553</v>
      </c>
      <c r="D106" s="391" t="s">
        <v>9726</v>
      </c>
      <c r="E106" s="467">
        <f t="shared" si="21"/>
        <v>540000</v>
      </c>
      <c r="F106" s="364">
        <v>421400</v>
      </c>
      <c r="G106" s="269">
        <f t="shared" si="24"/>
        <v>1350000</v>
      </c>
      <c r="H106" s="392">
        <v>450000</v>
      </c>
      <c r="I106" s="392">
        <v>450000</v>
      </c>
      <c r="J106" s="392">
        <v>450000</v>
      </c>
      <c r="K106" s="392">
        <v>0</v>
      </c>
      <c r="L106" s="270" t="s">
        <v>9488</v>
      </c>
      <c r="M106" s="365" t="s">
        <v>9495</v>
      </c>
      <c r="N106" s="366">
        <v>44621</v>
      </c>
      <c r="O106" s="366">
        <v>45840</v>
      </c>
      <c r="P106" s="395" t="s">
        <v>9756</v>
      </c>
      <c r="Q106" s="366" t="s">
        <v>9704</v>
      </c>
      <c r="R106" s="365" t="s">
        <v>9499</v>
      </c>
      <c r="S106" s="367" t="s">
        <v>9499</v>
      </c>
      <c r="T106" s="367" t="s">
        <v>9605</v>
      </c>
      <c r="U106" s="367" t="s">
        <v>9619</v>
      </c>
      <c r="V106" s="367" t="s">
        <v>9625</v>
      </c>
      <c r="W106" s="253"/>
    </row>
    <row r="107" spans="1:24" s="115" customFormat="1" ht="48" hidden="1" x14ac:dyDescent="0.2">
      <c r="A107" s="254" t="s">
        <v>4</v>
      </c>
      <c r="B107" s="255"/>
      <c r="C107" s="256" t="s">
        <v>9553</v>
      </c>
      <c r="D107" s="353" t="s">
        <v>9727</v>
      </c>
      <c r="E107" s="293">
        <f t="shared" si="21"/>
        <v>1050000</v>
      </c>
      <c r="F107" s="259">
        <v>425200</v>
      </c>
      <c r="G107" s="264">
        <f>SUM(G108:G109)</f>
        <v>7000000</v>
      </c>
      <c r="H107" s="264">
        <f t="shared" ref="H107:K107" si="25">SUM(H108:H109)</f>
        <v>875000</v>
      </c>
      <c r="I107" s="264">
        <f t="shared" si="25"/>
        <v>3500000</v>
      </c>
      <c r="J107" s="264">
        <f t="shared" si="25"/>
        <v>2625000</v>
      </c>
      <c r="K107" s="264">
        <f t="shared" si="25"/>
        <v>0</v>
      </c>
      <c r="L107" s="260" t="s">
        <v>9488</v>
      </c>
      <c r="M107" s="261"/>
      <c r="N107" s="262"/>
      <c r="O107" s="262"/>
      <c r="P107" s="396" t="s">
        <v>9757</v>
      </c>
      <c r="Q107" s="265" t="s">
        <v>9704</v>
      </c>
      <c r="R107" s="267" t="s">
        <v>9499</v>
      </c>
      <c r="S107" s="266" t="s">
        <v>9499</v>
      </c>
      <c r="T107" s="266" t="s">
        <v>9605</v>
      </c>
      <c r="U107" s="266" t="s">
        <v>9619</v>
      </c>
      <c r="V107" s="266" t="s">
        <v>9625</v>
      </c>
      <c r="W107" s="263"/>
    </row>
    <row r="108" spans="1:24" s="355" customFormat="1" ht="36" hidden="1" x14ac:dyDescent="0.2">
      <c r="A108" s="268"/>
      <c r="B108" s="375" t="s">
        <v>9656</v>
      </c>
      <c r="C108" s="368" t="s">
        <v>9553</v>
      </c>
      <c r="D108" s="391" t="s">
        <v>9728</v>
      </c>
      <c r="E108" s="467">
        <f t="shared" si="21"/>
        <v>600000</v>
      </c>
      <c r="F108" s="364">
        <v>425200</v>
      </c>
      <c r="G108" s="269">
        <f>SUM(H108:K108)</f>
        <v>4000000</v>
      </c>
      <c r="H108" s="392">
        <v>500000</v>
      </c>
      <c r="I108" s="392">
        <v>2000000</v>
      </c>
      <c r="J108" s="392">
        <v>1500000</v>
      </c>
      <c r="K108" s="392">
        <v>0</v>
      </c>
      <c r="L108" s="83" t="s">
        <v>9488</v>
      </c>
      <c r="M108" s="365"/>
      <c r="N108" s="366"/>
      <c r="O108" s="366"/>
      <c r="P108" s="393" t="s">
        <v>9757</v>
      </c>
      <c r="Q108" s="366" t="s">
        <v>9704</v>
      </c>
      <c r="R108" s="365" t="s">
        <v>9499</v>
      </c>
      <c r="S108" s="367" t="s">
        <v>9499</v>
      </c>
      <c r="T108" s="367" t="s">
        <v>9605</v>
      </c>
      <c r="U108" s="367" t="s">
        <v>9619</v>
      </c>
      <c r="V108" s="367" t="s">
        <v>9625</v>
      </c>
      <c r="W108" s="253"/>
    </row>
    <row r="109" spans="1:24" s="355" customFormat="1" ht="28.5" hidden="1" customHeight="1" x14ac:dyDescent="0.2">
      <c r="A109" s="268"/>
      <c r="B109" s="375" t="s">
        <v>9657</v>
      </c>
      <c r="C109" s="368" t="s">
        <v>9553</v>
      </c>
      <c r="D109" s="391" t="s">
        <v>9729</v>
      </c>
      <c r="E109" s="467">
        <f t="shared" si="21"/>
        <v>450000</v>
      </c>
      <c r="F109" s="364">
        <v>425200</v>
      </c>
      <c r="G109" s="269">
        <f>SUM(H109:K109)</f>
        <v>3000000</v>
      </c>
      <c r="H109" s="392">
        <v>375000</v>
      </c>
      <c r="I109" s="392">
        <v>1500000</v>
      </c>
      <c r="J109" s="392">
        <v>1125000</v>
      </c>
      <c r="K109" s="392">
        <v>0</v>
      </c>
      <c r="L109" s="83" t="s">
        <v>9488</v>
      </c>
      <c r="M109" s="365"/>
      <c r="N109" s="366"/>
      <c r="O109" s="366"/>
      <c r="P109" s="393" t="s">
        <v>9757</v>
      </c>
      <c r="Q109" s="366" t="s">
        <v>9704</v>
      </c>
      <c r="R109" s="365" t="s">
        <v>9499</v>
      </c>
      <c r="S109" s="367" t="s">
        <v>9499</v>
      </c>
      <c r="T109" s="367" t="s">
        <v>9605</v>
      </c>
      <c r="U109" s="367" t="s">
        <v>9619</v>
      </c>
      <c r="V109" s="367" t="s">
        <v>9625</v>
      </c>
      <c r="W109" s="253"/>
    </row>
    <row r="110" spans="1:24" s="115" customFormat="1" ht="24" hidden="1" x14ac:dyDescent="0.2">
      <c r="A110" s="254" t="s">
        <v>5</v>
      </c>
      <c r="B110" s="255"/>
      <c r="C110" s="256" t="s">
        <v>9553</v>
      </c>
      <c r="D110" s="353" t="s">
        <v>9730</v>
      </c>
      <c r="E110" s="293">
        <f t="shared" si="21"/>
        <v>28080000</v>
      </c>
      <c r="F110" s="259">
        <v>421325</v>
      </c>
      <c r="G110" s="264">
        <f>SUM(G111:G117)</f>
        <v>621200000</v>
      </c>
      <c r="H110" s="264">
        <f t="shared" ref="H110:K110" si="26">SUM(H111:H117)</f>
        <v>23400000</v>
      </c>
      <c r="I110" s="264">
        <f t="shared" si="26"/>
        <v>203400000</v>
      </c>
      <c r="J110" s="264">
        <f t="shared" si="26"/>
        <v>205400000</v>
      </c>
      <c r="K110" s="264">
        <f t="shared" si="26"/>
        <v>189000000</v>
      </c>
      <c r="L110" s="260" t="s">
        <v>9488</v>
      </c>
      <c r="M110" s="261"/>
      <c r="N110" s="262"/>
      <c r="O110" s="262"/>
      <c r="P110" s="397" t="s">
        <v>9758</v>
      </c>
      <c r="Q110" s="265" t="s">
        <v>9704</v>
      </c>
      <c r="R110" s="267" t="s">
        <v>9499</v>
      </c>
      <c r="S110" s="266" t="s">
        <v>9499</v>
      </c>
      <c r="T110" s="266" t="s">
        <v>9605</v>
      </c>
      <c r="U110" s="266" t="s">
        <v>9619</v>
      </c>
      <c r="V110" s="266" t="s">
        <v>9625</v>
      </c>
      <c r="W110" s="263"/>
    </row>
    <row r="111" spans="1:24" s="355" customFormat="1" ht="24" hidden="1" x14ac:dyDescent="0.2">
      <c r="A111" s="268"/>
      <c r="B111" s="375" t="s">
        <v>9581</v>
      </c>
      <c r="C111" s="368" t="s">
        <v>9553</v>
      </c>
      <c r="D111" s="391" t="s">
        <v>9731</v>
      </c>
      <c r="E111" s="467">
        <f t="shared" si="21"/>
        <v>16800000</v>
      </c>
      <c r="F111" s="364">
        <v>421300</v>
      </c>
      <c r="G111" s="269">
        <f>SUM(H111:K111)</f>
        <v>42000000</v>
      </c>
      <c r="H111" s="392">
        <v>14000000</v>
      </c>
      <c r="I111" s="392">
        <v>14000000</v>
      </c>
      <c r="J111" s="392">
        <v>14000000</v>
      </c>
      <c r="K111" s="357">
        <v>0</v>
      </c>
      <c r="L111" s="270" t="s">
        <v>9488</v>
      </c>
      <c r="M111" s="365"/>
      <c r="N111" s="366"/>
      <c r="O111" s="366"/>
      <c r="P111" s="398" t="s">
        <v>9758</v>
      </c>
      <c r="Q111" s="366" t="s">
        <v>9704</v>
      </c>
      <c r="R111" s="365" t="s">
        <v>9499</v>
      </c>
      <c r="S111" s="367" t="s">
        <v>9499</v>
      </c>
      <c r="T111" s="367" t="s">
        <v>9605</v>
      </c>
      <c r="U111" s="367" t="s">
        <v>9619</v>
      </c>
      <c r="V111" s="367" t="s">
        <v>9625</v>
      </c>
      <c r="W111" s="253"/>
    </row>
    <row r="112" spans="1:24" s="355" customFormat="1" ht="24" hidden="1" x14ac:dyDescent="0.2">
      <c r="A112" s="268"/>
      <c r="B112" s="375" t="s">
        <v>9583</v>
      </c>
      <c r="C112" s="368" t="s">
        <v>9553</v>
      </c>
      <c r="D112" s="391" t="s">
        <v>9732</v>
      </c>
      <c r="E112" s="467">
        <f t="shared" si="21"/>
        <v>0</v>
      </c>
      <c r="F112" s="364">
        <v>421300</v>
      </c>
      <c r="G112" s="269">
        <f t="shared" ref="G112:G117" si="27">SUM(H112:K112)</f>
        <v>255900000</v>
      </c>
      <c r="H112" s="392">
        <v>0</v>
      </c>
      <c r="I112" s="392">
        <v>85300000</v>
      </c>
      <c r="J112" s="392">
        <v>85300000</v>
      </c>
      <c r="K112" s="357">
        <v>85300000</v>
      </c>
      <c r="L112" s="270" t="s">
        <v>9488</v>
      </c>
      <c r="M112" s="365"/>
      <c r="N112" s="366"/>
      <c r="O112" s="366"/>
      <c r="P112" s="398" t="s">
        <v>9758</v>
      </c>
      <c r="Q112" s="366" t="s">
        <v>9704</v>
      </c>
      <c r="R112" s="365" t="s">
        <v>9499</v>
      </c>
      <c r="S112" s="367" t="s">
        <v>9499</v>
      </c>
      <c r="T112" s="367" t="s">
        <v>9605</v>
      </c>
      <c r="U112" s="367" t="s">
        <v>9619</v>
      </c>
      <c r="V112" s="367" t="s">
        <v>9625</v>
      </c>
      <c r="W112" s="253"/>
    </row>
    <row r="113" spans="1:23" s="355" customFormat="1" ht="24" hidden="1" x14ac:dyDescent="0.2">
      <c r="A113" s="268"/>
      <c r="B113" s="375" t="s">
        <v>9584</v>
      </c>
      <c r="C113" s="368" t="s">
        <v>9553</v>
      </c>
      <c r="D113" s="391" t="s">
        <v>9733</v>
      </c>
      <c r="E113" s="467">
        <f t="shared" si="21"/>
        <v>0</v>
      </c>
      <c r="F113" s="364">
        <v>421300</v>
      </c>
      <c r="G113" s="269">
        <f t="shared" si="27"/>
        <v>141000000</v>
      </c>
      <c r="H113" s="392">
        <v>0</v>
      </c>
      <c r="I113" s="392">
        <v>47000000</v>
      </c>
      <c r="J113" s="392">
        <v>47000000</v>
      </c>
      <c r="K113" s="357">
        <v>47000000</v>
      </c>
      <c r="L113" s="270" t="s">
        <v>9488</v>
      </c>
      <c r="M113" s="365"/>
      <c r="N113" s="366"/>
      <c r="O113" s="366"/>
      <c r="P113" s="398" t="s">
        <v>9758</v>
      </c>
      <c r="Q113" s="366" t="s">
        <v>9704</v>
      </c>
      <c r="R113" s="365" t="s">
        <v>9499</v>
      </c>
      <c r="S113" s="367" t="s">
        <v>9499</v>
      </c>
      <c r="T113" s="367" t="s">
        <v>9605</v>
      </c>
      <c r="U113" s="367" t="s">
        <v>9619</v>
      </c>
      <c r="V113" s="367" t="s">
        <v>9625</v>
      </c>
      <c r="W113" s="253"/>
    </row>
    <row r="114" spans="1:23" s="355" customFormat="1" ht="24" hidden="1" x14ac:dyDescent="0.2">
      <c r="A114" s="268"/>
      <c r="B114" s="375" t="s">
        <v>9585</v>
      </c>
      <c r="C114" s="368" t="s">
        <v>9553</v>
      </c>
      <c r="D114" s="391" t="s">
        <v>9734</v>
      </c>
      <c r="E114" s="467">
        <f t="shared" si="21"/>
        <v>0</v>
      </c>
      <c r="F114" s="364">
        <v>421300</v>
      </c>
      <c r="G114" s="269">
        <f t="shared" si="27"/>
        <v>80000000</v>
      </c>
      <c r="H114" s="392">
        <v>0</v>
      </c>
      <c r="I114" s="392">
        <v>25000000</v>
      </c>
      <c r="J114" s="392">
        <v>25000000</v>
      </c>
      <c r="K114" s="357">
        <v>30000000</v>
      </c>
      <c r="L114" s="270" t="s">
        <v>9488</v>
      </c>
      <c r="M114" s="365"/>
      <c r="N114" s="366"/>
      <c r="O114" s="366"/>
      <c r="P114" s="398" t="s">
        <v>9758</v>
      </c>
      <c r="Q114" s="366" t="s">
        <v>9704</v>
      </c>
      <c r="R114" s="365" t="s">
        <v>9499</v>
      </c>
      <c r="S114" s="367" t="s">
        <v>9499</v>
      </c>
      <c r="T114" s="367" t="s">
        <v>9605</v>
      </c>
      <c r="U114" s="367" t="s">
        <v>9619</v>
      </c>
      <c r="V114" s="367" t="s">
        <v>9625</v>
      </c>
      <c r="W114" s="253"/>
    </row>
    <row r="115" spans="1:23" s="355" customFormat="1" ht="24" hidden="1" x14ac:dyDescent="0.2">
      <c r="A115" s="268"/>
      <c r="B115" s="375" t="s">
        <v>9586</v>
      </c>
      <c r="C115" s="368" t="s">
        <v>9553</v>
      </c>
      <c r="D115" s="391" t="s">
        <v>9735</v>
      </c>
      <c r="E115" s="467">
        <f t="shared" si="21"/>
        <v>0</v>
      </c>
      <c r="F115" s="364">
        <v>421300</v>
      </c>
      <c r="G115" s="269">
        <f t="shared" si="27"/>
        <v>69000000</v>
      </c>
      <c r="H115" s="392">
        <v>0</v>
      </c>
      <c r="I115" s="392">
        <v>21000000</v>
      </c>
      <c r="J115" s="392">
        <v>23000000</v>
      </c>
      <c r="K115" s="357">
        <v>25000000</v>
      </c>
      <c r="L115" s="270" t="s">
        <v>9488</v>
      </c>
      <c r="M115" s="365"/>
      <c r="N115" s="366"/>
      <c r="O115" s="366"/>
      <c r="P115" s="398" t="s">
        <v>9758</v>
      </c>
      <c r="Q115" s="366" t="s">
        <v>9704</v>
      </c>
      <c r="R115" s="365" t="s">
        <v>9499</v>
      </c>
      <c r="S115" s="367" t="s">
        <v>9499</v>
      </c>
      <c r="T115" s="367" t="s">
        <v>9605</v>
      </c>
      <c r="U115" s="367" t="s">
        <v>9619</v>
      </c>
      <c r="V115" s="367" t="s">
        <v>9625</v>
      </c>
      <c r="W115" s="253"/>
    </row>
    <row r="116" spans="1:23" s="355" customFormat="1" ht="24" hidden="1" x14ac:dyDescent="0.2">
      <c r="A116" s="268"/>
      <c r="B116" s="375" t="s">
        <v>9582</v>
      </c>
      <c r="C116" s="368" t="s">
        <v>9553</v>
      </c>
      <c r="D116" s="391" t="s">
        <v>9736</v>
      </c>
      <c r="E116" s="467">
        <f t="shared" si="21"/>
        <v>11280000</v>
      </c>
      <c r="F116" s="364">
        <v>421300</v>
      </c>
      <c r="G116" s="269">
        <f t="shared" si="27"/>
        <v>28200000</v>
      </c>
      <c r="H116" s="392">
        <v>9400000</v>
      </c>
      <c r="I116" s="392">
        <v>9400000</v>
      </c>
      <c r="J116" s="392">
        <v>9400000</v>
      </c>
      <c r="K116" s="357">
        <v>0</v>
      </c>
      <c r="L116" s="270" t="s">
        <v>9488</v>
      </c>
      <c r="M116" s="365"/>
      <c r="N116" s="366"/>
      <c r="O116" s="366"/>
      <c r="P116" s="398" t="s">
        <v>9758</v>
      </c>
      <c r="Q116" s="366" t="s">
        <v>9704</v>
      </c>
      <c r="R116" s="365" t="s">
        <v>9499</v>
      </c>
      <c r="S116" s="367" t="s">
        <v>9499</v>
      </c>
      <c r="T116" s="367" t="s">
        <v>9605</v>
      </c>
      <c r="U116" s="367" t="s">
        <v>9619</v>
      </c>
      <c r="V116" s="367" t="s">
        <v>9625</v>
      </c>
      <c r="W116" s="253"/>
    </row>
    <row r="117" spans="1:23" s="355" customFormat="1" ht="24" hidden="1" x14ac:dyDescent="0.2">
      <c r="A117" s="268"/>
      <c r="B117" s="375" t="s">
        <v>9659</v>
      </c>
      <c r="C117" s="368" t="s">
        <v>9553</v>
      </c>
      <c r="D117" s="391" t="s">
        <v>9773</v>
      </c>
      <c r="E117" s="467">
        <f t="shared" si="21"/>
        <v>0</v>
      </c>
      <c r="F117" s="364">
        <v>421300</v>
      </c>
      <c r="G117" s="269">
        <f t="shared" si="27"/>
        <v>5100000</v>
      </c>
      <c r="H117" s="392">
        <v>0</v>
      </c>
      <c r="I117" s="392">
        <v>1700000</v>
      </c>
      <c r="J117" s="392">
        <v>1700000</v>
      </c>
      <c r="K117" s="357">
        <v>1700000</v>
      </c>
      <c r="L117" s="270" t="s">
        <v>9488</v>
      </c>
      <c r="M117" s="365"/>
      <c r="N117" s="366"/>
      <c r="O117" s="366"/>
      <c r="P117" s="398" t="s">
        <v>9758</v>
      </c>
      <c r="Q117" s="366" t="s">
        <v>9704</v>
      </c>
      <c r="R117" s="365" t="s">
        <v>9499</v>
      </c>
      <c r="S117" s="367" t="s">
        <v>9499</v>
      </c>
      <c r="T117" s="367" t="s">
        <v>9605</v>
      </c>
      <c r="U117" s="367" t="s">
        <v>9619</v>
      </c>
      <c r="V117" s="367" t="s">
        <v>9625</v>
      </c>
      <c r="W117" s="253"/>
    </row>
    <row r="118" spans="1:23" s="115" customFormat="1" ht="24" hidden="1" x14ac:dyDescent="0.2">
      <c r="A118" s="254" t="s">
        <v>9752</v>
      </c>
      <c r="B118" s="255"/>
      <c r="C118" s="256" t="s">
        <v>9553</v>
      </c>
      <c r="D118" s="353" t="s">
        <v>9737</v>
      </c>
      <c r="E118" s="293">
        <f t="shared" ref="E118:E131" si="28">H118*1.05</f>
        <v>9555000</v>
      </c>
      <c r="F118" s="259">
        <v>421500</v>
      </c>
      <c r="G118" s="264">
        <v>27300000</v>
      </c>
      <c r="H118" s="399">
        <v>9100000</v>
      </c>
      <c r="I118" s="399">
        <v>9100000</v>
      </c>
      <c r="J118" s="399">
        <v>9100000</v>
      </c>
      <c r="K118" s="258">
        <v>0</v>
      </c>
      <c r="L118" s="260" t="s">
        <v>9488</v>
      </c>
      <c r="M118" s="261"/>
      <c r="N118" s="262"/>
      <c r="O118" s="262"/>
      <c r="P118" s="400"/>
      <c r="Q118" s="366" t="s">
        <v>9704</v>
      </c>
      <c r="R118" s="365" t="s">
        <v>9500</v>
      </c>
      <c r="S118" s="367" t="s">
        <v>9499</v>
      </c>
      <c r="T118" s="367" t="s">
        <v>9605</v>
      </c>
      <c r="U118" s="367" t="s">
        <v>9619</v>
      </c>
      <c r="V118" s="367" t="s">
        <v>9625</v>
      </c>
      <c r="W118" s="263"/>
    </row>
    <row r="119" spans="1:23" s="115" customFormat="1" ht="60" hidden="1" x14ac:dyDescent="0.2">
      <c r="A119" s="254" t="s">
        <v>6</v>
      </c>
      <c r="B119" s="255"/>
      <c r="C119" s="256" t="s">
        <v>9553</v>
      </c>
      <c r="D119" s="353" t="s">
        <v>9738</v>
      </c>
      <c r="E119" s="293">
        <f t="shared" si="28"/>
        <v>4725000</v>
      </c>
      <c r="F119" s="259">
        <v>421500</v>
      </c>
      <c r="G119" s="264">
        <f>SUM(G120:G121)</f>
        <v>13500000</v>
      </c>
      <c r="H119" s="264">
        <f t="shared" ref="H119:K119" si="29">SUM(H120:H121)</f>
        <v>4500000</v>
      </c>
      <c r="I119" s="264">
        <f t="shared" si="29"/>
        <v>4500000</v>
      </c>
      <c r="J119" s="264">
        <f t="shared" si="29"/>
        <v>4500000</v>
      </c>
      <c r="K119" s="264">
        <f t="shared" si="29"/>
        <v>0</v>
      </c>
      <c r="L119" s="260" t="s">
        <v>9488</v>
      </c>
      <c r="M119" s="261"/>
      <c r="N119" s="262"/>
      <c r="O119" s="262"/>
      <c r="P119" s="384" t="s">
        <v>9759</v>
      </c>
      <c r="Q119" s="265" t="s">
        <v>9704</v>
      </c>
      <c r="R119" s="267" t="s">
        <v>9499</v>
      </c>
      <c r="S119" s="266" t="s">
        <v>9499</v>
      </c>
      <c r="T119" s="266" t="s">
        <v>9605</v>
      </c>
      <c r="U119" s="266" t="s">
        <v>9619</v>
      </c>
      <c r="V119" s="266" t="s">
        <v>9625</v>
      </c>
      <c r="W119" s="263"/>
    </row>
    <row r="120" spans="1:23" s="355" customFormat="1" ht="24" hidden="1" x14ac:dyDescent="0.2">
      <c r="A120" s="268"/>
      <c r="B120" s="375" t="s">
        <v>9555</v>
      </c>
      <c r="C120" s="368" t="s">
        <v>9553</v>
      </c>
      <c r="D120" s="391" t="s">
        <v>9739</v>
      </c>
      <c r="E120" s="467">
        <f t="shared" si="28"/>
        <v>4175850</v>
      </c>
      <c r="F120" s="364">
        <v>421500</v>
      </c>
      <c r="G120" s="269">
        <f>SUM(H120:K120)</f>
        <v>11931000</v>
      </c>
      <c r="H120" s="392">
        <v>3977000</v>
      </c>
      <c r="I120" s="392">
        <v>3977000</v>
      </c>
      <c r="J120" s="392">
        <v>3977000</v>
      </c>
      <c r="K120" s="392">
        <v>0</v>
      </c>
      <c r="L120" s="270" t="s">
        <v>9488</v>
      </c>
      <c r="M120" s="365"/>
      <c r="N120" s="366"/>
      <c r="O120" s="366"/>
      <c r="P120" s="401" t="s">
        <v>9759</v>
      </c>
      <c r="Q120" s="366" t="s">
        <v>9704</v>
      </c>
      <c r="R120" s="365" t="s">
        <v>9499</v>
      </c>
      <c r="S120" s="367" t="s">
        <v>9499</v>
      </c>
      <c r="T120" s="367" t="s">
        <v>9605</v>
      </c>
      <c r="U120" s="367" t="s">
        <v>9619</v>
      </c>
      <c r="V120" s="367" t="s">
        <v>9625</v>
      </c>
      <c r="W120" s="253"/>
    </row>
    <row r="121" spans="1:23" s="355" customFormat="1" ht="24" hidden="1" x14ac:dyDescent="0.2">
      <c r="A121" s="268"/>
      <c r="B121" s="375" t="s">
        <v>9581</v>
      </c>
      <c r="C121" s="368" t="s">
        <v>9553</v>
      </c>
      <c r="D121" s="391" t="s">
        <v>9740</v>
      </c>
      <c r="E121" s="467">
        <f t="shared" si="28"/>
        <v>549150</v>
      </c>
      <c r="F121" s="364">
        <v>421500</v>
      </c>
      <c r="G121" s="269">
        <f>SUM(H121:K121)</f>
        <v>1569000</v>
      </c>
      <c r="H121" s="392">
        <v>523000</v>
      </c>
      <c r="I121" s="392">
        <v>523000</v>
      </c>
      <c r="J121" s="392">
        <v>523000</v>
      </c>
      <c r="K121" s="392">
        <v>0</v>
      </c>
      <c r="L121" s="270" t="s">
        <v>9488</v>
      </c>
      <c r="M121" s="365"/>
      <c r="N121" s="366"/>
      <c r="O121" s="366"/>
      <c r="P121" s="401" t="s">
        <v>9759</v>
      </c>
      <c r="Q121" s="366" t="s">
        <v>9704</v>
      </c>
      <c r="R121" s="365" t="s">
        <v>9499</v>
      </c>
      <c r="S121" s="367" t="s">
        <v>9499</v>
      </c>
      <c r="T121" s="367" t="s">
        <v>9605</v>
      </c>
      <c r="U121" s="367" t="s">
        <v>9619</v>
      </c>
      <c r="V121" s="367" t="s">
        <v>9625</v>
      </c>
      <c r="W121" s="253"/>
    </row>
    <row r="122" spans="1:23" s="115" customFormat="1" ht="24" hidden="1" x14ac:dyDescent="0.2">
      <c r="A122" s="254" t="s">
        <v>9753</v>
      </c>
      <c r="B122" s="255"/>
      <c r="C122" s="256" t="s">
        <v>9553</v>
      </c>
      <c r="D122" s="353" t="s">
        <v>9741</v>
      </c>
      <c r="E122" s="293">
        <f t="shared" si="28"/>
        <v>2940000</v>
      </c>
      <c r="F122" s="259">
        <v>421500</v>
      </c>
      <c r="G122" s="264">
        <f>SUM(G123)</f>
        <v>8400000</v>
      </c>
      <c r="H122" s="264">
        <f t="shared" ref="H122:K122" si="30">SUM(H123)</f>
        <v>2800000</v>
      </c>
      <c r="I122" s="264">
        <f t="shared" si="30"/>
        <v>2800000</v>
      </c>
      <c r="J122" s="264">
        <f t="shared" si="30"/>
        <v>2800000</v>
      </c>
      <c r="K122" s="264">
        <f t="shared" si="30"/>
        <v>0</v>
      </c>
      <c r="L122" s="260" t="s">
        <v>9488</v>
      </c>
      <c r="M122" s="261"/>
      <c r="N122" s="262"/>
      <c r="O122" s="262"/>
      <c r="P122" s="384" t="s">
        <v>9759</v>
      </c>
      <c r="Q122" s="265" t="s">
        <v>9704</v>
      </c>
      <c r="R122" s="267" t="s">
        <v>9499</v>
      </c>
      <c r="S122" s="266" t="s">
        <v>9499</v>
      </c>
      <c r="T122" s="266" t="s">
        <v>9605</v>
      </c>
      <c r="U122" s="266" t="s">
        <v>9619</v>
      </c>
      <c r="V122" s="266" t="s">
        <v>9625</v>
      </c>
      <c r="W122" s="263"/>
    </row>
    <row r="123" spans="1:23" s="355" customFormat="1" ht="24" hidden="1" x14ac:dyDescent="0.2">
      <c r="A123" s="268"/>
      <c r="B123" s="375" t="s">
        <v>9555</v>
      </c>
      <c r="C123" s="368" t="s">
        <v>9553</v>
      </c>
      <c r="D123" s="391" t="s">
        <v>9742</v>
      </c>
      <c r="E123" s="467">
        <f t="shared" si="28"/>
        <v>2940000</v>
      </c>
      <c r="F123" s="364">
        <v>421500</v>
      </c>
      <c r="G123" s="269">
        <v>8400000</v>
      </c>
      <c r="H123" s="392">
        <v>2800000</v>
      </c>
      <c r="I123" s="392">
        <v>2800000</v>
      </c>
      <c r="J123" s="392">
        <v>2800000</v>
      </c>
      <c r="K123" s="392">
        <v>0</v>
      </c>
      <c r="L123" s="270" t="s">
        <v>9488</v>
      </c>
      <c r="M123" s="365"/>
      <c r="N123" s="366"/>
      <c r="O123" s="366"/>
      <c r="P123" s="401" t="s">
        <v>9759</v>
      </c>
      <c r="Q123" s="366" t="s">
        <v>9704</v>
      </c>
      <c r="R123" s="365" t="s">
        <v>9499</v>
      </c>
      <c r="S123" s="367" t="s">
        <v>9499</v>
      </c>
      <c r="T123" s="367" t="s">
        <v>9605</v>
      </c>
      <c r="U123" s="367" t="s">
        <v>9619</v>
      </c>
      <c r="V123" s="367" t="s">
        <v>9625</v>
      </c>
      <c r="W123" s="253"/>
    </row>
    <row r="124" spans="1:23" s="115" customFormat="1" ht="24" hidden="1" x14ac:dyDescent="0.2">
      <c r="A124" s="254" t="s">
        <v>7</v>
      </c>
      <c r="B124" s="255"/>
      <c r="C124" s="256" t="s">
        <v>9553</v>
      </c>
      <c r="D124" s="353" t="s">
        <v>9743</v>
      </c>
      <c r="E124" s="293">
        <f t="shared" si="28"/>
        <v>1890000</v>
      </c>
      <c r="F124" s="259">
        <v>421500</v>
      </c>
      <c r="G124" s="264">
        <f>SUM(G125)</f>
        <v>5400000</v>
      </c>
      <c r="H124" s="264">
        <f t="shared" ref="H124:K124" si="31">SUM(H125)</f>
        <v>1800000</v>
      </c>
      <c r="I124" s="264">
        <f t="shared" si="31"/>
        <v>1800000</v>
      </c>
      <c r="J124" s="264">
        <f t="shared" si="31"/>
        <v>1800000</v>
      </c>
      <c r="K124" s="264">
        <f t="shared" si="31"/>
        <v>0</v>
      </c>
      <c r="L124" s="260" t="s">
        <v>9488</v>
      </c>
      <c r="M124" s="261"/>
      <c r="N124" s="262"/>
      <c r="O124" s="262"/>
      <c r="P124" s="384" t="s">
        <v>9759</v>
      </c>
      <c r="Q124" s="265" t="s">
        <v>9704</v>
      </c>
      <c r="R124" s="267" t="s">
        <v>9499</v>
      </c>
      <c r="S124" s="266" t="s">
        <v>9499</v>
      </c>
      <c r="T124" s="266" t="s">
        <v>9605</v>
      </c>
      <c r="U124" s="266" t="s">
        <v>9619</v>
      </c>
      <c r="V124" s="266" t="s">
        <v>9625</v>
      </c>
      <c r="W124" s="263"/>
    </row>
    <row r="125" spans="1:23" s="355" customFormat="1" ht="36" hidden="1" x14ac:dyDescent="0.2">
      <c r="A125" s="268"/>
      <c r="B125" s="375" t="s">
        <v>9555</v>
      </c>
      <c r="C125" s="368" t="s">
        <v>9553</v>
      </c>
      <c r="D125" s="391" t="s">
        <v>9744</v>
      </c>
      <c r="E125" s="467">
        <f t="shared" si="28"/>
        <v>1890000</v>
      </c>
      <c r="F125" s="364">
        <v>421500</v>
      </c>
      <c r="G125" s="269">
        <v>5400000</v>
      </c>
      <c r="H125" s="392">
        <v>1800000</v>
      </c>
      <c r="I125" s="392">
        <v>1800000</v>
      </c>
      <c r="J125" s="392">
        <v>1800000</v>
      </c>
      <c r="K125" s="392">
        <v>0</v>
      </c>
      <c r="L125" s="270" t="s">
        <v>9488</v>
      </c>
      <c r="M125" s="365"/>
      <c r="N125" s="366"/>
      <c r="O125" s="366"/>
      <c r="P125" s="401" t="s">
        <v>9759</v>
      </c>
      <c r="Q125" s="366" t="s">
        <v>9704</v>
      </c>
      <c r="R125" s="365" t="s">
        <v>9499</v>
      </c>
      <c r="S125" s="367" t="s">
        <v>9499</v>
      </c>
      <c r="T125" s="367" t="s">
        <v>9605</v>
      </c>
      <c r="U125" s="367" t="s">
        <v>9619</v>
      </c>
      <c r="V125" s="367" t="s">
        <v>9625</v>
      </c>
      <c r="W125" s="253"/>
    </row>
    <row r="126" spans="1:23" s="115" customFormat="1" ht="24" hidden="1" x14ac:dyDescent="0.2">
      <c r="A126" s="254" t="s">
        <v>8</v>
      </c>
      <c r="B126" s="255"/>
      <c r="C126" s="256" t="s">
        <v>9553</v>
      </c>
      <c r="D126" s="353" t="s">
        <v>9745</v>
      </c>
      <c r="E126" s="293">
        <f t="shared" si="28"/>
        <v>21210000</v>
      </c>
      <c r="F126" s="259">
        <v>421500</v>
      </c>
      <c r="G126" s="264">
        <f>SUM(G127:G128)</f>
        <v>66200000</v>
      </c>
      <c r="H126" s="264">
        <f t="shared" ref="H126:K126" si="32">SUM(H127:H128)</f>
        <v>20200000</v>
      </c>
      <c r="I126" s="264">
        <f t="shared" si="32"/>
        <v>22000000</v>
      </c>
      <c r="J126" s="264">
        <f t="shared" si="32"/>
        <v>24000000</v>
      </c>
      <c r="K126" s="264">
        <f t="shared" si="32"/>
        <v>0</v>
      </c>
      <c r="L126" s="260" t="s">
        <v>9488</v>
      </c>
      <c r="M126" s="261"/>
      <c r="N126" s="262"/>
      <c r="O126" s="262"/>
      <c r="P126" s="384" t="s">
        <v>9759</v>
      </c>
      <c r="Q126" s="265" t="s">
        <v>9704</v>
      </c>
      <c r="R126" s="267" t="s">
        <v>9499</v>
      </c>
      <c r="S126" s="266" t="s">
        <v>9499</v>
      </c>
      <c r="T126" s="266" t="s">
        <v>9605</v>
      </c>
      <c r="U126" s="266" t="s">
        <v>9619</v>
      </c>
      <c r="V126" s="266" t="s">
        <v>9625</v>
      </c>
      <c r="W126" s="263"/>
    </row>
    <row r="127" spans="1:23" s="355" customFormat="1" ht="24" hidden="1" x14ac:dyDescent="0.2">
      <c r="A127" s="268"/>
      <c r="B127" s="375" t="s">
        <v>9555</v>
      </c>
      <c r="C127" s="368" t="s">
        <v>9553</v>
      </c>
      <c r="D127" s="391" t="s">
        <v>9746</v>
      </c>
      <c r="E127" s="467">
        <f t="shared" si="28"/>
        <v>9660000</v>
      </c>
      <c r="F127" s="364">
        <v>421500</v>
      </c>
      <c r="G127" s="269">
        <v>30200000</v>
      </c>
      <c r="H127" s="392">
        <v>9200000</v>
      </c>
      <c r="I127" s="392">
        <v>10000000</v>
      </c>
      <c r="J127" s="392">
        <v>11000000</v>
      </c>
      <c r="K127" s="392">
        <v>0</v>
      </c>
      <c r="L127" s="270" t="s">
        <v>9488</v>
      </c>
      <c r="M127" s="365"/>
      <c r="N127" s="366"/>
      <c r="O127" s="366"/>
      <c r="P127" s="401" t="s">
        <v>9759</v>
      </c>
      <c r="Q127" s="366" t="s">
        <v>9704</v>
      </c>
      <c r="R127" s="365" t="s">
        <v>9499</v>
      </c>
      <c r="S127" s="367" t="s">
        <v>9499</v>
      </c>
      <c r="T127" s="367" t="s">
        <v>9605</v>
      </c>
      <c r="U127" s="367" t="s">
        <v>9619</v>
      </c>
      <c r="V127" s="367" t="s">
        <v>9625</v>
      </c>
      <c r="W127" s="253"/>
    </row>
    <row r="128" spans="1:23" s="355" customFormat="1" ht="24" hidden="1" x14ac:dyDescent="0.2">
      <c r="A128" s="268"/>
      <c r="B128" s="375" t="s">
        <v>9581</v>
      </c>
      <c r="C128" s="368" t="s">
        <v>9553</v>
      </c>
      <c r="D128" s="391" t="s">
        <v>9747</v>
      </c>
      <c r="E128" s="467">
        <f t="shared" si="28"/>
        <v>11550000</v>
      </c>
      <c r="F128" s="364">
        <v>421500</v>
      </c>
      <c r="G128" s="269">
        <v>36000000</v>
      </c>
      <c r="H128" s="392">
        <v>11000000</v>
      </c>
      <c r="I128" s="392">
        <v>12000000</v>
      </c>
      <c r="J128" s="392">
        <v>13000000</v>
      </c>
      <c r="K128" s="392">
        <v>0</v>
      </c>
      <c r="L128" s="270" t="s">
        <v>9488</v>
      </c>
      <c r="M128" s="365"/>
      <c r="N128" s="366"/>
      <c r="O128" s="366"/>
      <c r="P128" s="401" t="s">
        <v>9759</v>
      </c>
      <c r="Q128" s="366" t="s">
        <v>9704</v>
      </c>
      <c r="R128" s="365" t="s">
        <v>9499</v>
      </c>
      <c r="S128" s="367" t="s">
        <v>9499</v>
      </c>
      <c r="T128" s="367" t="s">
        <v>9605</v>
      </c>
      <c r="U128" s="367" t="s">
        <v>9619</v>
      </c>
      <c r="V128" s="367" t="s">
        <v>9625</v>
      </c>
      <c r="W128" s="253"/>
    </row>
    <row r="129" spans="1:24" s="115" customFormat="1" ht="24" hidden="1" x14ac:dyDescent="0.2">
      <c r="A129" s="254" t="s">
        <v>9</v>
      </c>
      <c r="B129" s="255"/>
      <c r="C129" s="256" t="s">
        <v>9553</v>
      </c>
      <c r="D129" s="353" t="s">
        <v>9748</v>
      </c>
      <c r="E129" s="293">
        <f t="shared" si="28"/>
        <v>26250000</v>
      </c>
      <c r="F129" s="259">
        <v>421500</v>
      </c>
      <c r="G129" s="264">
        <f>SUM(G130:G131)</f>
        <v>75000000</v>
      </c>
      <c r="H129" s="264">
        <f t="shared" ref="H129:K129" si="33">SUM(H130:H131)</f>
        <v>25000000</v>
      </c>
      <c r="I129" s="264">
        <f t="shared" si="33"/>
        <v>25000000</v>
      </c>
      <c r="J129" s="264">
        <f t="shared" si="33"/>
        <v>25000000</v>
      </c>
      <c r="K129" s="264">
        <f t="shared" si="33"/>
        <v>0</v>
      </c>
      <c r="L129" s="260" t="s">
        <v>9488</v>
      </c>
      <c r="M129" s="261"/>
      <c r="N129" s="262"/>
      <c r="O129" s="262"/>
      <c r="P129" s="384" t="s">
        <v>9759</v>
      </c>
      <c r="Q129" s="265" t="s">
        <v>9704</v>
      </c>
      <c r="R129" s="267" t="s">
        <v>9499</v>
      </c>
      <c r="S129" s="266" t="s">
        <v>9499</v>
      </c>
      <c r="T129" s="266" t="s">
        <v>9605</v>
      </c>
      <c r="U129" s="266" t="s">
        <v>9619</v>
      </c>
      <c r="V129" s="266" t="s">
        <v>9625</v>
      </c>
      <c r="W129" s="263"/>
    </row>
    <row r="130" spans="1:24" s="355" customFormat="1" ht="24" hidden="1" x14ac:dyDescent="0.2">
      <c r="A130" s="268"/>
      <c r="B130" s="375" t="s">
        <v>9555</v>
      </c>
      <c r="C130" s="368" t="s">
        <v>9553</v>
      </c>
      <c r="D130" s="391" t="s">
        <v>9749</v>
      </c>
      <c r="E130" s="467">
        <f t="shared" si="28"/>
        <v>10500000</v>
      </c>
      <c r="F130" s="364">
        <v>421500</v>
      </c>
      <c r="G130" s="269">
        <v>30000000</v>
      </c>
      <c r="H130" s="392">
        <v>10000000</v>
      </c>
      <c r="I130" s="392">
        <v>10000000</v>
      </c>
      <c r="J130" s="392">
        <v>10000000</v>
      </c>
      <c r="K130" s="392">
        <v>0</v>
      </c>
      <c r="L130" s="270" t="s">
        <v>9488</v>
      </c>
      <c r="M130" s="365"/>
      <c r="N130" s="366"/>
      <c r="O130" s="366"/>
      <c r="P130" s="401" t="s">
        <v>9759</v>
      </c>
      <c r="Q130" s="366" t="s">
        <v>9704</v>
      </c>
      <c r="R130" s="365" t="s">
        <v>9499</v>
      </c>
      <c r="S130" s="367" t="s">
        <v>9499</v>
      </c>
      <c r="T130" s="367" t="s">
        <v>9605</v>
      </c>
      <c r="U130" s="367" t="s">
        <v>9619</v>
      </c>
      <c r="V130" s="367" t="s">
        <v>9625</v>
      </c>
      <c r="W130" s="253"/>
    </row>
    <row r="131" spans="1:24" s="355" customFormat="1" ht="24" hidden="1" x14ac:dyDescent="0.2">
      <c r="A131" s="268"/>
      <c r="B131" s="375" t="s">
        <v>9581</v>
      </c>
      <c r="C131" s="368" t="s">
        <v>9553</v>
      </c>
      <c r="D131" s="391" t="s">
        <v>9750</v>
      </c>
      <c r="E131" s="467">
        <f t="shared" si="28"/>
        <v>15750000</v>
      </c>
      <c r="F131" s="364">
        <v>421500</v>
      </c>
      <c r="G131" s="269">
        <v>45000000</v>
      </c>
      <c r="H131" s="392">
        <v>15000000</v>
      </c>
      <c r="I131" s="392">
        <v>15000000</v>
      </c>
      <c r="J131" s="392">
        <v>15000000</v>
      </c>
      <c r="K131" s="392">
        <v>0</v>
      </c>
      <c r="L131" s="270" t="s">
        <v>9488</v>
      </c>
      <c r="M131" s="365"/>
      <c r="N131" s="366"/>
      <c r="O131" s="366"/>
      <c r="P131" s="401" t="s">
        <v>9759</v>
      </c>
      <c r="Q131" s="366" t="s">
        <v>9704</v>
      </c>
      <c r="R131" s="365" t="s">
        <v>9499</v>
      </c>
      <c r="S131" s="367" t="s">
        <v>9499</v>
      </c>
      <c r="T131" s="367" t="s">
        <v>9605</v>
      </c>
      <c r="U131" s="367" t="s">
        <v>9619</v>
      </c>
      <c r="V131" s="367" t="s">
        <v>9625</v>
      </c>
      <c r="W131" s="253"/>
    </row>
    <row r="132" spans="1:24" s="356" customFormat="1" ht="36" hidden="1" x14ac:dyDescent="0.2">
      <c r="A132" s="254" t="s">
        <v>11</v>
      </c>
      <c r="B132" s="255"/>
      <c r="C132" s="256" t="s">
        <v>9553</v>
      </c>
      <c r="D132" s="353" t="s">
        <v>9751</v>
      </c>
      <c r="E132" s="383">
        <v>58200000</v>
      </c>
      <c r="F132" s="259">
        <v>421400</v>
      </c>
      <c r="G132" s="264">
        <f>SUM(H132:J132)</f>
        <v>145500000</v>
      </c>
      <c r="H132" s="383">
        <f>E132/1.2</f>
        <v>48500000</v>
      </c>
      <c r="I132" s="383">
        <f>58200000/1.2</f>
        <v>48500000</v>
      </c>
      <c r="J132" s="383">
        <v>48500000</v>
      </c>
      <c r="K132" s="264">
        <v>0</v>
      </c>
      <c r="L132" s="260" t="s">
        <v>9488</v>
      </c>
      <c r="M132" s="486" t="s">
        <v>9496</v>
      </c>
      <c r="N132" s="487">
        <v>44713</v>
      </c>
      <c r="O132" s="487">
        <v>45809</v>
      </c>
      <c r="P132" s="384" t="s">
        <v>9760</v>
      </c>
      <c r="Q132" s="265" t="s">
        <v>9704</v>
      </c>
      <c r="R132" s="267" t="s">
        <v>9499</v>
      </c>
      <c r="S132" s="266" t="s">
        <v>9499</v>
      </c>
      <c r="T132" s="266" t="s">
        <v>9605</v>
      </c>
      <c r="U132" s="266" t="s">
        <v>9619</v>
      </c>
      <c r="V132" s="266" t="s">
        <v>9624</v>
      </c>
      <c r="W132" s="263"/>
    </row>
    <row r="133" spans="1:24" s="491" customFormat="1" ht="33.75" hidden="1" x14ac:dyDescent="0.2">
      <c r="A133" s="254" t="s">
        <v>12</v>
      </c>
      <c r="B133" s="255"/>
      <c r="C133" s="488" t="s">
        <v>9553</v>
      </c>
      <c r="D133" s="353" t="s">
        <v>10134</v>
      </c>
      <c r="E133" s="489">
        <f>H133*1.2</f>
        <v>115200</v>
      </c>
      <c r="F133" s="259">
        <v>421400</v>
      </c>
      <c r="G133" s="264">
        <f t="shared" ref="G133" si="34">SUM(H133:J133)</f>
        <v>288000</v>
      </c>
      <c r="H133" s="383">
        <v>96000</v>
      </c>
      <c r="I133" s="383">
        <v>96000</v>
      </c>
      <c r="J133" s="383">
        <v>96000</v>
      </c>
      <c r="K133" s="264">
        <v>0</v>
      </c>
      <c r="L133" s="289" t="s">
        <v>9488</v>
      </c>
      <c r="M133" s="260" t="s">
        <v>9495</v>
      </c>
      <c r="N133" s="486">
        <v>44621</v>
      </c>
      <c r="O133" s="487">
        <v>45717</v>
      </c>
      <c r="P133" s="487" t="s">
        <v>9828</v>
      </c>
      <c r="Q133" s="384" t="s">
        <v>9704</v>
      </c>
      <c r="R133" s="265" t="s">
        <v>9500</v>
      </c>
      <c r="S133" s="267" t="s">
        <v>9499</v>
      </c>
      <c r="T133" s="266" t="s">
        <v>9605</v>
      </c>
      <c r="U133" s="266" t="s">
        <v>9619</v>
      </c>
      <c r="V133" s="266" t="s">
        <v>9624</v>
      </c>
      <c r="W133" s="490"/>
    </row>
    <row r="134" spans="1:24" ht="24" hidden="1" x14ac:dyDescent="0.25">
      <c r="A134" s="254" t="s">
        <v>13</v>
      </c>
      <c r="B134" s="276"/>
      <c r="C134" s="277" t="s">
        <v>9553</v>
      </c>
      <c r="D134" s="400" t="s">
        <v>9774</v>
      </c>
      <c r="E134" s="293">
        <f t="shared" si="21"/>
        <v>1500000</v>
      </c>
      <c r="F134" s="259">
        <v>421400</v>
      </c>
      <c r="G134" s="264">
        <f>SUM(H134:K134)</f>
        <v>1250000</v>
      </c>
      <c r="H134" s="258">
        <f>1500000/1.2</f>
        <v>1250000</v>
      </c>
      <c r="I134" s="264">
        <v>0</v>
      </c>
      <c r="J134" s="264">
        <v>0</v>
      </c>
      <c r="K134" s="264">
        <v>0</v>
      </c>
      <c r="L134" s="289" t="s">
        <v>9488</v>
      </c>
      <c r="M134" s="261" t="s">
        <v>9495</v>
      </c>
      <c r="N134" s="262">
        <v>44562</v>
      </c>
      <c r="O134" s="262">
        <v>44896</v>
      </c>
      <c r="P134" s="280" t="s">
        <v>9775</v>
      </c>
      <c r="Q134" s="265" t="s">
        <v>9704</v>
      </c>
      <c r="R134" s="278" t="s">
        <v>9500</v>
      </c>
      <c r="S134" s="279" t="s">
        <v>9500</v>
      </c>
      <c r="T134" s="276" t="s">
        <v>9605</v>
      </c>
      <c r="U134" s="266" t="s">
        <v>9619</v>
      </c>
      <c r="V134" s="281" t="s">
        <v>9625</v>
      </c>
      <c r="W134" s="324"/>
      <c r="X134" s="128"/>
    </row>
    <row r="135" spans="1:24" s="358" customFormat="1" ht="36" hidden="1" x14ac:dyDescent="0.25">
      <c r="A135" s="254" t="s">
        <v>14</v>
      </c>
      <c r="B135" s="276"/>
      <c r="C135" s="277" t="s">
        <v>9553</v>
      </c>
      <c r="D135" s="400" t="s">
        <v>9785</v>
      </c>
      <c r="E135" s="293">
        <f t="shared" si="21"/>
        <v>2500000</v>
      </c>
      <c r="F135" s="259">
        <v>422100</v>
      </c>
      <c r="G135" s="264">
        <f>SUM(H135:K135)</f>
        <v>3333333.3333333335</v>
      </c>
      <c r="H135" s="258">
        <f>2500000/1.2</f>
        <v>2083333.3333333335</v>
      </c>
      <c r="I135" s="264">
        <f>1500000/1.2</f>
        <v>1250000</v>
      </c>
      <c r="J135" s="264">
        <v>0</v>
      </c>
      <c r="K135" s="264">
        <v>0</v>
      </c>
      <c r="L135" s="289" t="s">
        <v>9679</v>
      </c>
      <c r="M135" s="261" t="s">
        <v>9496</v>
      </c>
      <c r="N135" s="262">
        <v>44652</v>
      </c>
      <c r="O135" s="262">
        <v>45017</v>
      </c>
      <c r="P135" s="285" t="s">
        <v>9786</v>
      </c>
      <c r="Q135" s="265" t="s">
        <v>9704</v>
      </c>
      <c r="R135" s="278" t="s">
        <v>9500</v>
      </c>
      <c r="S135" s="279" t="s">
        <v>9500</v>
      </c>
      <c r="T135" s="276" t="s">
        <v>9605</v>
      </c>
      <c r="U135" s="266" t="s">
        <v>9615</v>
      </c>
      <c r="V135" s="281" t="s">
        <v>9625</v>
      </c>
      <c r="W135" s="423"/>
      <c r="X135" s="424"/>
    </row>
    <row r="136" spans="1:24" s="356" customFormat="1" ht="43.5" hidden="1" customHeight="1" x14ac:dyDescent="0.25">
      <c r="A136" s="295" t="s">
        <v>15</v>
      </c>
      <c r="B136" s="272"/>
      <c r="C136" s="282" t="s">
        <v>9553</v>
      </c>
      <c r="D136" s="294" t="s">
        <v>9784</v>
      </c>
      <c r="E136" s="293">
        <f t="shared" si="21"/>
        <v>2000000</v>
      </c>
      <c r="F136" s="259">
        <v>422100</v>
      </c>
      <c r="G136" s="264">
        <f>SUM(H136:K136)</f>
        <v>7999999.9966666671</v>
      </c>
      <c r="H136" s="264">
        <f>2000000/1.2</f>
        <v>1666666.6666666667</v>
      </c>
      <c r="I136" s="264">
        <v>4000000</v>
      </c>
      <c r="J136" s="264">
        <v>2333333.33</v>
      </c>
      <c r="K136" s="264">
        <f>SUM(K137:K137)</f>
        <v>0</v>
      </c>
      <c r="L136" s="289" t="s">
        <v>9488</v>
      </c>
      <c r="M136" s="261" t="s">
        <v>9496</v>
      </c>
      <c r="N136" s="262">
        <v>44743</v>
      </c>
      <c r="O136" s="262">
        <v>45474</v>
      </c>
      <c r="P136" s="285" t="s">
        <v>9788</v>
      </c>
      <c r="Q136" s="265" t="s">
        <v>9704</v>
      </c>
      <c r="R136" s="278" t="s">
        <v>9500</v>
      </c>
      <c r="S136" s="279" t="s">
        <v>9500</v>
      </c>
      <c r="T136" s="276" t="s">
        <v>9605</v>
      </c>
      <c r="U136" s="266" t="s">
        <v>9619</v>
      </c>
      <c r="V136" s="276" t="s">
        <v>9624</v>
      </c>
      <c r="W136" s="288"/>
      <c r="X136" s="209"/>
    </row>
    <row r="137" spans="1:24" s="356" customFormat="1" ht="43.5" hidden="1" customHeight="1" x14ac:dyDescent="0.25">
      <c r="A137" s="295" t="s">
        <v>16</v>
      </c>
      <c r="B137" s="272"/>
      <c r="C137" s="282" t="s">
        <v>9553</v>
      </c>
      <c r="D137" s="294" t="s">
        <v>9787</v>
      </c>
      <c r="E137" s="293">
        <f t="shared" si="21"/>
        <v>2500000</v>
      </c>
      <c r="F137" s="259">
        <v>422200</v>
      </c>
      <c r="G137" s="264">
        <f>SUM(H137:K137)</f>
        <v>8000000.0033333339</v>
      </c>
      <c r="H137" s="264">
        <f>2500000/1.2</f>
        <v>2083333.3333333335</v>
      </c>
      <c r="I137" s="264">
        <v>4000000</v>
      </c>
      <c r="J137" s="264">
        <v>1916666.67</v>
      </c>
      <c r="K137" s="264">
        <f>SUM(K138:K138)</f>
        <v>0</v>
      </c>
      <c r="L137" s="289" t="s">
        <v>9488</v>
      </c>
      <c r="M137" s="261" t="s">
        <v>9496</v>
      </c>
      <c r="N137" s="262">
        <v>44743</v>
      </c>
      <c r="O137" s="262">
        <v>45474</v>
      </c>
      <c r="P137" s="285" t="s">
        <v>9788</v>
      </c>
      <c r="Q137" s="265" t="s">
        <v>9704</v>
      </c>
      <c r="R137" s="278" t="s">
        <v>9500</v>
      </c>
      <c r="S137" s="279" t="s">
        <v>9500</v>
      </c>
      <c r="T137" s="276" t="s">
        <v>9605</v>
      </c>
      <c r="U137" s="266" t="s">
        <v>9619</v>
      </c>
      <c r="V137" s="276" t="s">
        <v>9624</v>
      </c>
      <c r="W137" s="288"/>
      <c r="X137" s="209"/>
    </row>
    <row r="138" spans="1:24" s="356" customFormat="1" ht="43.5" hidden="1" customHeight="1" x14ac:dyDescent="0.25">
      <c r="A138" s="295" t="s">
        <v>9677</v>
      </c>
      <c r="B138" s="272"/>
      <c r="C138" s="282" t="s">
        <v>9553</v>
      </c>
      <c r="D138" s="294" t="s">
        <v>9789</v>
      </c>
      <c r="E138" s="293">
        <f t="shared" si="21"/>
        <v>2000000</v>
      </c>
      <c r="F138" s="259">
        <v>423300</v>
      </c>
      <c r="G138" s="264">
        <f t="shared" ref="G138:G147" si="35">SUM(H138:K138)</f>
        <v>6666666.6600000001</v>
      </c>
      <c r="H138" s="264">
        <f>2000000/1.2</f>
        <v>1666666.6666666667</v>
      </c>
      <c r="I138" s="264">
        <v>3333333.33</v>
      </c>
      <c r="J138" s="264">
        <f>I138-H138</f>
        <v>1666666.6633333333</v>
      </c>
      <c r="K138" s="264">
        <v>0</v>
      </c>
      <c r="L138" s="289" t="s">
        <v>9488</v>
      </c>
      <c r="M138" s="261" t="s">
        <v>9496</v>
      </c>
      <c r="N138" s="262">
        <v>44743</v>
      </c>
      <c r="O138" s="262">
        <v>45474</v>
      </c>
      <c r="P138" s="285" t="s">
        <v>9790</v>
      </c>
      <c r="Q138" s="265" t="s">
        <v>9704</v>
      </c>
      <c r="R138" s="278" t="s">
        <v>9500</v>
      </c>
      <c r="S138" s="279" t="s">
        <v>9500</v>
      </c>
      <c r="T138" s="276" t="s">
        <v>9605</v>
      </c>
      <c r="U138" s="266" t="s">
        <v>9619</v>
      </c>
      <c r="V138" s="276" t="s">
        <v>9624</v>
      </c>
      <c r="W138" s="288"/>
      <c r="X138" s="209"/>
    </row>
    <row r="139" spans="1:24" s="115" customFormat="1" ht="43.5" hidden="1" customHeight="1" x14ac:dyDescent="0.25">
      <c r="A139" s="295" t="s">
        <v>9792</v>
      </c>
      <c r="B139" s="272"/>
      <c r="C139" s="282" t="s">
        <v>9553</v>
      </c>
      <c r="D139" s="294" t="s">
        <v>9791</v>
      </c>
      <c r="E139" s="293">
        <f t="shared" si="21"/>
        <v>120000</v>
      </c>
      <c r="F139" s="259">
        <v>423400</v>
      </c>
      <c r="G139" s="264">
        <f t="shared" si="35"/>
        <v>216666.66666666669</v>
      </c>
      <c r="H139" s="264">
        <f>120000/1.2</f>
        <v>100000</v>
      </c>
      <c r="I139" s="264">
        <f>140000/1.2</f>
        <v>116666.66666666667</v>
      </c>
      <c r="J139" s="264">
        <v>0</v>
      </c>
      <c r="K139" s="264">
        <v>0</v>
      </c>
      <c r="L139" s="289" t="s">
        <v>9679</v>
      </c>
      <c r="M139" s="261" t="s">
        <v>9496</v>
      </c>
      <c r="N139" s="262">
        <v>44682</v>
      </c>
      <c r="O139" s="262">
        <v>45047</v>
      </c>
      <c r="P139" s="290" t="s">
        <v>9793</v>
      </c>
      <c r="Q139" s="265" t="s">
        <v>9704</v>
      </c>
      <c r="R139" s="278" t="s">
        <v>9500</v>
      </c>
      <c r="S139" s="279" t="s">
        <v>9500</v>
      </c>
      <c r="T139" s="276" t="s">
        <v>9605</v>
      </c>
      <c r="U139" s="266" t="s">
        <v>9616</v>
      </c>
      <c r="V139" s="276" t="s">
        <v>9625</v>
      </c>
      <c r="W139" s="288"/>
      <c r="X139" s="158"/>
    </row>
    <row r="140" spans="1:24" s="115" customFormat="1" ht="43.5" hidden="1" customHeight="1" x14ac:dyDescent="0.25">
      <c r="A140" s="295" t="s">
        <v>9795</v>
      </c>
      <c r="B140" s="272"/>
      <c r="C140" s="282" t="s">
        <v>9553</v>
      </c>
      <c r="D140" s="294" t="s">
        <v>9794</v>
      </c>
      <c r="E140" s="293">
        <f t="shared" si="21"/>
        <v>3107643</v>
      </c>
      <c r="F140" s="259">
        <v>423500</v>
      </c>
      <c r="G140" s="264">
        <f>SUM(H140:K140)</f>
        <v>3788332.5</v>
      </c>
      <c r="H140" s="264">
        <f>3107643/1.2</f>
        <v>2589702.5</v>
      </c>
      <c r="I140" s="264">
        <f>1438356/1.2</f>
        <v>1198630</v>
      </c>
      <c r="J140" s="264">
        <v>0</v>
      </c>
      <c r="K140" s="264">
        <v>0</v>
      </c>
      <c r="L140" s="289" t="s">
        <v>9488</v>
      </c>
      <c r="M140" s="261" t="s">
        <v>9496</v>
      </c>
      <c r="N140" s="262">
        <v>44652</v>
      </c>
      <c r="O140" s="262">
        <v>45017</v>
      </c>
      <c r="P140" s="362" t="s">
        <v>9796</v>
      </c>
      <c r="Q140" s="265" t="s">
        <v>9704</v>
      </c>
      <c r="R140" s="278" t="s">
        <v>9500</v>
      </c>
      <c r="S140" s="279" t="s">
        <v>9500</v>
      </c>
      <c r="T140" s="276" t="s">
        <v>9605</v>
      </c>
      <c r="U140" s="266" t="s">
        <v>9619</v>
      </c>
      <c r="V140" s="276" t="s">
        <v>9625</v>
      </c>
      <c r="W140" s="288"/>
      <c r="X140" s="159"/>
    </row>
    <row r="141" spans="1:24" s="160" customFormat="1" ht="43.5" hidden="1" customHeight="1" x14ac:dyDescent="0.25">
      <c r="A141" s="295" t="s">
        <v>9798</v>
      </c>
      <c r="B141" s="272"/>
      <c r="C141" s="282" t="s">
        <v>9553</v>
      </c>
      <c r="D141" s="294" t="s">
        <v>9797</v>
      </c>
      <c r="E141" s="293">
        <f t="shared" si="21"/>
        <v>142727</v>
      </c>
      <c r="F141" s="259">
        <v>423900</v>
      </c>
      <c r="G141" s="264">
        <f t="shared" si="35"/>
        <v>368939.16666666669</v>
      </c>
      <c r="H141" s="264">
        <f>142727/1.2</f>
        <v>118939.16666666667</v>
      </c>
      <c r="I141" s="264">
        <f>300000/1.2</f>
        <v>250000</v>
      </c>
      <c r="J141" s="264">
        <v>0</v>
      </c>
      <c r="K141" s="264">
        <v>0</v>
      </c>
      <c r="L141" s="289" t="s">
        <v>9488</v>
      </c>
      <c r="M141" s="261" t="s">
        <v>9496</v>
      </c>
      <c r="N141" s="262">
        <v>44743</v>
      </c>
      <c r="O141" s="262">
        <v>45474</v>
      </c>
      <c r="P141" s="285" t="s">
        <v>9788</v>
      </c>
      <c r="Q141" s="265" t="s">
        <v>9704</v>
      </c>
      <c r="R141" s="278" t="s">
        <v>9500</v>
      </c>
      <c r="S141" s="279" t="s">
        <v>9500</v>
      </c>
      <c r="T141" s="276" t="s">
        <v>9605</v>
      </c>
      <c r="U141" s="266" t="s">
        <v>9619</v>
      </c>
      <c r="V141" s="276" t="s">
        <v>9624</v>
      </c>
      <c r="W141" s="288"/>
      <c r="X141" s="159"/>
    </row>
    <row r="142" spans="1:24" s="160" customFormat="1" ht="43.5" hidden="1" customHeight="1" x14ac:dyDescent="0.25">
      <c r="A142" s="295" t="s">
        <v>9800</v>
      </c>
      <c r="B142" s="272"/>
      <c r="C142" s="282" t="s">
        <v>9553</v>
      </c>
      <c r="D142" s="294" t="s">
        <v>9799</v>
      </c>
      <c r="E142" s="293">
        <f t="shared" si="21"/>
        <v>74400000</v>
      </c>
      <c r="F142" s="259">
        <v>423900</v>
      </c>
      <c r="G142" s="264">
        <f t="shared" si="35"/>
        <v>62000000</v>
      </c>
      <c r="H142" s="264">
        <v>62000000</v>
      </c>
      <c r="I142" s="264">
        <v>0</v>
      </c>
      <c r="J142" s="264">
        <v>0</v>
      </c>
      <c r="K142" s="264">
        <v>0</v>
      </c>
      <c r="L142" s="289" t="s">
        <v>9679</v>
      </c>
      <c r="M142" s="261" t="s">
        <v>9495</v>
      </c>
      <c r="N142" s="262">
        <v>44562</v>
      </c>
      <c r="O142" s="262">
        <v>44896</v>
      </c>
      <c r="P142" s="285"/>
      <c r="Q142" s="265" t="s">
        <v>9704</v>
      </c>
      <c r="R142" s="278" t="s">
        <v>9500</v>
      </c>
      <c r="S142" s="279" t="s">
        <v>9500</v>
      </c>
      <c r="T142" s="276" t="s">
        <v>9605</v>
      </c>
      <c r="U142" s="266" t="s">
        <v>9614</v>
      </c>
      <c r="V142" s="276" t="s">
        <v>9625</v>
      </c>
      <c r="W142" s="288"/>
      <c r="X142" s="161"/>
    </row>
    <row r="143" spans="1:24" s="200" customFormat="1" ht="43.5" hidden="1" customHeight="1" x14ac:dyDescent="0.25">
      <c r="A143" s="295" t="s">
        <v>9801</v>
      </c>
      <c r="B143" s="272"/>
      <c r="C143" s="282" t="s">
        <v>9553</v>
      </c>
      <c r="D143" s="294" t="s">
        <v>9803</v>
      </c>
      <c r="E143" s="293">
        <f>H143</f>
        <v>30000000</v>
      </c>
      <c r="F143" s="259">
        <v>424300</v>
      </c>
      <c r="G143" s="264">
        <f t="shared" si="35"/>
        <v>30000000</v>
      </c>
      <c r="H143" s="264">
        <v>30000000</v>
      </c>
      <c r="I143" s="264">
        <v>0</v>
      </c>
      <c r="J143" s="264">
        <v>0</v>
      </c>
      <c r="K143" s="264">
        <v>0</v>
      </c>
      <c r="L143" s="289" t="s">
        <v>9488</v>
      </c>
      <c r="M143" s="261" t="s">
        <v>9495</v>
      </c>
      <c r="N143" s="262">
        <v>44562</v>
      </c>
      <c r="O143" s="262">
        <v>44896</v>
      </c>
      <c r="P143" s="290" t="s">
        <v>9802</v>
      </c>
      <c r="Q143" s="265" t="s">
        <v>9704</v>
      </c>
      <c r="R143" s="278" t="s">
        <v>9500</v>
      </c>
      <c r="S143" s="279" t="s">
        <v>9500</v>
      </c>
      <c r="T143" s="276" t="s">
        <v>9605</v>
      </c>
      <c r="U143" s="266" t="s">
        <v>9619</v>
      </c>
      <c r="V143" s="276" t="s">
        <v>9625</v>
      </c>
      <c r="W143" s="288"/>
      <c r="X143" s="209"/>
    </row>
    <row r="144" spans="1:24" s="160" customFormat="1" ht="43.5" hidden="1" customHeight="1" x14ac:dyDescent="0.25">
      <c r="A144" s="295" t="s">
        <v>9806</v>
      </c>
      <c r="B144" s="272"/>
      <c r="C144" s="282" t="s">
        <v>9553</v>
      </c>
      <c r="D144" s="294" t="s">
        <v>9805</v>
      </c>
      <c r="E144" s="293">
        <f t="shared" si="21"/>
        <v>432000</v>
      </c>
      <c r="F144" s="259">
        <v>425100</v>
      </c>
      <c r="G144" s="264">
        <f>SUM(H144:K144)</f>
        <v>1200000</v>
      </c>
      <c r="H144" s="264">
        <f>360000</f>
        <v>360000</v>
      </c>
      <c r="I144" s="264">
        <f>600000</f>
        <v>600000</v>
      </c>
      <c r="J144" s="264">
        <v>240000</v>
      </c>
      <c r="K144" s="264">
        <v>0</v>
      </c>
      <c r="L144" s="289" t="s">
        <v>9488</v>
      </c>
      <c r="M144" s="261" t="s">
        <v>9496</v>
      </c>
      <c r="N144" s="262">
        <v>44652</v>
      </c>
      <c r="O144" s="262">
        <v>45383</v>
      </c>
      <c r="P144" s="290"/>
      <c r="Q144" s="265" t="s">
        <v>9704</v>
      </c>
      <c r="R144" s="278" t="s">
        <v>9500</v>
      </c>
      <c r="S144" s="279" t="s">
        <v>9500</v>
      </c>
      <c r="T144" s="276" t="s">
        <v>9605</v>
      </c>
      <c r="U144" s="266" t="s">
        <v>9619</v>
      </c>
      <c r="V144" s="276" t="s">
        <v>9624</v>
      </c>
      <c r="W144" s="288"/>
      <c r="X144" s="172"/>
    </row>
    <row r="145" spans="1:24" s="160" customFormat="1" ht="43.5" hidden="1" customHeight="1" x14ac:dyDescent="0.25">
      <c r="A145" s="295" t="s">
        <v>9808</v>
      </c>
      <c r="B145" s="272"/>
      <c r="C145" s="282" t="s">
        <v>9553</v>
      </c>
      <c r="D145" s="294" t="s">
        <v>10104</v>
      </c>
      <c r="E145" s="293">
        <f t="shared" si="21"/>
        <v>15000000</v>
      </c>
      <c r="F145" s="259">
        <v>425200</v>
      </c>
      <c r="G145" s="264">
        <f t="shared" si="35"/>
        <v>25000000</v>
      </c>
      <c r="H145" s="264">
        <f>15000000/1.2</f>
        <v>12500000</v>
      </c>
      <c r="I145" s="264">
        <v>12500000</v>
      </c>
      <c r="J145" s="264">
        <v>0</v>
      </c>
      <c r="K145" s="264">
        <v>0</v>
      </c>
      <c r="L145" s="289" t="s">
        <v>9685</v>
      </c>
      <c r="M145" s="261" t="s">
        <v>9496</v>
      </c>
      <c r="N145" s="262">
        <v>44621</v>
      </c>
      <c r="O145" s="262">
        <v>45352</v>
      </c>
      <c r="P145" s="362" t="s">
        <v>10031</v>
      </c>
      <c r="Q145" s="265" t="s">
        <v>9704</v>
      </c>
      <c r="R145" s="278" t="s">
        <v>9500</v>
      </c>
      <c r="S145" s="279" t="s">
        <v>9500</v>
      </c>
      <c r="T145" s="276" t="s">
        <v>9605</v>
      </c>
      <c r="U145" s="266" t="s">
        <v>9619</v>
      </c>
      <c r="V145" s="276" t="s">
        <v>9625</v>
      </c>
      <c r="W145" s="288" t="s">
        <v>10105</v>
      </c>
      <c r="X145" s="172"/>
    </row>
    <row r="146" spans="1:24" s="160" customFormat="1" ht="43.5" hidden="1" customHeight="1" x14ac:dyDescent="0.25">
      <c r="A146" s="295" t="s">
        <v>9812</v>
      </c>
      <c r="B146" s="272"/>
      <c r="C146" s="282" t="s">
        <v>9553</v>
      </c>
      <c r="D146" s="294" t="s">
        <v>9811</v>
      </c>
      <c r="E146" s="293">
        <f>H146*1.2</f>
        <v>606000</v>
      </c>
      <c r="F146" s="259" t="s">
        <v>9928</v>
      </c>
      <c r="G146" s="264">
        <f>SUM(H146:J146)</f>
        <v>505000</v>
      </c>
      <c r="H146" s="264">
        <f>606000/1.2</f>
        <v>505000</v>
      </c>
      <c r="I146" s="264">
        <v>0</v>
      </c>
      <c r="J146" s="264">
        <v>0</v>
      </c>
      <c r="K146" s="264">
        <v>0</v>
      </c>
      <c r="L146" s="289" t="s">
        <v>9679</v>
      </c>
      <c r="M146" s="264" t="s">
        <v>9495</v>
      </c>
      <c r="N146" s="262">
        <v>44562</v>
      </c>
      <c r="O146" s="262">
        <v>44896</v>
      </c>
      <c r="P146" s="262" t="s">
        <v>9926</v>
      </c>
      <c r="Q146" s="262" t="s">
        <v>9927</v>
      </c>
      <c r="R146" s="278" t="s">
        <v>9500</v>
      </c>
      <c r="S146" s="265" t="s">
        <v>9500</v>
      </c>
      <c r="T146" s="278" t="s">
        <v>9605</v>
      </c>
      <c r="U146" s="279" t="s">
        <v>9614</v>
      </c>
      <c r="V146" s="276" t="s">
        <v>9625</v>
      </c>
      <c r="W146" s="288"/>
      <c r="X146" s="172"/>
    </row>
    <row r="147" spans="1:24" s="160" customFormat="1" ht="43.5" hidden="1" customHeight="1" x14ac:dyDescent="0.25">
      <c r="A147" s="295" t="s">
        <v>9813</v>
      </c>
      <c r="B147" s="272"/>
      <c r="C147" s="282" t="s">
        <v>9553</v>
      </c>
      <c r="D147" s="294" t="s">
        <v>9814</v>
      </c>
      <c r="E147" s="293">
        <f>H147*1.2</f>
        <v>480000</v>
      </c>
      <c r="F147" s="259">
        <v>421400</v>
      </c>
      <c r="G147" s="264">
        <f t="shared" si="35"/>
        <v>800000</v>
      </c>
      <c r="H147" s="264">
        <f>480000/1.2</f>
        <v>400000</v>
      </c>
      <c r="I147" s="264">
        <v>400000</v>
      </c>
      <c r="J147" s="264">
        <v>0</v>
      </c>
      <c r="K147" s="264">
        <v>0</v>
      </c>
      <c r="L147" s="260" t="s">
        <v>9488</v>
      </c>
      <c r="M147" s="289" t="s">
        <v>9495</v>
      </c>
      <c r="N147" s="262">
        <v>44621</v>
      </c>
      <c r="O147" s="262">
        <v>45352</v>
      </c>
      <c r="P147" s="384" t="s">
        <v>9760</v>
      </c>
      <c r="Q147" s="265" t="s">
        <v>9704</v>
      </c>
      <c r="R147" s="267" t="s">
        <v>9500</v>
      </c>
      <c r="S147" s="266" t="s">
        <v>9500</v>
      </c>
      <c r="T147" s="266" t="s">
        <v>9605</v>
      </c>
      <c r="U147" s="266" t="s">
        <v>9619</v>
      </c>
      <c r="V147" s="266" t="s">
        <v>9624</v>
      </c>
      <c r="W147" s="288"/>
      <c r="X147" s="172"/>
    </row>
    <row r="148" spans="1:24" s="174" customFormat="1" ht="43.5" hidden="1" customHeight="1" x14ac:dyDescent="0.25">
      <c r="A148" s="295" t="s">
        <v>9820</v>
      </c>
      <c r="B148" s="272"/>
      <c r="C148" s="282" t="s">
        <v>9553</v>
      </c>
      <c r="D148" s="385" t="s">
        <v>10132</v>
      </c>
      <c r="E148" s="359">
        <v>3200000</v>
      </c>
      <c r="F148" s="386">
        <v>425100</v>
      </c>
      <c r="G148" s="383">
        <f t="shared" ref="G148:G149" si="36">SUM(H148:J148)</f>
        <v>8000000</v>
      </c>
      <c r="H148" s="359">
        <f t="shared" ref="H148:H149" si="37">E148/1.2</f>
        <v>2666666.666666667</v>
      </c>
      <c r="I148" s="359">
        <f>4800000/1.2</f>
        <v>4000000</v>
      </c>
      <c r="J148" s="359">
        <f t="shared" ref="J148:J149" si="38">+I148-H148</f>
        <v>1333333.333333333</v>
      </c>
      <c r="K148" s="264">
        <v>0</v>
      </c>
      <c r="L148" s="260" t="s">
        <v>9488</v>
      </c>
      <c r="M148" s="261" t="s">
        <v>9496</v>
      </c>
      <c r="N148" s="262">
        <v>44805</v>
      </c>
      <c r="O148" s="262">
        <v>45536</v>
      </c>
      <c r="P148" s="384"/>
      <c r="Q148" s="265" t="s">
        <v>9704</v>
      </c>
      <c r="R148" s="267" t="s">
        <v>9500</v>
      </c>
      <c r="S148" s="266" t="s">
        <v>9500</v>
      </c>
      <c r="T148" s="266" t="s">
        <v>9605</v>
      </c>
      <c r="U148" s="266" t="s">
        <v>9619</v>
      </c>
      <c r="V148" s="266" t="s">
        <v>9624</v>
      </c>
      <c r="W148" s="288"/>
      <c r="X148" s="186"/>
    </row>
    <row r="149" spans="1:24" s="174" customFormat="1" ht="43.5" hidden="1" customHeight="1" x14ac:dyDescent="0.25">
      <c r="A149" s="295" t="s">
        <v>9821</v>
      </c>
      <c r="B149" s="272"/>
      <c r="C149" s="282" t="s">
        <v>9553</v>
      </c>
      <c r="D149" s="385" t="s">
        <v>10133</v>
      </c>
      <c r="E149" s="359">
        <v>10000000</v>
      </c>
      <c r="F149" s="370">
        <v>425100</v>
      </c>
      <c r="G149" s="383">
        <f t="shared" si="36"/>
        <v>24000000</v>
      </c>
      <c r="H149" s="359">
        <f t="shared" si="37"/>
        <v>8333333.333333334</v>
      </c>
      <c r="I149" s="359">
        <f>14400000/1.2</f>
        <v>12000000</v>
      </c>
      <c r="J149" s="359">
        <f t="shared" si="38"/>
        <v>3666666.666666666</v>
      </c>
      <c r="K149" s="264">
        <v>0</v>
      </c>
      <c r="L149" s="260" t="s">
        <v>9488</v>
      </c>
      <c r="M149" s="264" t="s">
        <v>9496</v>
      </c>
      <c r="N149" s="262">
        <v>44805</v>
      </c>
      <c r="O149" s="262">
        <v>45536</v>
      </c>
      <c r="P149" s="384"/>
      <c r="Q149" s="265" t="s">
        <v>9704</v>
      </c>
      <c r="R149" s="267" t="s">
        <v>9500</v>
      </c>
      <c r="S149" s="266" t="s">
        <v>9500</v>
      </c>
      <c r="T149" s="266" t="s">
        <v>9605</v>
      </c>
      <c r="U149" s="266" t="s">
        <v>9619</v>
      </c>
      <c r="V149" s="266" t="s">
        <v>9624</v>
      </c>
      <c r="W149" s="288"/>
      <c r="X149" s="186"/>
    </row>
    <row r="150" spans="1:24" s="174" customFormat="1" ht="43.5" hidden="1" customHeight="1" x14ac:dyDescent="0.25">
      <c r="A150" s="295" t="s">
        <v>9825</v>
      </c>
      <c r="B150" s="272"/>
      <c r="C150" s="282" t="s">
        <v>9553</v>
      </c>
      <c r="D150" s="294" t="s">
        <v>9822</v>
      </c>
      <c r="E150" s="293">
        <v>0</v>
      </c>
      <c r="F150" s="259" t="s">
        <v>9823</v>
      </c>
      <c r="G150" s="359">
        <f t="shared" ref="G150" si="39">SUM(H150:J150)</f>
        <v>1666666.6666666667</v>
      </c>
      <c r="H150" s="359">
        <f t="shared" ref="H150" si="40">E150/1.2</f>
        <v>0</v>
      </c>
      <c r="I150" s="359">
        <f>1000000/1.2</f>
        <v>833333.33333333337</v>
      </c>
      <c r="J150" s="359">
        <f t="shared" ref="J150" si="41">+I150-H150</f>
        <v>833333.33333333337</v>
      </c>
      <c r="K150" s="264">
        <v>0</v>
      </c>
      <c r="L150" s="289" t="s">
        <v>9488</v>
      </c>
      <c r="M150" s="360" t="s">
        <v>9495</v>
      </c>
      <c r="N150" s="361">
        <v>44593</v>
      </c>
      <c r="O150" s="361">
        <v>45323</v>
      </c>
      <c r="P150" s="262"/>
      <c r="Q150" s="384" t="s">
        <v>9704</v>
      </c>
      <c r="R150" s="265" t="s">
        <v>9500</v>
      </c>
      <c r="S150" s="267" t="s">
        <v>9500</v>
      </c>
      <c r="T150" s="266" t="s">
        <v>9605</v>
      </c>
      <c r="U150" s="266" t="s">
        <v>9619</v>
      </c>
      <c r="V150" s="266" t="s">
        <v>9624</v>
      </c>
      <c r="W150" s="325"/>
      <c r="X150" s="307"/>
    </row>
    <row r="151" spans="1:24" s="174" customFormat="1" ht="43.5" hidden="1" customHeight="1" x14ac:dyDescent="0.25">
      <c r="A151" s="295" t="s">
        <v>9827</v>
      </c>
      <c r="B151" s="272"/>
      <c r="C151" s="282" t="s">
        <v>9553</v>
      </c>
      <c r="D151" s="294" t="s">
        <v>9826</v>
      </c>
      <c r="E151" s="293">
        <f t="shared" ref="E151:E163" si="42">H151*1.2</f>
        <v>0</v>
      </c>
      <c r="F151" s="259" t="s">
        <v>9823</v>
      </c>
      <c r="G151" s="264">
        <f>SUM(I151:K151)</f>
        <v>6000000</v>
      </c>
      <c r="H151" s="264">
        <v>0</v>
      </c>
      <c r="I151" s="264">
        <v>3000000</v>
      </c>
      <c r="J151" s="264">
        <v>3000000</v>
      </c>
      <c r="K151" s="264">
        <v>0</v>
      </c>
      <c r="L151" s="289" t="s">
        <v>9488</v>
      </c>
      <c r="M151" s="360" t="s">
        <v>9498</v>
      </c>
      <c r="N151" s="361">
        <v>44896</v>
      </c>
      <c r="O151" s="361">
        <v>45627</v>
      </c>
      <c r="P151" s="262" t="s">
        <v>9824</v>
      </c>
      <c r="Q151" s="384" t="s">
        <v>9704</v>
      </c>
      <c r="R151" s="265" t="s">
        <v>9500</v>
      </c>
      <c r="S151" s="267" t="s">
        <v>9500</v>
      </c>
      <c r="T151" s="266" t="s">
        <v>9605</v>
      </c>
      <c r="U151" s="266" t="s">
        <v>9619</v>
      </c>
      <c r="V151" s="266" t="s">
        <v>9624</v>
      </c>
      <c r="W151" s="325"/>
      <c r="X151" s="186"/>
    </row>
    <row r="152" spans="1:24" s="187" customFormat="1" ht="43.5" hidden="1" customHeight="1" x14ac:dyDescent="0.25">
      <c r="A152" s="295" t="s">
        <v>9829</v>
      </c>
      <c r="B152" s="272"/>
      <c r="C152" s="282" t="s">
        <v>9553</v>
      </c>
      <c r="D152" s="294" t="s">
        <v>9830</v>
      </c>
      <c r="E152" s="293">
        <f t="shared" si="42"/>
        <v>10000000</v>
      </c>
      <c r="F152" s="259">
        <v>425200</v>
      </c>
      <c r="G152" s="264">
        <f t="shared" ref="G152:G160" si="43">SUM(I152:K152)</f>
        <v>16666666.66</v>
      </c>
      <c r="H152" s="264">
        <f>10000000/1.2</f>
        <v>8333333.333333334</v>
      </c>
      <c r="I152" s="264">
        <v>8333333.3300000001</v>
      </c>
      <c r="J152" s="264">
        <v>8333333.3300000001</v>
      </c>
      <c r="K152" s="264">
        <v>0</v>
      </c>
      <c r="L152" s="289" t="s">
        <v>9488</v>
      </c>
      <c r="M152" s="264" t="s">
        <v>9496</v>
      </c>
      <c r="N152" s="261" t="s">
        <v>9835</v>
      </c>
      <c r="O152" s="261" t="s">
        <v>9836</v>
      </c>
      <c r="P152" s="262" t="s">
        <v>9828</v>
      </c>
      <c r="Q152" s="262" t="s">
        <v>9704</v>
      </c>
      <c r="R152" s="384" t="s">
        <v>9500</v>
      </c>
      <c r="S152" s="265" t="s">
        <v>9500</v>
      </c>
      <c r="T152" s="267" t="s">
        <v>9605</v>
      </c>
      <c r="U152" s="266" t="s">
        <v>9619</v>
      </c>
      <c r="V152" s="266" t="s">
        <v>9624</v>
      </c>
      <c r="W152" s="288"/>
      <c r="X152" s="186"/>
    </row>
    <row r="153" spans="1:24" s="358" customFormat="1" ht="61.5" hidden="1" customHeight="1" x14ac:dyDescent="0.2">
      <c r="A153" s="344" t="s">
        <v>9832</v>
      </c>
      <c r="B153" s="336"/>
      <c r="C153" s="337" t="s">
        <v>9553</v>
      </c>
      <c r="D153" s="382" t="s">
        <v>9831</v>
      </c>
      <c r="E153" s="249">
        <v>750000</v>
      </c>
      <c r="F153" s="338">
        <v>425200</v>
      </c>
      <c r="G153" s="249">
        <f t="shared" ref="G153" si="44">SUM(H153:J153)</f>
        <v>1666666.666666667</v>
      </c>
      <c r="H153" s="249">
        <f t="shared" ref="H153" si="45">E153/1.2</f>
        <v>625000</v>
      </c>
      <c r="I153" s="249">
        <f>1000000/1.2</f>
        <v>833333.33333333337</v>
      </c>
      <c r="J153" s="249">
        <f t="shared" ref="J153" si="46">+I153-H153</f>
        <v>208333.33333333337</v>
      </c>
      <c r="K153" s="264">
        <v>0</v>
      </c>
      <c r="L153" s="371" t="s">
        <v>9488</v>
      </c>
      <c r="M153" s="360" t="s">
        <v>9497</v>
      </c>
      <c r="N153" s="361">
        <v>44835</v>
      </c>
      <c r="O153" s="361">
        <v>45566</v>
      </c>
      <c r="P153" s="340"/>
      <c r="Q153" s="362" t="s">
        <v>9704</v>
      </c>
      <c r="R153" s="340" t="s">
        <v>9500</v>
      </c>
      <c r="S153" s="278" t="s">
        <v>9500</v>
      </c>
      <c r="T153" s="341" t="s">
        <v>9605</v>
      </c>
      <c r="U153" s="341" t="s">
        <v>9619</v>
      </c>
      <c r="V153" s="341" t="s">
        <v>9499</v>
      </c>
      <c r="W153" s="446"/>
    </row>
    <row r="154" spans="1:24" s="187" customFormat="1" ht="43.5" hidden="1" customHeight="1" x14ac:dyDescent="0.25">
      <c r="A154" s="295" t="s">
        <v>9833</v>
      </c>
      <c r="B154" s="272"/>
      <c r="C154" s="282" t="s">
        <v>9553</v>
      </c>
      <c r="D154" s="294" t="s">
        <v>9837</v>
      </c>
      <c r="E154" s="293">
        <f t="shared" si="42"/>
        <v>0</v>
      </c>
      <c r="F154" s="219">
        <v>425200</v>
      </c>
      <c r="G154" s="221">
        <f t="shared" si="43"/>
        <v>6000000</v>
      </c>
      <c r="H154" s="221">
        <v>0</v>
      </c>
      <c r="I154" s="221">
        <v>3000000</v>
      </c>
      <c r="J154" s="221">
        <v>3000000</v>
      </c>
      <c r="K154" s="221">
        <v>0</v>
      </c>
      <c r="L154" s="442" t="s">
        <v>9488</v>
      </c>
      <c r="M154" s="221" t="s">
        <v>9498</v>
      </c>
      <c r="N154" s="222" t="s">
        <v>9838</v>
      </c>
      <c r="O154" s="222" t="s">
        <v>9834</v>
      </c>
      <c r="P154" s="223"/>
      <c r="Q154" s="223" t="s">
        <v>9704</v>
      </c>
      <c r="R154" s="402" t="s">
        <v>9500</v>
      </c>
      <c r="S154" s="387" t="s">
        <v>9500</v>
      </c>
      <c r="T154" s="388" t="s">
        <v>9605</v>
      </c>
      <c r="U154" s="389" t="s">
        <v>9619</v>
      </c>
      <c r="V154" s="389" t="s">
        <v>9624</v>
      </c>
      <c r="W154" s="390"/>
      <c r="X154" s="186"/>
    </row>
    <row r="155" spans="1:24" s="187" customFormat="1" ht="43.5" hidden="1" customHeight="1" x14ac:dyDescent="0.25">
      <c r="A155" s="295" t="s">
        <v>9840</v>
      </c>
      <c r="B155" s="272"/>
      <c r="C155" s="282" t="s">
        <v>9553</v>
      </c>
      <c r="D155" s="294" t="s">
        <v>9839</v>
      </c>
      <c r="E155" s="293">
        <f t="shared" si="42"/>
        <v>0</v>
      </c>
      <c r="F155" s="259">
        <v>425200</v>
      </c>
      <c r="G155" s="264">
        <f t="shared" si="43"/>
        <v>3750000</v>
      </c>
      <c r="H155" s="264">
        <v>0</v>
      </c>
      <c r="I155" s="264">
        <f>2250000/1.2</f>
        <v>1875000</v>
      </c>
      <c r="J155" s="264">
        <v>1875000</v>
      </c>
      <c r="K155" s="264">
        <v>0</v>
      </c>
      <c r="L155" s="289" t="s">
        <v>9488</v>
      </c>
      <c r="M155" s="360" t="s">
        <v>9498</v>
      </c>
      <c r="N155" s="361">
        <v>44896</v>
      </c>
      <c r="O155" s="361">
        <v>45627</v>
      </c>
      <c r="P155" s="262"/>
      <c r="Q155" s="262" t="s">
        <v>9704</v>
      </c>
      <c r="R155" s="384" t="s">
        <v>9500</v>
      </c>
      <c r="S155" s="265" t="s">
        <v>9500</v>
      </c>
      <c r="T155" s="267" t="s">
        <v>9605</v>
      </c>
      <c r="U155" s="266" t="s">
        <v>9619</v>
      </c>
      <c r="V155" s="266" t="s">
        <v>9624</v>
      </c>
      <c r="W155" s="288"/>
      <c r="X155" s="186"/>
    </row>
    <row r="156" spans="1:24" s="188" customFormat="1" ht="43.5" hidden="1" customHeight="1" x14ac:dyDescent="0.25">
      <c r="A156" s="295" t="s">
        <v>9842</v>
      </c>
      <c r="B156" s="272"/>
      <c r="C156" s="282" t="s">
        <v>9553</v>
      </c>
      <c r="D156" s="294" t="s">
        <v>9841</v>
      </c>
      <c r="E156" s="293">
        <f>H156*1.2</f>
        <v>0</v>
      </c>
      <c r="F156" s="259" t="s">
        <v>9844</v>
      </c>
      <c r="G156" s="264">
        <f t="shared" si="43"/>
        <v>25000000</v>
      </c>
      <c r="H156" s="264">
        <v>0</v>
      </c>
      <c r="I156" s="264">
        <v>12500000</v>
      </c>
      <c r="J156" s="264">
        <v>12500000</v>
      </c>
      <c r="K156" s="264">
        <v>0</v>
      </c>
      <c r="L156" s="289" t="s">
        <v>9488</v>
      </c>
      <c r="M156" s="264" t="s">
        <v>9498</v>
      </c>
      <c r="N156" s="261" t="s">
        <v>9838</v>
      </c>
      <c r="O156" s="261" t="s">
        <v>9834</v>
      </c>
      <c r="P156" s="261" t="s">
        <v>9824</v>
      </c>
      <c r="Q156" s="262" t="s">
        <v>9704</v>
      </c>
      <c r="R156" s="262" t="s">
        <v>9500</v>
      </c>
      <c r="S156" s="384" t="s">
        <v>9500</v>
      </c>
      <c r="T156" s="265" t="s">
        <v>9605</v>
      </c>
      <c r="U156" s="267" t="s">
        <v>9619</v>
      </c>
      <c r="V156" s="276" t="s">
        <v>9624</v>
      </c>
      <c r="W156" s="288"/>
      <c r="X156" s="186"/>
    </row>
    <row r="157" spans="1:24" s="188" customFormat="1" ht="43.5" hidden="1" customHeight="1" x14ac:dyDescent="0.25">
      <c r="A157" s="295" t="s">
        <v>9845</v>
      </c>
      <c r="B157" s="272"/>
      <c r="C157" s="282" t="s">
        <v>9553</v>
      </c>
      <c r="D157" s="294" t="s">
        <v>9843</v>
      </c>
      <c r="E157" s="293">
        <f t="shared" si="42"/>
        <v>0</v>
      </c>
      <c r="F157" s="259" t="s">
        <v>9844</v>
      </c>
      <c r="G157" s="264">
        <f t="shared" si="43"/>
        <v>48333334</v>
      </c>
      <c r="H157" s="264">
        <v>0</v>
      </c>
      <c r="I157" s="264">
        <v>24166667</v>
      </c>
      <c r="J157" s="264">
        <v>24166667</v>
      </c>
      <c r="K157" s="264">
        <v>0</v>
      </c>
      <c r="L157" s="289" t="s">
        <v>9488</v>
      </c>
      <c r="M157" s="264" t="s">
        <v>9498</v>
      </c>
      <c r="N157" s="261" t="s">
        <v>9838</v>
      </c>
      <c r="O157" s="261" t="s">
        <v>9834</v>
      </c>
      <c r="P157" s="261" t="s">
        <v>9824</v>
      </c>
      <c r="Q157" s="262" t="s">
        <v>9704</v>
      </c>
      <c r="R157" s="262" t="s">
        <v>9500</v>
      </c>
      <c r="S157" s="384" t="s">
        <v>9500</v>
      </c>
      <c r="T157" s="265" t="s">
        <v>9605</v>
      </c>
      <c r="U157" s="267" t="s">
        <v>9619</v>
      </c>
      <c r="V157" s="276" t="s">
        <v>9624</v>
      </c>
      <c r="W157" s="288"/>
      <c r="X157" s="186"/>
    </row>
    <row r="158" spans="1:24" s="189" customFormat="1" ht="43.5" hidden="1" customHeight="1" x14ac:dyDescent="0.25">
      <c r="A158" s="295" t="s">
        <v>9846</v>
      </c>
      <c r="B158" s="272"/>
      <c r="C158" s="282" t="s">
        <v>9553</v>
      </c>
      <c r="D158" s="294" t="s">
        <v>9848</v>
      </c>
      <c r="E158" s="293">
        <f t="shared" si="42"/>
        <v>0</v>
      </c>
      <c r="F158" s="259" t="s">
        <v>9844</v>
      </c>
      <c r="G158" s="264">
        <f t="shared" si="43"/>
        <v>8333333.3366666669</v>
      </c>
      <c r="H158" s="264">
        <f>0</f>
        <v>0</v>
      </c>
      <c r="I158" s="264">
        <f>5000000/1.2</f>
        <v>4166666.666666667</v>
      </c>
      <c r="J158" s="264">
        <v>4166666.67</v>
      </c>
      <c r="K158" s="264">
        <v>0</v>
      </c>
      <c r="L158" s="289" t="s">
        <v>9488</v>
      </c>
      <c r="M158" s="264" t="s">
        <v>9498</v>
      </c>
      <c r="N158" s="261" t="s">
        <v>9838</v>
      </c>
      <c r="O158" s="261" t="s">
        <v>9834</v>
      </c>
      <c r="P158" s="261" t="s">
        <v>9824</v>
      </c>
      <c r="Q158" s="262" t="s">
        <v>9704</v>
      </c>
      <c r="R158" s="262" t="s">
        <v>9500</v>
      </c>
      <c r="S158" s="384" t="s">
        <v>9500</v>
      </c>
      <c r="T158" s="265" t="s">
        <v>9605</v>
      </c>
      <c r="U158" s="267" t="s">
        <v>9619</v>
      </c>
      <c r="V158" s="276" t="s">
        <v>9624</v>
      </c>
      <c r="W158" s="288"/>
      <c r="X158" s="186"/>
    </row>
    <row r="159" spans="1:24" s="189" customFormat="1" ht="43.5" hidden="1" customHeight="1" x14ac:dyDescent="0.25">
      <c r="A159" s="295" t="s">
        <v>9847</v>
      </c>
      <c r="B159" s="272"/>
      <c r="C159" s="282" t="s">
        <v>9553</v>
      </c>
      <c r="D159" s="294" t="s">
        <v>9849</v>
      </c>
      <c r="E159" s="293">
        <f t="shared" si="42"/>
        <v>1055250</v>
      </c>
      <c r="F159" s="259" t="s">
        <v>9844</v>
      </c>
      <c r="G159" s="264">
        <f t="shared" si="43"/>
        <v>21105000</v>
      </c>
      <c r="H159" s="264">
        <f>1055250/1.2</f>
        <v>879375</v>
      </c>
      <c r="I159" s="264">
        <f>12663000/1.2</f>
        <v>10552500</v>
      </c>
      <c r="J159" s="264">
        <v>10552500</v>
      </c>
      <c r="K159" s="264">
        <v>0</v>
      </c>
      <c r="L159" s="289" t="s">
        <v>9488</v>
      </c>
      <c r="M159" s="264" t="s">
        <v>9498</v>
      </c>
      <c r="N159" s="261" t="s">
        <v>9838</v>
      </c>
      <c r="O159" s="261" t="s">
        <v>9834</v>
      </c>
      <c r="P159" s="261" t="s">
        <v>9824</v>
      </c>
      <c r="Q159" s="262" t="s">
        <v>9704</v>
      </c>
      <c r="R159" s="262" t="s">
        <v>9500</v>
      </c>
      <c r="S159" s="384" t="s">
        <v>9500</v>
      </c>
      <c r="T159" s="265" t="s">
        <v>9605</v>
      </c>
      <c r="U159" s="267" t="s">
        <v>9619</v>
      </c>
      <c r="V159" s="276" t="s">
        <v>9624</v>
      </c>
      <c r="W159" s="288"/>
      <c r="X159" s="186"/>
    </row>
    <row r="160" spans="1:24" s="189" customFormat="1" ht="146.25" hidden="1" customHeight="1" x14ac:dyDescent="0.25">
      <c r="A160" s="295" t="s">
        <v>9851</v>
      </c>
      <c r="B160" s="272"/>
      <c r="C160" s="282" t="s">
        <v>9553</v>
      </c>
      <c r="D160" s="294" t="s">
        <v>9850</v>
      </c>
      <c r="E160" s="293">
        <f t="shared" si="42"/>
        <v>23499800</v>
      </c>
      <c r="F160" s="259" t="s">
        <v>9844</v>
      </c>
      <c r="G160" s="264">
        <f t="shared" si="43"/>
        <v>93999200</v>
      </c>
      <c r="H160" s="264">
        <f>23499800/1.2</f>
        <v>19583166.666666668</v>
      </c>
      <c r="I160" s="264">
        <f>56399520/1.2</f>
        <v>46999600</v>
      </c>
      <c r="J160" s="264">
        <v>46999600</v>
      </c>
      <c r="K160" s="264">
        <v>0</v>
      </c>
      <c r="L160" s="289" t="s">
        <v>9488</v>
      </c>
      <c r="M160" s="360" t="s">
        <v>9496</v>
      </c>
      <c r="N160" s="361">
        <v>44682</v>
      </c>
      <c r="O160" s="361">
        <v>45629</v>
      </c>
      <c r="P160" s="261" t="s">
        <v>9824</v>
      </c>
      <c r="Q160" s="262" t="s">
        <v>9704</v>
      </c>
      <c r="R160" s="262" t="s">
        <v>9500</v>
      </c>
      <c r="S160" s="384" t="s">
        <v>9500</v>
      </c>
      <c r="T160" s="265" t="s">
        <v>9605</v>
      </c>
      <c r="U160" s="267" t="s">
        <v>9619</v>
      </c>
      <c r="V160" s="276" t="s">
        <v>9624</v>
      </c>
      <c r="W160" s="288"/>
      <c r="X160" s="186"/>
    </row>
    <row r="161" spans="1:24" s="189" customFormat="1" ht="43.5" hidden="1" customHeight="1" x14ac:dyDescent="0.25">
      <c r="A161" s="295" t="s">
        <v>9852</v>
      </c>
      <c r="B161" s="272"/>
      <c r="C161" s="282" t="s">
        <v>9553</v>
      </c>
      <c r="D161" s="294" t="s">
        <v>9853</v>
      </c>
      <c r="E161" s="293">
        <f t="shared" si="42"/>
        <v>8296200</v>
      </c>
      <c r="F161" s="259" t="s">
        <v>9844</v>
      </c>
      <c r="G161" s="264">
        <f t="shared" ref="G161" si="47">SUM(I161:K161)</f>
        <v>26271300</v>
      </c>
      <c r="H161" s="264">
        <v>6913500</v>
      </c>
      <c r="I161" s="264">
        <v>16592400</v>
      </c>
      <c r="J161" s="264">
        <v>9678900</v>
      </c>
      <c r="K161" s="264">
        <v>0</v>
      </c>
      <c r="L161" s="289" t="s">
        <v>9488</v>
      </c>
      <c r="M161" s="360" t="s">
        <v>9496</v>
      </c>
      <c r="N161" s="361">
        <v>44743</v>
      </c>
      <c r="O161" s="361">
        <v>45536</v>
      </c>
      <c r="P161" s="261" t="s">
        <v>9824</v>
      </c>
      <c r="Q161" s="262" t="s">
        <v>9704</v>
      </c>
      <c r="R161" s="262" t="s">
        <v>9500</v>
      </c>
      <c r="S161" s="384" t="s">
        <v>9500</v>
      </c>
      <c r="T161" s="265" t="s">
        <v>9605</v>
      </c>
      <c r="U161" s="267" t="s">
        <v>9619</v>
      </c>
      <c r="V161" s="276" t="s">
        <v>9624</v>
      </c>
      <c r="W161" s="288"/>
      <c r="X161" s="186"/>
    </row>
    <row r="162" spans="1:24" s="189" customFormat="1" ht="43.5" hidden="1" customHeight="1" x14ac:dyDescent="0.25">
      <c r="A162" s="295" t="s">
        <v>9854</v>
      </c>
      <c r="B162" s="272"/>
      <c r="C162" s="282" t="s">
        <v>9553</v>
      </c>
      <c r="D162" s="294" t="s">
        <v>9860</v>
      </c>
      <c r="E162" s="293">
        <f t="shared" si="42"/>
        <v>1548000</v>
      </c>
      <c r="F162" s="259" t="s">
        <v>9844</v>
      </c>
      <c r="G162" s="264">
        <f t="shared" ref="G162" si="48">SUM(I162:K162)</f>
        <v>31000000</v>
      </c>
      <c r="H162" s="264">
        <f>1548000/1.2</f>
        <v>1290000</v>
      </c>
      <c r="I162" s="264">
        <f>18600000/1.2</f>
        <v>15500000</v>
      </c>
      <c r="J162" s="264">
        <v>15500000</v>
      </c>
      <c r="K162" s="264">
        <v>0</v>
      </c>
      <c r="L162" s="289" t="s">
        <v>9488</v>
      </c>
      <c r="M162" s="264" t="s">
        <v>9498</v>
      </c>
      <c r="N162" s="261" t="s">
        <v>9855</v>
      </c>
      <c r="O162" s="261" t="s">
        <v>9858</v>
      </c>
      <c r="P162" s="261" t="s">
        <v>9824</v>
      </c>
      <c r="Q162" s="262" t="s">
        <v>9704</v>
      </c>
      <c r="R162" s="262" t="s">
        <v>9500</v>
      </c>
      <c r="S162" s="384" t="s">
        <v>9500</v>
      </c>
      <c r="T162" s="265" t="s">
        <v>9605</v>
      </c>
      <c r="U162" s="267" t="s">
        <v>9619</v>
      </c>
      <c r="V162" s="276" t="s">
        <v>9624</v>
      </c>
      <c r="W162" s="288"/>
      <c r="X162" s="186"/>
    </row>
    <row r="163" spans="1:24" s="189" customFormat="1" ht="43.5" hidden="1" customHeight="1" x14ac:dyDescent="0.25">
      <c r="A163" s="295" t="s">
        <v>9859</v>
      </c>
      <c r="B163" s="272"/>
      <c r="C163" s="282" t="s">
        <v>9553</v>
      </c>
      <c r="D163" s="294" t="s">
        <v>9861</v>
      </c>
      <c r="E163" s="293">
        <f t="shared" si="42"/>
        <v>2299680</v>
      </c>
      <c r="F163" s="259" t="s">
        <v>9844</v>
      </c>
      <c r="G163" s="264">
        <f t="shared" ref="G163" si="49">SUM(I163:K163)</f>
        <v>23000000</v>
      </c>
      <c r="H163" s="264">
        <f>2299680/1.2</f>
        <v>1916400</v>
      </c>
      <c r="I163" s="264">
        <f>13800000/1.2</f>
        <v>11500000</v>
      </c>
      <c r="J163" s="264">
        <v>11500000</v>
      </c>
      <c r="K163" s="264">
        <v>0</v>
      </c>
      <c r="L163" s="289" t="s">
        <v>9488</v>
      </c>
      <c r="M163" s="264" t="s">
        <v>9497</v>
      </c>
      <c r="N163" s="261" t="s">
        <v>9856</v>
      </c>
      <c r="O163" s="261" t="s">
        <v>9857</v>
      </c>
      <c r="P163" s="261" t="s">
        <v>9824</v>
      </c>
      <c r="Q163" s="262" t="s">
        <v>9704</v>
      </c>
      <c r="R163" s="262" t="s">
        <v>9500</v>
      </c>
      <c r="S163" s="384" t="s">
        <v>9500</v>
      </c>
      <c r="T163" s="265" t="s">
        <v>9605</v>
      </c>
      <c r="U163" s="267" t="s">
        <v>9619</v>
      </c>
      <c r="V163" s="276" t="s">
        <v>9624</v>
      </c>
      <c r="W163" s="288"/>
      <c r="X163" s="186"/>
    </row>
    <row r="164" spans="1:24" s="189" customFormat="1" ht="43.5" hidden="1" customHeight="1" x14ac:dyDescent="0.25">
      <c r="A164" s="295" t="s">
        <v>9862</v>
      </c>
      <c r="B164" s="272"/>
      <c r="C164" s="282" t="s">
        <v>9553</v>
      </c>
      <c r="D164" s="294" t="s">
        <v>9867</v>
      </c>
      <c r="E164" s="293">
        <f t="shared" ref="E164:E167" si="50">H164*1.2</f>
        <v>195600</v>
      </c>
      <c r="F164" s="259" t="s">
        <v>9844</v>
      </c>
      <c r="G164" s="264">
        <f t="shared" ref="G164:G167" si="51">SUM(I164:K164)</f>
        <v>1956000</v>
      </c>
      <c r="H164" s="264">
        <f>195600/1.2</f>
        <v>163000</v>
      </c>
      <c r="I164" s="264">
        <f>1173600/1.2</f>
        <v>978000</v>
      </c>
      <c r="J164" s="264">
        <v>978000</v>
      </c>
      <c r="K164" s="264">
        <v>0</v>
      </c>
      <c r="L164" s="289" t="s">
        <v>9488</v>
      </c>
      <c r="M164" s="360" t="s">
        <v>9497</v>
      </c>
      <c r="N164" s="361">
        <v>44835</v>
      </c>
      <c r="O164" s="361">
        <v>45566</v>
      </c>
      <c r="P164" s="261" t="s">
        <v>9824</v>
      </c>
      <c r="Q164" s="262" t="s">
        <v>9704</v>
      </c>
      <c r="R164" s="262" t="s">
        <v>9500</v>
      </c>
      <c r="S164" s="384" t="s">
        <v>9500</v>
      </c>
      <c r="T164" s="265" t="s">
        <v>9605</v>
      </c>
      <c r="U164" s="267" t="s">
        <v>9619</v>
      </c>
      <c r="V164" s="276" t="s">
        <v>9624</v>
      </c>
      <c r="W164" s="288"/>
      <c r="X164" s="186"/>
    </row>
    <row r="165" spans="1:24" s="189" customFormat="1" ht="43.5" hidden="1" customHeight="1" x14ac:dyDescent="0.25">
      <c r="A165" s="295" t="s">
        <v>9863</v>
      </c>
      <c r="B165" s="272"/>
      <c r="C165" s="282" t="s">
        <v>9553</v>
      </c>
      <c r="D165" s="294" t="s">
        <v>9868</v>
      </c>
      <c r="E165" s="293">
        <f t="shared" si="50"/>
        <v>0</v>
      </c>
      <c r="F165" s="259" t="s">
        <v>9844</v>
      </c>
      <c r="G165" s="264">
        <f t="shared" si="51"/>
        <v>7500000</v>
      </c>
      <c r="H165" s="264">
        <v>0</v>
      </c>
      <c r="I165" s="264">
        <v>3750000</v>
      </c>
      <c r="J165" s="264">
        <v>3750000</v>
      </c>
      <c r="K165" s="264">
        <v>0</v>
      </c>
      <c r="L165" s="289" t="s">
        <v>9488</v>
      </c>
      <c r="M165" s="360" t="s">
        <v>9498</v>
      </c>
      <c r="N165" s="361">
        <v>44896</v>
      </c>
      <c r="O165" s="361">
        <v>45627</v>
      </c>
      <c r="P165" s="261" t="s">
        <v>9824</v>
      </c>
      <c r="Q165" s="262" t="s">
        <v>9704</v>
      </c>
      <c r="R165" s="262" t="s">
        <v>9500</v>
      </c>
      <c r="S165" s="384" t="s">
        <v>9500</v>
      </c>
      <c r="T165" s="265" t="s">
        <v>9605</v>
      </c>
      <c r="U165" s="267" t="s">
        <v>9619</v>
      </c>
      <c r="V165" s="276" t="s">
        <v>9624</v>
      </c>
      <c r="W165" s="288"/>
      <c r="X165" s="186"/>
    </row>
    <row r="166" spans="1:24" s="189" customFormat="1" ht="43.5" hidden="1" customHeight="1" x14ac:dyDescent="0.25">
      <c r="A166" s="295" t="s">
        <v>9864</v>
      </c>
      <c r="B166" s="272"/>
      <c r="C166" s="282" t="s">
        <v>9553</v>
      </c>
      <c r="D166" s="294" t="s">
        <v>9869</v>
      </c>
      <c r="E166" s="293">
        <f t="shared" si="50"/>
        <v>0</v>
      </c>
      <c r="F166" s="259" t="s">
        <v>9844</v>
      </c>
      <c r="G166" s="264">
        <f t="shared" si="51"/>
        <v>8333333.333333334</v>
      </c>
      <c r="H166" s="264">
        <v>0</v>
      </c>
      <c r="I166" s="264">
        <v>4166666.666666667</v>
      </c>
      <c r="J166" s="264">
        <v>4166666.666666667</v>
      </c>
      <c r="K166" s="264">
        <v>0</v>
      </c>
      <c r="L166" s="289" t="s">
        <v>9488</v>
      </c>
      <c r="M166" s="360" t="s">
        <v>9498</v>
      </c>
      <c r="N166" s="361">
        <v>44896</v>
      </c>
      <c r="O166" s="361">
        <v>45627</v>
      </c>
      <c r="P166" s="261" t="s">
        <v>9824</v>
      </c>
      <c r="Q166" s="262" t="s">
        <v>9704</v>
      </c>
      <c r="R166" s="262" t="s">
        <v>9500</v>
      </c>
      <c r="S166" s="384" t="s">
        <v>9500</v>
      </c>
      <c r="T166" s="265" t="s">
        <v>9605</v>
      </c>
      <c r="U166" s="267" t="s">
        <v>9619</v>
      </c>
      <c r="V166" s="276" t="s">
        <v>9624</v>
      </c>
      <c r="W166" s="288"/>
      <c r="X166" s="186"/>
    </row>
    <row r="167" spans="1:24" s="189" customFormat="1" ht="43.5" hidden="1" customHeight="1" x14ac:dyDescent="0.25">
      <c r="A167" s="295" t="s">
        <v>9865</v>
      </c>
      <c r="B167" s="272"/>
      <c r="C167" s="282" t="s">
        <v>9553</v>
      </c>
      <c r="D167" s="294" t="s">
        <v>9870</v>
      </c>
      <c r="E167" s="293">
        <f t="shared" si="50"/>
        <v>4162500</v>
      </c>
      <c r="F167" s="259" t="s">
        <v>9844</v>
      </c>
      <c r="G167" s="264">
        <f t="shared" si="51"/>
        <v>13181250</v>
      </c>
      <c r="H167" s="264">
        <v>3468750</v>
      </c>
      <c r="I167" s="264">
        <v>8325000</v>
      </c>
      <c r="J167" s="264">
        <v>4856250</v>
      </c>
      <c r="K167" s="264">
        <v>0</v>
      </c>
      <c r="L167" s="289" t="s">
        <v>9488</v>
      </c>
      <c r="M167" s="360" t="s">
        <v>9496</v>
      </c>
      <c r="N167" s="361">
        <v>44713</v>
      </c>
      <c r="O167" s="361">
        <v>45444</v>
      </c>
      <c r="P167" s="261" t="s">
        <v>9824</v>
      </c>
      <c r="Q167" s="262" t="s">
        <v>9704</v>
      </c>
      <c r="R167" s="262" t="s">
        <v>9500</v>
      </c>
      <c r="S167" s="384" t="s">
        <v>9500</v>
      </c>
      <c r="T167" s="265" t="s">
        <v>9605</v>
      </c>
      <c r="U167" s="267" t="s">
        <v>9619</v>
      </c>
      <c r="V167" s="276" t="s">
        <v>9624</v>
      </c>
      <c r="W167" s="288"/>
      <c r="X167" s="186"/>
    </row>
    <row r="168" spans="1:24" s="189" customFormat="1" ht="43.5" hidden="1" customHeight="1" x14ac:dyDescent="0.25">
      <c r="A168" s="295" t="s">
        <v>9866</v>
      </c>
      <c r="B168" s="272"/>
      <c r="C168" s="282" t="s">
        <v>9553</v>
      </c>
      <c r="D168" s="294" t="s">
        <v>9871</v>
      </c>
      <c r="E168" s="293">
        <f>H168*1.2</f>
        <v>60000</v>
      </c>
      <c r="F168" s="259" t="s">
        <v>9844</v>
      </c>
      <c r="G168" s="264">
        <f>SUBTOTAL(9,H168:K168)</f>
        <v>0</v>
      </c>
      <c r="H168" s="264">
        <f>60000/1.2</f>
        <v>50000</v>
      </c>
      <c r="I168" s="264">
        <v>0</v>
      </c>
      <c r="J168" s="264">
        <v>0</v>
      </c>
      <c r="K168" s="264">
        <v>0</v>
      </c>
      <c r="L168" s="289" t="s">
        <v>9488</v>
      </c>
      <c r="M168" s="360" t="s">
        <v>9495</v>
      </c>
      <c r="N168" s="361">
        <v>44562</v>
      </c>
      <c r="O168" s="361">
        <v>44896</v>
      </c>
      <c r="P168" s="261" t="s">
        <v>9824</v>
      </c>
      <c r="Q168" s="262" t="s">
        <v>9704</v>
      </c>
      <c r="R168" s="262" t="s">
        <v>9500</v>
      </c>
      <c r="S168" s="384" t="s">
        <v>9500</v>
      </c>
      <c r="T168" s="265" t="s">
        <v>9605</v>
      </c>
      <c r="U168" s="267" t="s">
        <v>9619</v>
      </c>
      <c r="V168" s="276" t="s">
        <v>9625</v>
      </c>
      <c r="W168" s="288"/>
      <c r="X168" s="186"/>
    </row>
    <row r="169" spans="1:24" s="356" customFormat="1" ht="43.5" hidden="1" customHeight="1" x14ac:dyDescent="0.25">
      <c r="A169" s="295" t="s">
        <v>9885</v>
      </c>
      <c r="B169" s="272"/>
      <c r="C169" s="282" t="s">
        <v>9553</v>
      </c>
      <c r="D169" s="294" t="s">
        <v>9873</v>
      </c>
      <c r="E169" s="293">
        <v>6600000</v>
      </c>
      <c r="F169" s="292">
        <v>424900</v>
      </c>
      <c r="G169" s="264">
        <v>17000000</v>
      </c>
      <c r="H169" s="264">
        <v>5500000</v>
      </c>
      <c r="I169" s="264">
        <v>8500000</v>
      </c>
      <c r="J169" s="264">
        <v>3000000</v>
      </c>
      <c r="K169" s="264">
        <v>0</v>
      </c>
      <c r="L169" s="493" t="s">
        <v>9685</v>
      </c>
      <c r="M169" s="264"/>
      <c r="N169" s="261"/>
      <c r="O169" s="261"/>
      <c r="P169" s="361" t="s">
        <v>9875</v>
      </c>
      <c r="Q169" s="262" t="s">
        <v>9704</v>
      </c>
      <c r="R169" s="262" t="s">
        <v>9500</v>
      </c>
      <c r="S169" s="384" t="s">
        <v>9500</v>
      </c>
      <c r="T169" s="265" t="s">
        <v>9605</v>
      </c>
      <c r="U169" s="267" t="s">
        <v>9619</v>
      </c>
      <c r="V169" s="276" t="s">
        <v>9624</v>
      </c>
      <c r="W169" s="288"/>
      <c r="X169" s="286"/>
    </row>
    <row r="170" spans="1:24" s="355" customFormat="1" ht="33.75" hidden="1" x14ac:dyDescent="0.2">
      <c r="A170" s="268"/>
      <c r="B170" s="375" t="s">
        <v>9555</v>
      </c>
      <c r="C170" s="368" t="s">
        <v>9553</v>
      </c>
      <c r="D170" s="391" t="s">
        <v>9874</v>
      </c>
      <c r="E170" s="432">
        <v>2400000</v>
      </c>
      <c r="F170" s="364">
        <v>424900</v>
      </c>
      <c r="G170" s="269">
        <v>4000000</v>
      </c>
      <c r="H170" s="392">
        <v>2000000</v>
      </c>
      <c r="I170" s="392">
        <v>2000000</v>
      </c>
      <c r="J170" s="392">
        <v>0</v>
      </c>
      <c r="K170" s="264">
        <v>0</v>
      </c>
      <c r="L170" s="493" t="s">
        <v>9685</v>
      </c>
      <c r="M170" s="360" t="s">
        <v>9495</v>
      </c>
      <c r="N170" s="361">
        <v>44593</v>
      </c>
      <c r="O170" s="361">
        <v>45323</v>
      </c>
      <c r="P170" s="361" t="s">
        <v>9875</v>
      </c>
      <c r="Q170" s="403" t="s">
        <v>9927</v>
      </c>
      <c r="R170" s="366" t="s">
        <v>9499</v>
      </c>
      <c r="S170" s="365" t="s">
        <v>9500</v>
      </c>
      <c r="T170" s="367" t="s">
        <v>9605</v>
      </c>
      <c r="U170" s="367" t="s">
        <v>9619</v>
      </c>
      <c r="V170" s="276" t="s">
        <v>9624</v>
      </c>
      <c r="W170" s="253"/>
    </row>
    <row r="171" spans="1:24" s="355" customFormat="1" ht="33.75" hidden="1" x14ac:dyDescent="0.2">
      <c r="A171" s="268"/>
      <c r="B171" s="375" t="s">
        <v>9581</v>
      </c>
      <c r="C171" s="368" t="s">
        <v>9553</v>
      </c>
      <c r="D171" s="391" t="s">
        <v>9876</v>
      </c>
      <c r="E171" s="432">
        <v>3600000</v>
      </c>
      <c r="F171" s="364">
        <v>424900</v>
      </c>
      <c r="G171" s="269">
        <v>6000000</v>
      </c>
      <c r="H171" s="392">
        <v>3000000</v>
      </c>
      <c r="I171" s="392">
        <v>3000000</v>
      </c>
      <c r="J171" s="392">
        <v>0</v>
      </c>
      <c r="K171" s="264">
        <v>0</v>
      </c>
      <c r="L171" s="493" t="s">
        <v>9685</v>
      </c>
      <c r="M171" s="360" t="s">
        <v>9495</v>
      </c>
      <c r="N171" s="361">
        <v>44593</v>
      </c>
      <c r="O171" s="361">
        <v>45323</v>
      </c>
      <c r="P171" s="361" t="s">
        <v>9875</v>
      </c>
      <c r="Q171" s="403" t="s">
        <v>9783</v>
      </c>
      <c r="R171" s="366" t="s">
        <v>9499</v>
      </c>
      <c r="S171" s="365" t="s">
        <v>9500</v>
      </c>
      <c r="T171" s="367" t="s">
        <v>9607</v>
      </c>
      <c r="U171" s="367" t="s">
        <v>9619</v>
      </c>
      <c r="V171" s="276" t="s">
        <v>9624</v>
      </c>
      <c r="W171" s="253"/>
    </row>
    <row r="172" spans="1:24" s="355" customFormat="1" ht="33.75" hidden="1" x14ac:dyDescent="0.2">
      <c r="A172" s="268"/>
      <c r="B172" s="375" t="s">
        <v>9582</v>
      </c>
      <c r="C172" s="368" t="s">
        <v>9553</v>
      </c>
      <c r="D172" s="391" t="s">
        <v>10146</v>
      </c>
      <c r="E172" s="432">
        <v>0</v>
      </c>
      <c r="F172" s="364">
        <v>424900</v>
      </c>
      <c r="G172" s="269">
        <v>3000000</v>
      </c>
      <c r="H172" s="392">
        <v>0</v>
      </c>
      <c r="I172" s="392">
        <v>1500000</v>
      </c>
      <c r="J172" s="392">
        <v>1500000</v>
      </c>
      <c r="K172" s="264">
        <v>0</v>
      </c>
      <c r="L172" s="493" t="s">
        <v>9685</v>
      </c>
      <c r="M172" s="360" t="s">
        <v>9496</v>
      </c>
      <c r="N172" s="361">
        <v>44743</v>
      </c>
      <c r="O172" s="361">
        <v>45474</v>
      </c>
      <c r="P172" s="361" t="s">
        <v>9875</v>
      </c>
      <c r="Q172" s="403" t="s">
        <v>10107</v>
      </c>
      <c r="R172" s="366" t="s">
        <v>9499</v>
      </c>
      <c r="S172" s="365" t="s">
        <v>9500</v>
      </c>
      <c r="T172" s="367" t="s">
        <v>9609</v>
      </c>
      <c r="U172" s="367" t="s">
        <v>9619</v>
      </c>
      <c r="V172" s="276" t="s">
        <v>9624</v>
      </c>
      <c r="W172" s="253"/>
    </row>
    <row r="173" spans="1:24" s="355" customFormat="1" ht="33.75" hidden="1" x14ac:dyDescent="0.2">
      <c r="A173" s="268"/>
      <c r="B173" s="375" t="s">
        <v>9583</v>
      </c>
      <c r="C173" s="368" t="s">
        <v>9553</v>
      </c>
      <c r="D173" s="391" t="s">
        <v>9877</v>
      </c>
      <c r="E173" s="432">
        <v>0</v>
      </c>
      <c r="F173" s="364">
        <v>424900</v>
      </c>
      <c r="G173" s="269">
        <v>2000000</v>
      </c>
      <c r="H173" s="392">
        <v>0</v>
      </c>
      <c r="I173" s="392">
        <v>1000000</v>
      </c>
      <c r="J173" s="392">
        <v>1000000</v>
      </c>
      <c r="K173" s="264">
        <v>0</v>
      </c>
      <c r="L173" s="493" t="s">
        <v>9685</v>
      </c>
      <c r="M173" s="360" t="s">
        <v>9498</v>
      </c>
      <c r="N173" s="361" t="s">
        <v>9878</v>
      </c>
      <c r="O173" s="361" t="s">
        <v>9879</v>
      </c>
      <c r="P173" s="361" t="s">
        <v>9875</v>
      </c>
      <c r="Q173" s="403" t="s">
        <v>9927</v>
      </c>
      <c r="R173" s="366" t="s">
        <v>9499</v>
      </c>
      <c r="S173" s="365" t="s">
        <v>9500</v>
      </c>
      <c r="T173" s="367" t="s">
        <v>9606</v>
      </c>
      <c r="U173" s="367" t="s">
        <v>9619</v>
      </c>
      <c r="V173" s="276" t="s">
        <v>9624</v>
      </c>
      <c r="W173" s="253"/>
    </row>
    <row r="174" spans="1:24" s="355" customFormat="1" ht="33.75" hidden="1" x14ac:dyDescent="0.2">
      <c r="A174" s="268"/>
      <c r="B174" s="375" t="s">
        <v>9584</v>
      </c>
      <c r="C174" s="368" t="s">
        <v>9553</v>
      </c>
      <c r="D174" s="391" t="s">
        <v>9880</v>
      </c>
      <c r="E174" s="432">
        <v>600000</v>
      </c>
      <c r="F174" s="364">
        <v>424900</v>
      </c>
      <c r="G174" s="269">
        <v>2000000</v>
      </c>
      <c r="H174" s="392">
        <v>500000</v>
      </c>
      <c r="I174" s="392">
        <v>1000000</v>
      </c>
      <c r="J174" s="392">
        <v>500000</v>
      </c>
      <c r="K174" s="264">
        <v>0</v>
      </c>
      <c r="L174" s="493" t="s">
        <v>9685</v>
      </c>
      <c r="M174" s="360" t="s">
        <v>9498</v>
      </c>
      <c r="N174" s="361" t="s">
        <v>9878</v>
      </c>
      <c r="O174" s="361" t="s">
        <v>9879</v>
      </c>
      <c r="P174" s="361" t="s">
        <v>9875</v>
      </c>
      <c r="Q174" s="403" t="s">
        <v>9940</v>
      </c>
      <c r="R174" s="366" t="s">
        <v>9499</v>
      </c>
      <c r="S174" s="365" t="s">
        <v>9500</v>
      </c>
      <c r="T174" s="367" t="s">
        <v>9608</v>
      </c>
      <c r="U174" s="367" t="s">
        <v>9619</v>
      </c>
      <c r="V174" s="276" t="s">
        <v>9624</v>
      </c>
      <c r="W174" s="253"/>
    </row>
    <row r="175" spans="1:24" s="189" customFormat="1" ht="100.5" hidden="1" customHeight="1" x14ac:dyDescent="0.25">
      <c r="A175" s="295" t="s">
        <v>9886</v>
      </c>
      <c r="B175" s="272"/>
      <c r="C175" s="282" t="s">
        <v>9553</v>
      </c>
      <c r="D175" s="294" t="s">
        <v>9881</v>
      </c>
      <c r="E175" s="293">
        <f t="shared" ref="E175:E180" si="52">H175*1.2</f>
        <v>0</v>
      </c>
      <c r="F175" s="259">
        <v>425200</v>
      </c>
      <c r="G175" s="264">
        <f t="shared" ref="G175" si="53">SUM(H175:J175)</f>
        <v>2200000</v>
      </c>
      <c r="H175" s="264">
        <v>0</v>
      </c>
      <c r="I175" s="264">
        <v>700000</v>
      </c>
      <c r="J175" s="264">
        <v>1500000</v>
      </c>
      <c r="K175" s="264">
        <v>0</v>
      </c>
      <c r="L175" s="289" t="s">
        <v>9488</v>
      </c>
      <c r="M175" s="264" t="s">
        <v>9496</v>
      </c>
      <c r="N175" s="365" t="s">
        <v>9897</v>
      </c>
      <c r="O175" s="366">
        <v>45901</v>
      </c>
      <c r="P175" s="261" t="s">
        <v>9882</v>
      </c>
      <c r="Q175" s="261" t="s">
        <v>9704</v>
      </c>
      <c r="R175" s="262" t="s">
        <v>9499</v>
      </c>
      <c r="S175" s="262" t="s">
        <v>9500</v>
      </c>
      <c r="T175" s="384" t="s">
        <v>9605</v>
      </c>
      <c r="U175" s="265" t="s">
        <v>9619</v>
      </c>
      <c r="V175" s="276" t="s">
        <v>9624</v>
      </c>
      <c r="W175" s="288"/>
      <c r="X175" s="186"/>
    </row>
    <row r="176" spans="1:24" s="189" customFormat="1" ht="94.5" hidden="1" customHeight="1" x14ac:dyDescent="0.25">
      <c r="A176" s="295" t="s">
        <v>9887</v>
      </c>
      <c r="B176" s="272"/>
      <c r="C176" s="282" t="s">
        <v>9553</v>
      </c>
      <c r="D176" s="294" t="s">
        <v>9883</v>
      </c>
      <c r="E176" s="293">
        <f t="shared" si="52"/>
        <v>600000</v>
      </c>
      <c r="F176" s="259">
        <v>425200</v>
      </c>
      <c r="G176" s="264">
        <f t="shared" ref="G176" si="54">SUM(H176:J176)</f>
        <v>3000000</v>
      </c>
      <c r="H176" s="264">
        <v>500000</v>
      </c>
      <c r="I176" s="264">
        <v>1250000</v>
      </c>
      <c r="J176" s="264">
        <v>1250000</v>
      </c>
      <c r="K176" s="264">
        <v>0</v>
      </c>
      <c r="L176" s="289" t="s">
        <v>9488</v>
      </c>
      <c r="M176" s="264" t="s">
        <v>9497</v>
      </c>
      <c r="N176" s="365" t="s">
        <v>9897</v>
      </c>
      <c r="O176" s="366" t="s">
        <v>9884</v>
      </c>
      <c r="P176" s="261" t="s">
        <v>9882</v>
      </c>
      <c r="Q176" s="261" t="s">
        <v>9704</v>
      </c>
      <c r="R176" s="262" t="s">
        <v>9500</v>
      </c>
      <c r="S176" s="262" t="s">
        <v>9500</v>
      </c>
      <c r="T176" s="384" t="s">
        <v>9605</v>
      </c>
      <c r="U176" s="265" t="s">
        <v>9619</v>
      </c>
      <c r="V176" s="276" t="s">
        <v>9624</v>
      </c>
      <c r="W176" s="288"/>
      <c r="X176" s="186"/>
    </row>
    <row r="177" spans="1:24" s="189" customFormat="1" ht="83.25" hidden="1" customHeight="1" x14ac:dyDescent="0.25">
      <c r="A177" s="295" t="s">
        <v>9888</v>
      </c>
      <c r="B177" s="272"/>
      <c r="C177" s="282" t="s">
        <v>9553</v>
      </c>
      <c r="D177" s="294" t="s">
        <v>9889</v>
      </c>
      <c r="E177" s="293">
        <f t="shared" si="52"/>
        <v>0</v>
      </c>
      <c r="F177" s="259">
        <v>425200</v>
      </c>
      <c r="G177" s="264">
        <f t="shared" ref="G177:G180" si="55">SUM(H177:J177)</f>
        <v>6000000</v>
      </c>
      <c r="H177" s="264">
        <v>0</v>
      </c>
      <c r="I177" s="264">
        <v>3000000</v>
      </c>
      <c r="J177" s="264">
        <v>3000000</v>
      </c>
      <c r="K177" s="264">
        <v>0</v>
      </c>
      <c r="L177" s="289" t="s">
        <v>9488</v>
      </c>
      <c r="M177" s="264" t="s">
        <v>9498</v>
      </c>
      <c r="N177" s="365" t="s">
        <v>9897</v>
      </c>
      <c r="O177" s="366">
        <v>45689</v>
      </c>
      <c r="P177" s="261" t="s">
        <v>9882</v>
      </c>
      <c r="Q177" s="261" t="s">
        <v>9704</v>
      </c>
      <c r="R177" s="262" t="s">
        <v>9500</v>
      </c>
      <c r="S177" s="262" t="s">
        <v>9500</v>
      </c>
      <c r="T177" s="384" t="s">
        <v>9608</v>
      </c>
      <c r="U177" s="265" t="s">
        <v>9619</v>
      </c>
      <c r="V177" s="276" t="s">
        <v>9624</v>
      </c>
      <c r="W177" s="288"/>
      <c r="X177" s="186"/>
    </row>
    <row r="178" spans="1:24" s="189" customFormat="1" ht="78" hidden="1" customHeight="1" x14ac:dyDescent="0.25">
      <c r="A178" s="295" t="s">
        <v>9872</v>
      </c>
      <c r="B178" s="272"/>
      <c r="C178" s="282" t="s">
        <v>9553</v>
      </c>
      <c r="D178" s="294" t="s">
        <v>9890</v>
      </c>
      <c r="E178" s="293">
        <f t="shared" si="52"/>
        <v>0</v>
      </c>
      <c r="F178" s="259">
        <v>425200</v>
      </c>
      <c r="G178" s="264">
        <f t="shared" si="55"/>
        <v>3000000</v>
      </c>
      <c r="H178" s="264">
        <v>0</v>
      </c>
      <c r="I178" s="264">
        <v>1500000</v>
      </c>
      <c r="J178" s="264">
        <v>1500000</v>
      </c>
      <c r="K178" s="264">
        <v>0</v>
      </c>
      <c r="L178" s="289" t="s">
        <v>9488</v>
      </c>
      <c r="M178" s="264" t="s">
        <v>9498</v>
      </c>
      <c r="N178" s="365" t="s">
        <v>9897</v>
      </c>
      <c r="O178" s="366">
        <v>45689</v>
      </c>
      <c r="P178" s="261" t="s">
        <v>9882</v>
      </c>
      <c r="Q178" s="261" t="s">
        <v>9704</v>
      </c>
      <c r="R178" s="262" t="s">
        <v>9500</v>
      </c>
      <c r="S178" s="262" t="s">
        <v>9500</v>
      </c>
      <c r="T178" s="384" t="s">
        <v>9609</v>
      </c>
      <c r="U178" s="265" t="s">
        <v>9619</v>
      </c>
      <c r="V178" s="276" t="s">
        <v>9624</v>
      </c>
      <c r="W178" s="288"/>
      <c r="X178" s="186"/>
    </row>
    <row r="179" spans="1:24" s="189" customFormat="1" ht="43.5" hidden="1" customHeight="1" x14ac:dyDescent="0.25">
      <c r="A179" s="295" t="s">
        <v>9893</v>
      </c>
      <c r="B179" s="272"/>
      <c r="C179" s="282" t="s">
        <v>9553</v>
      </c>
      <c r="D179" s="294" t="s">
        <v>9891</v>
      </c>
      <c r="E179" s="293">
        <f t="shared" si="52"/>
        <v>300000</v>
      </c>
      <c r="F179" s="259">
        <v>425200</v>
      </c>
      <c r="G179" s="264">
        <f t="shared" si="55"/>
        <v>250000</v>
      </c>
      <c r="H179" s="264">
        <v>250000</v>
      </c>
      <c r="I179" s="264">
        <v>0</v>
      </c>
      <c r="J179" s="264">
        <v>0</v>
      </c>
      <c r="K179" s="264">
        <v>0</v>
      </c>
      <c r="L179" s="289" t="s">
        <v>9488</v>
      </c>
      <c r="M179" s="264" t="s">
        <v>9495</v>
      </c>
      <c r="N179" s="365" t="s">
        <v>9897</v>
      </c>
      <c r="O179" s="366">
        <v>44958</v>
      </c>
      <c r="P179" s="261" t="s">
        <v>9882</v>
      </c>
      <c r="Q179" s="261" t="s">
        <v>9704</v>
      </c>
      <c r="R179" s="262" t="s">
        <v>9500</v>
      </c>
      <c r="S179" s="262" t="s">
        <v>9500</v>
      </c>
      <c r="T179" s="384" t="s">
        <v>9609</v>
      </c>
      <c r="U179" s="265" t="s">
        <v>9619</v>
      </c>
      <c r="V179" s="276" t="s">
        <v>9624</v>
      </c>
      <c r="W179" s="288"/>
      <c r="X179" s="186"/>
    </row>
    <row r="180" spans="1:24" s="189" customFormat="1" ht="43.5" hidden="1" customHeight="1" x14ac:dyDescent="0.25">
      <c r="A180" s="295" t="s">
        <v>9894</v>
      </c>
      <c r="B180" s="272"/>
      <c r="C180" s="282" t="s">
        <v>9553</v>
      </c>
      <c r="D180" s="294" t="s">
        <v>9892</v>
      </c>
      <c r="E180" s="293">
        <f t="shared" si="52"/>
        <v>0</v>
      </c>
      <c r="F180" s="259">
        <v>425200</v>
      </c>
      <c r="G180" s="264">
        <f t="shared" si="55"/>
        <v>200000</v>
      </c>
      <c r="H180" s="264">
        <v>0</v>
      </c>
      <c r="I180" s="264">
        <v>100000</v>
      </c>
      <c r="J180" s="264">
        <v>100000</v>
      </c>
      <c r="K180" s="264">
        <v>0</v>
      </c>
      <c r="L180" s="289" t="s">
        <v>9488</v>
      </c>
      <c r="M180" s="264" t="s">
        <v>9498</v>
      </c>
      <c r="N180" s="365" t="s">
        <v>9897</v>
      </c>
      <c r="O180" s="366">
        <v>45658</v>
      </c>
      <c r="P180" s="261" t="s">
        <v>9882</v>
      </c>
      <c r="Q180" s="261" t="s">
        <v>9704</v>
      </c>
      <c r="R180" s="262" t="s">
        <v>9500</v>
      </c>
      <c r="S180" s="262" t="s">
        <v>9500</v>
      </c>
      <c r="T180" s="384" t="s">
        <v>9605</v>
      </c>
      <c r="U180" s="265" t="s">
        <v>9619</v>
      </c>
      <c r="V180" s="276" t="s">
        <v>9624</v>
      </c>
      <c r="W180" s="288"/>
      <c r="X180" s="186"/>
    </row>
    <row r="181" spans="1:24" s="199" customFormat="1" ht="43.5" hidden="1" customHeight="1" x14ac:dyDescent="0.25">
      <c r="A181" s="295" t="s">
        <v>9895</v>
      </c>
      <c r="B181" s="272"/>
      <c r="C181" s="282" t="s">
        <v>9553</v>
      </c>
      <c r="D181" s="294" t="s">
        <v>9902</v>
      </c>
      <c r="E181" s="293">
        <v>1500000</v>
      </c>
      <c r="F181" s="259">
        <v>423900</v>
      </c>
      <c r="G181" s="264">
        <v>3750000</v>
      </c>
      <c r="H181" s="264">
        <v>1250000</v>
      </c>
      <c r="I181" s="264">
        <v>1250000</v>
      </c>
      <c r="J181" s="264">
        <v>1250000</v>
      </c>
      <c r="K181" s="264">
        <v>0</v>
      </c>
      <c r="L181" s="289" t="s">
        <v>9488</v>
      </c>
      <c r="M181" s="264" t="s">
        <v>9496</v>
      </c>
      <c r="N181" s="365" t="s">
        <v>9910</v>
      </c>
      <c r="O181" s="366">
        <v>45444</v>
      </c>
      <c r="P181" s="261" t="s">
        <v>9903</v>
      </c>
      <c r="Q181" s="261" t="s">
        <v>9704</v>
      </c>
      <c r="R181" s="262" t="s">
        <v>9500</v>
      </c>
      <c r="S181" s="262" t="s">
        <v>9500</v>
      </c>
      <c r="T181" s="384" t="s">
        <v>9605</v>
      </c>
      <c r="U181" s="265" t="s">
        <v>9619</v>
      </c>
      <c r="V181" s="267" t="s">
        <v>9624</v>
      </c>
      <c r="W181" s="288"/>
      <c r="X181" s="198"/>
    </row>
    <row r="182" spans="1:24" s="199" customFormat="1" ht="43.5" hidden="1" customHeight="1" x14ac:dyDescent="0.25">
      <c r="A182" s="295" t="s">
        <v>9896</v>
      </c>
      <c r="B182" s="272"/>
      <c r="C182" s="282" t="s">
        <v>9553</v>
      </c>
      <c r="D182" s="294" t="s">
        <v>9905</v>
      </c>
      <c r="E182" s="293">
        <f>H182*1.2</f>
        <v>5999400</v>
      </c>
      <c r="F182" s="259">
        <v>423900</v>
      </c>
      <c r="G182" s="264">
        <f>SUM(H182:K182)</f>
        <v>9999000</v>
      </c>
      <c r="H182" s="264">
        <f>5999400/1.2</f>
        <v>4999500</v>
      </c>
      <c r="I182" s="264">
        <f>5999400/1.2</f>
        <v>4999500</v>
      </c>
      <c r="J182" s="264">
        <v>0</v>
      </c>
      <c r="K182" s="264">
        <v>0</v>
      </c>
      <c r="L182" s="289" t="s">
        <v>9488</v>
      </c>
      <c r="M182" s="264" t="s">
        <v>9495</v>
      </c>
      <c r="N182" s="365" t="s">
        <v>9898</v>
      </c>
      <c r="O182" s="366">
        <v>45323</v>
      </c>
      <c r="P182" s="261" t="s">
        <v>9903</v>
      </c>
      <c r="Q182" s="261" t="s">
        <v>9704</v>
      </c>
      <c r="R182" s="262" t="s">
        <v>9500</v>
      </c>
      <c r="S182" s="262" t="s">
        <v>9500</v>
      </c>
      <c r="T182" s="384" t="s">
        <v>9605</v>
      </c>
      <c r="U182" s="265" t="s">
        <v>9619</v>
      </c>
      <c r="V182" s="267" t="s">
        <v>9624</v>
      </c>
      <c r="W182" s="288"/>
      <c r="X182" s="198"/>
    </row>
    <row r="183" spans="1:24" s="199" customFormat="1" ht="43.5" hidden="1" customHeight="1" x14ac:dyDescent="0.25">
      <c r="A183" s="295" t="s">
        <v>9904</v>
      </c>
      <c r="B183" s="272"/>
      <c r="C183" s="282" t="s">
        <v>9553</v>
      </c>
      <c r="D183" s="294" t="s">
        <v>9907</v>
      </c>
      <c r="E183" s="293">
        <f>H183*1.2</f>
        <v>4500000</v>
      </c>
      <c r="F183" s="259">
        <v>423900</v>
      </c>
      <c r="G183" s="264">
        <f t="shared" ref="G183" si="56">SUM(H183:J183)</f>
        <v>7500000</v>
      </c>
      <c r="H183" s="264">
        <f>4500000/1.2</f>
        <v>3750000</v>
      </c>
      <c r="I183" s="264">
        <v>3750000</v>
      </c>
      <c r="J183" s="264">
        <v>0</v>
      </c>
      <c r="K183" s="264">
        <v>0</v>
      </c>
      <c r="L183" s="289" t="s">
        <v>9488</v>
      </c>
      <c r="M183" s="264" t="s">
        <v>9496</v>
      </c>
      <c r="N183" s="365" t="s">
        <v>9909</v>
      </c>
      <c r="O183" s="366">
        <v>45383</v>
      </c>
      <c r="P183" s="261" t="s">
        <v>9903</v>
      </c>
      <c r="Q183" s="261" t="s">
        <v>9704</v>
      </c>
      <c r="R183" s="262" t="s">
        <v>9500</v>
      </c>
      <c r="S183" s="262" t="s">
        <v>9500</v>
      </c>
      <c r="T183" s="384" t="s">
        <v>9605</v>
      </c>
      <c r="U183" s="265" t="s">
        <v>9619</v>
      </c>
      <c r="V183" s="267" t="s">
        <v>9624</v>
      </c>
      <c r="W183" s="288"/>
      <c r="X183" s="198"/>
    </row>
    <row r="184" spans="1:24" s="199" customFormat="1" ht="43.5" hidden="1" customHeight="1" x14ac:dyDescent="0.25">
      <c r="A184" s="295" t="s">
        <v>9906</v>
      </c>
      <c r="B184" s="272"/>
      <c r="C184" s="282" t="s">
        <v>9553</v>
      </c>
      <c r="D184" s="294" t="s">
        <v>9911</v>
      </c>
      <c r="E184" s="293">
        <v>2400000</v>
      </c>
      <c r="F184" s="259">
        <v>423900</v>
      </c>
      <c r="G184" s="264">
        <f t="shared" ref="G184" si="57">SUM(H184:J184)</f>
        <v>4000000</v>
      </c>
      <c r="H184" s="264">
        <f t="shared" ref="H184" si="58">E184/1.2</f>
        <v>2000000</v>
      </c>
      <c r="I184" s="264">
        <v>2000000</v>
      </c>
      <c r="J184" s="264">
        <v>0</v>
      </c>
      <c r="K184" s="264">
        <v>0</v>
      </c>
      <c r="L184" s="289" t="s">
        <v>9488</v>
      </c>
      <c r="M184" s="264" t="s">
        <v>9495</v>
      </c>
      <c r="N184" s="365" t="s">
        <v>9898</v>
      </c>
      <c r="O184" s="366">
        <v>45323</v>
      </c>
      <c r="P184" s="366" t="s">
        <v>9903</v>
      </c>
      <c r="Q184" s="261" t="s">
        <v>9704</v>
      </c>
      <c r="R184" s="262" t="s">
        <v>9500</v>
      </c>
      <c r="S184" s="262" t="s">
        <v>9500</v>
      </c>
      <c r="T184" s="262" t="s">
        <v>9605</v>
      </c>
      <c r="U184" s="384" t="s">
        <v>9619</v>
      </c>
      <c r="V184" s="265" t="s">
        <v>9624</v>
      </c>
      <c r="W184" s="326"/>
      <c r="X184" s="198"/>
    </row>
    <row r="185" spans="1:24" s="199" customFormat="1" ht="43.5" hidden="1" customHeight="1" x14ac:dyDescent="0.25">
      <c r="A185" s="295" t="s">
        <v>9908</v>
      </c>
      <c r="B185" s="272"/>
      <c r="C185" s="282" t="s">
        <v>9553</v>
      </c>
      <c r="D185" s="294" t="s">
        <v>9913</v>
      </c>
      <c r="E185" s="293">
        <f>H185*1.2</f>
        <v>4500000</v>
      </c>
      <c r="F185" s="259">
        <v>423900</v>
      </c>
      <c r="G185" s="264">
        <f>SUM(H185:J185)</f>
        <v>7500000</v>
      </c>
      <c r="H185" s="264">
        <f>4500000/1.2</f>
        <v>3750000</v>
      </c>
      <c r="I185" s="264">
        <v>3750000</v>
      </c>
      <c r="J185" s="264">
        <v>0</v>
      </c>
      <c r="K185" s="264">
        <v>0</v>
      </c>
      <c r="L185" s="289" t="s">
        <v>9488</v>
      </c>
      <c r="M185" s="264" t="s">
        <v>9495</v>
      </c>
      <c r="N185" s="365" t="s">
        <v>9898</v>
      </c>
      <c r="O185" s="366">
        <v>45323</v>
      </c>
      <c r="P185" s="366" t="s">
        <v>9903</v>
      </c>
      <c r="Q185" s="366" t="s">
        <v>9704</v>
      </c>
      <c r="R185" s="262" t="s">
        <v>9500</v>
      </c>
      <c r="S185" s="261" t="s">
        <v>9500</v>
      </c>
      <c r="T185" s="262" t="s">
        <v>9605</v>
      </c>
      <c r="U185" s="262" t="s">
        <v>9619</v>
      </c>
      <c r="V185" s="384" t="s">
        <v>9624</v>
      </c>
      <c r="W185" s="327"/>
      <c r="X185" s="198"/>
    </row>
    <row r="186" spans="1:24" s="200" customFormat="1" ht="43.5" hidden="1" customHeight="1" x14ac:dyDescent="0.25">
      <c r="A186" s="295" t="s">
        <v>9912</v>
      </c>
      <c r="B186" s="272"/>
      <c r="C186" s="282" t="s">
        <v>9553</v>
      </c>
      <c r="D186" s="294" t="s">
        <v>9915</v>
      </c>
      <c r="E186" s="293">
        <v>1800000</v>
      </c>
      <c r="F186" s="259">
        <v>424900</v>
      </c>
      <c r="G186" s="264">
        <v>5100000</v>
      </c>
      <c r="H186" s="264">
        <v>1500000</v>
      </c>
      <c r="I186" s="264">
        <v>1800000</v>
      </c>
      <c r="J186" s="264">
        <v>1800000</v>
      </c>
      <c r="K186" s="264">
        <v>0</v>
      </c>
      <c r="L186" s="289" t="s">
        <v>9685</v>
      </c>
      <c r="M186" s="264" t="s">
        <v>9495</v>
      </c>
      <c r="N186" s="365" t="s">
        <v>9898</v>
      </c>
      <c r="O186" s="366">
        <v>45323</v>
      </c>
      <c r="P186" s="366" t="s">
        <v>9903</v>
      </c>
      <c r="Q186" s="366" t="s">
        <v>9704</v>
      </c>
      <c r="R186" s="262" t="s">
        <v>9500</v>
      </c>
      <c r="S186" s="261" t="s">
        <v>9500</v>
      </c>
      <c r="T186" s="261" t="s">
        <v>9605</v>
      </c>
      <c r="U186" s="262" t="s">
        <v>9619</v>
      </c>
      <c r="V186" s="262" t="s">
        <v>9624</v>
      </c>
      <c r="W186" s="327"/>
      <c r="X186" s="198"/>
    </row>
    <row r="187" spans="1:24" s="200" customFormat="1" ht="43.5" hidden="1" customHeight="1" x14ac:dyDescent="0.25">
      <c r="A187" s="295" t="s">
        <v>9914</v>
      </c>
      <c r="B187" s="272"/>
      <c r="C187" s="282" t="s">
        <v>9553</v>
      </c>
      <c r="D187" s="294" t="s">
        <v>9918</v>
      </c>
      <c r="E187" s="293">
        <f t="shared" ref="E187:E190" si="59">H187*1.2</f>
        <v>180000</v>
      </c>
      <c r="F187" s="259">
        <v>423900</v>
      </c>
      <c r="G187" s="264">
        <f t="shared" ref="G187" si="60">SUM(H187:K187)</f>
        <v>600000</v>
      </c>
      <c r="H187" s="264">
        <f>180000/1.2</f>
        <v>150000</v>
      </c>
      <c r="I187" s="264">
        <f>360000/1.2</f>
        <v>300000</v>
      </c>
      <c r="J187" s="264">
        <v>150000</v>
      </c>
      <c r="K187" s="264">
        <v>0</v>
      </c>
      <c r="L187" s="289" t="s">
        <v>9679</v>
      </c>
      <c r="M187" s="261" t="s">
        <v>9495</v>
      </c>
      <c r="N187" s="262">
        <v>44562</v>
      </c>
      <c r="O187" s="262">
        <v>44896</v>
      </c>
      <c r="P187" s="285"/>
      <c r="Q187" s="265" t="s">
        <v>9704</v>
      </c>
      <c r="R187" s="262" t="s">
        <v>9500</v>
      </c>
      <c r="S187" s="279" t="s">
        <v>9500</v>
      </c>
      <c r="T187" s="276" t="s">
        <v>9605</v>
      </c>
      <c r="U187" s="279" t="s">
        <v>9616</v>
      </c>
      <c r="V187" s="262" t="s">
        <v>9624</v>
      </c>
      <c r="W187" s="288"/>
      <c r="X187" s="198"/>
    </row>
    <row r="188" spans="1:24" s="200" customFormat="1" ht="43.5" hidden="1" customHeight="1" x14ac:dyDescent="0.25">
      <c r="A188" s="295" t="s">
        <v>9916</v>
      </c>
      <c r="B188" s="272"/>
      <c r="C188" s="282" t="s">
        <v>9553</v>
      </c>
      <c r="D188" s="294" t="s">
        <v>9933</v>
      </c>
      <c r="E188" s="293">
        <f>SUM(E189:E190)</f>
        <v>11000000</v>
      </c>
      <c r="F188" s="259">
        <v>424900</v>
      </c>
      <c r="G188" s="220">
        <f t="shared" ref="G188:J188" si="61">SUM(G189:G190)</f>
        <v>9166666.6666666679</v>
      </c>
      <c r="H188" s="293">
        <f t="shared" si="61"/>
        <v>9166666.6666666679</v>
      </c>
      <c r="I188" s="293">
        <f t="shared" si="61"/>
        <v>0</v>
      </c>
      <c r="J188" s="293">
        <f t="shared" si="61"/>
        <v>0</v>
      </c>
      <c r="K188" s="264">
        <v>0</v>
      </c>
      <c r="L188" s="289" t="s">
        <v>9488</v>
      </c>
      <c r="M188" s="289" t="s">
        <v>9495</v>
      </c>
      <c r="N188" s="261"/>
      <c r="O188" s="262"/>
      <c r="P188" s="262" t="s">
        <v>9931</v>
      </c>
      <c r="Q188" s="285" t="s">
        <v>9704</v>
      </c>
      <c r="R188" s="265" t="s">
        <v>9499</v>
      </c>
      <c r="S188" s="278" t="s">
        <v>9500</v>
      </c>
      <c r="T188" s="279" t="s">
        <v>9605</v>
      </c>
      <c r="U188" s="276" t="s">
        <v>9619</v>
      </c>
      <c r="V188" s="279" t="s">
        <v>9625</v>
      </c>
      <c r="W188" s="287"/>
      <c r="X188" s="217"/>
    </row>
    <row r="189" spans="1:24" s="355" customFormat="1" ht="43.5" hidden="1" customHeight="1" x14ac:dyDescent="0.2">
      <c r="A189" s="471"/>
      <c r="B189" s="472" t="s">
        <v>9555</v>
      </c>
      <c r="C189" s="473" t="s">
        <v>9553</v>
      </c>
      <c r="D189" s="466" t="s">
        <v>9935</v>
      </c>
      <c r="E189" s="467">
        <f t="shared" si="59"/>
        <v>6000000</v>
      </c>
      <c r="F189" s="364">
        <v>424900</v>
      </c>
      <c r="G189" s="269">
        <f t="shared" ref="G189:G190" si="62">SUM(H189:J189)</f>
        <v>5000000</v>
      </c>
      <c r="H189" s="269">
        <f>6000000/1.2</f>
        <v>5000000</v>
      </c>
      <c r="I189" s="269">
        <v>0</v>
      </c>
      <c r="J189" s="269">
        <v>0</v>
      </c>
      <c r="K189" s="269">
        <v>0</v>
      </c>
      <c r="L189" s="270" t="s">
        <v>9488</v>
      </c>
      <c r="M189" s="270" t="s">
        <v>9495</v>
      </c>
      <c r="N189" s="366">
        <v>44562</v>
      </c>
      <c r="O189" s="366">
        <v>44896</v>
      </c>
      <c r="P189" s="366" t="s">
        <v>9931</v>
      </c>
      <c r="Q189" s="290" t="s">
        <v>9704</v>
      </c>
      <c r="R189" s="468" t="s">
        <v>9499</v>
      </c>
      <c r="S189" s="469" t="s">
        <v>9500</v>
      </c>
      <c r="T189" s="470" t="s">
        <v>9605</v>
      </c>
      <c r="U189" s="438" t="s">
        <v>9619</v>
      </c>
      <c r="V189" s="470" t="s">
        <v>9625</v>
      </c>
      <c r="W189" s="474"/>
      <c r="X189" s="475"/>
    </row>
    <row r="190" spans="1:24" s="355" customFormat="1" ht="43.5" hidden="1" customHeight="1" x14ac:dyDescent="0.2">
      <c r="A190" s="471"/>
      <c r="B190" s="472" t="s">
        <v>9581</v>
      </c>
      <c r="C190" s="473" t="s">
        <v>9553</v>
      </c>
      <c r="D190" s="466" t="s">
        <v>9932</v>
      </c>
      <c r="E190" s="467">
        <f t="shared" si="59"/>
        <v>5000000</v>
      </c>
      <c r="F190" s="364">
        <v>424900</v>
      </c>
      <c r="G190" s="269">
        <f t="shared" si="62"/>
        <v>4166666.666666667</v>
      </c>
      <c r="H190" s="269">
        <f>5000000/1.2</f>
        <v>4166666.666666667</v>
      </c>
      <c r="I190" s="269">
        <v>0</v>
      </c>
      <c r="J190" s="269">
        <v>0</v>
      </c>
      <c r="K190" s="269">
        <v>0</v>
      </c>
      <c r="L190" s="270" t="s">
        <v>9488</v>
      </c>
      <c r="M190" s="270" t="s">
        <v>9495</v>
      </c>
      <c r="N190" s="366">
        <v>44562</v>
      </c>
      <c r="O190" s="366">
        <v>44896</v>
      </c>
      <c r="P190" s="366" t="s">
        <v>9931</v>
      </c>
      <c r="Q190" s="290" t="s">
        <v>9704</v>
      </c>
      <c r="R190" s="468" t="s">
        <v>9499</v>
      </c>
      <c r="S190" s="469" t="s">
        <v>9500</v>
      </c>
      <c r="T190" s="470" t="s">
        <v>9605</v>
      </c>
      <c r="U190" s="438" t="s">
        <v>9619</v>
      </c>
      <c r="V190" s="470" t="s">
        <v>9624</v>
      </c>
      <c r="W190" s="474"/>
      <c r="X190" s="475"/>
    </row>
    <row r="191" spans="1:24" s="200" customFormat="1" ht="43.5" hidden="1" customHeight="1" x14ac:dyDescent="0.25">
      <c r="A191" s="295" t="s">
        <v>9917</v>
      </c>
      <c r="B191" s="272"/>
      <c r="C191" s="282" t="s">
        <v>9553</v>
      </c>
      <c r="D191" s="294" t="s">
        <v>9937</v>
      </c>
      <c r="E191" s="293">
        <f t="shared" ref="E191" si="63">H191*1.2</f>
        <v>250000</v>
      </c>
      <c r="F191" s="259">
        <v>423900</v>
      </c>
      <c r="G191" s="264">
        <f t="shared" ref="G191" si="64">SUM(H191:K191)</f>
        <v>416666.66666666669</v>
      </c>
      <c r="H191" s="264">
        <f>250000/1.2</f>
        <v>208333.33333333334</v>
      </c>
      <c r="I191" s="264">
        <f>250000/1.2</f>
        <v>208333.33333333334</v>
      </c>
      <c r="J191" s="264">
        <v>0</v>
      </c>
      <c r="K191" s="264">
        <v>0</v>
      </c>
      <c r="L191" s="289" t="s">
        <v>9679</v>
      </c>
      <c r="M191" s="261" t="s">
        <v>9495</v>
      </c>
      <c r="N191" s="262">
        <v>44562</v>
      </c>
      <c r="O191" s="262">
        <v>44927</v>
      </c>
      <c r="P191" s="285"/>
      <c r="Q191" s="265" t="s">
        <v>9704</v>
      </c>
      <c r="R191" s="262" t="s">
        <v>9500</v>
      </c>
      <c r="S191" s="279" t="s">
        <v>9500</v>
      </c>
      <c r="T191" s="276" t="s">
        <v>9605</v>
      </c>
      <c r="U191" s="279" t="s">
        <v>9616</v>
      </c>
      <c r="V191" s="262" t="s">
        <v>9624</v>
      </c>
      <c r="W191" s="328"/>
      <c r="X191" s="208"/>
    </row>
    <row r="192" spans="1:24" s="200" customFormat="1" ht="43.5" hidden="1" customHeight="1" x14ac:dyDescent="0.25">
      <c r="A192" s="295" t="s">
        <v>9934</v>
      </c>
      <c r="B192" s="272"/>
      <c r="C192" s="282" t="s">
        <v>9553</v>
      </c>
      <c r="D192" s="294" t="s">
        <v>9942</v>
      </c>
      <c r="E192" s="293">
        <v>727000</v>
      </c>
      <c r="F192" s="259">
        <v>425200</v>
      </c>
      <c r="G192" s="264">
        <v>1391666.6633333333</v>
      </c>
      <c r="H192" s="264">
        <v>605833.33333333337</v>
      </c>
      <c r="I192" s="264">
        <v>605833.32999999996</v>
      </c>
      <c r="J192" s="264">
        <v>180000</v>
      </c>
      <c r="K192" s="264"/>
      <c r="L192" s="289" t="s">
        <v>9488</v>
      </c>
      <c r="M192" s="261" t="s">
        <v>9495</v>
      </c>
      <c r="N192" s="262">
        <v>44805</v>
      </c>
      <c r="O192" s="262">
        <v>45536</v>
      </c>
      <c r="P192" s="285" t="s">
        <v>9943</v>
      </c>
      <c r="Q192" s="265" t="s">
        <v>9782</v>
      </c>
      <c r="R192" s="262" t="s">
        <v>9500</v>
      </c>
      <c r="S192" s="279" t="s">
        <v>9500</v>
      </c>
      <c r="T192" s="276" t="s">
        <v>9608</v>
      </c>
      <c r="U192" s="279" t="s">
        <v>9619</v>
      </c>
      <c r="V192" s="276" t="s">
        <v>9624</v>
      </c>
      <c r="W192" s="328"/>
      <c r="X192" s="208"/>
    </row>
    <row r="193" spans="1:24" s="200" customFormat="1" ht="43.5" hidden="1" customHeight="1" x14ac:dyDescent="0.25">
      <c r="A193" s="295" t="s">
        <v>9936</v>
      </c>
      <c r="B193" s="272"/>
      <c r="C193" s="282" t="s">
        <v>9553</v>
      </c>
      <c r="D193" s="294" t="s">
        <v>9944</v>
      </c>
      <c r="E193" s="293">
        <v>1581000</v>
      </c>
      <c r="F193" s="259">
        <v>423900</v>
      </c>
      <c r="G193" s="264">
        <v>1317500</v>
      </c>
      <c r="H193" s="264">
        <v>1317500</v>
      </c>
      <c r="I193" s="264">
        <v>0</v>
      </c>
      <c r="J193" s="264">
        <v>0</v>
      </c>
      <c r="K193" s="264">
        <v>0</v>
      </c>
      <c r="L193" s="289" t="s">
        <v>9679</v>
      </c>
      <c r="M193" s="261" t="s">
        <v>9495</v>
      </c>
      <c r="N193" s="262">
        <v>44197</v>
      </c>
      <c r="O193" s="262">
        <v>44531</v>
      </c>
      <c r="P193" s="285" t="s">
        <v>9945</v>
      </c>
      <c r="Q193" s="265" t="s">
        <v>9940</v>
      </c>
      <c r="R193" s="262" t="s">
        <v>9500</v>
      </c>
      <c r="S193" s="279" t="s">
        <v>9500</v>
      </c>
      <c r="T193" s="276" t="s">
        <v>9608</v>
      </c>
      <c r="U193" s="279" t="s">
        <v>9615</v>
      </c>
      <c r="V193" s="276" t="s">
        <v>9625</v>
      </c>
      <c r="W193" s="328"/>
      <c r="X193" s="208"/>
    </row>
    <row r="194" spans="1:24" s="200" customFormat="1" ht="43.5" hidden="1" customHeight="1" x14ac:dyDescent="0.25">
      <c r="A194" s="295" t="s">
        <v>9954</v>
      </c>
      <c r="B194" s="272"/>
      <c r="C194" s="282" t="s">
        <v>9553</v>
      </c>
      <c r="D194" s="294" t="s">
        <v>9946</v>
      </c>
      <c r="E194" s="293">
        <v>726600</v>
      </c>
      <c r="F194" s="259">
        <v>423900</v>
      </c>
      <c r="G194" s="264">
        <v>605500</v>
      </c>
      <c r="H194" s="264">
        <v>605500</v>
      </c>
      <c r="I194" s="264">
        <v>0</v>
      </c>
      <c r="J194" s="264">
        <v>0</v>
      </c>
      <c r="K194" s="264">
        <v>0</v>
      </c>
      <c r="L194" s="289" t="s">
        <v>9679</v>
      </c>
      <c r="M194" s="261" t="s">
        <v>9495</v>
      </c>
      <c r="N194" s="262">
        <v>44197</v>
      </c>
      <c r="O194" s="262">
        <v>44531</v>
      </c>
      <c r="P194" s="285" t="s">
        <v>9945</v>
      </c>
      <c r="Q194" s="265" t="s">
        <v>9947</v>
      </c>
      <c r="R194" s="262" t="s">
        <v>9500</v>
      </c>
      <c r="S194" s="279" t="s">
        <v>9500</v>
      </c>
      <c r="T194" s="276" t="s">
        <v>9608</v>
      </c>
      <c r="U194" s="279" t="s">
        <v>9615</v>
      </c>
      <c r="V194" s="276" t="s">
        <v>9625</v>
      </c>
      <c r="W194" s="328"/>
      <c r="X194" s="208"/>
    </row>
    <row r="195" spans="1:24" s="200" customFormat="1" ht="43.5" hidden="1" customHeight="1" x14ac:dyDescent="0.25">
      <c r="A195" s="295" t="s">
        <v>9955</v>
      </c>
      <c r="B195" s="272"/>
      <c r="C195" s="282" t="s">
        <v>9553</v>
      </c>
      <c r="D195" s="294" t="s">
        <v>9948</v>
      </c>
      <c r="E195" s="293">
        <v>270000</v>
      </c>
      <c r="F195" s="259">
        <v>423900</v>
      </c>
      <c r="G195" s="264">
        <v>225000</v>
      </c>
      <c r="H195" s="264">
        <v>225000</v>
      </c>
      <c r="I195" s="264">
        <v>0</v>
      </c>
      <c r="J195" s="264">
        <v>0</v>
      </c>
      <c r="K195" s="264">
        <v>0</v>
      </c>
      <c r="L195" s="289" t="s">
        <v>9679</v>
      </c>
      <c r="M195" s="261" t="s">
        <v>9495</v>
      </c>
      <c r="N195" s="262">
        <v>44197</v>
      </c>
      <c r="O195" s="262">
        <v>44531</v>
      </c>
      <c r="P195" s="285" t="s">
        <v>9945</v>
      </c>
      <c r="Q195" s="265" t="s">
        <v>9949</v>
      </c>
      <c r="R195" s="262" t="s">
        <v>9500</v>
      </c>
      <c r="S195" s="279" t="s">
        <v>9500</v>
      </c>
      <c r="T195" s="276" t="s">
        <v>9608</v>
      </c>
      <c r="U195" s="279" t="s">
        <v>9615</v>
      </c>
      <c r="V195" s="276" t="s">
        <v>9625</v>
      </c>
      <c r="W195" s="328"/>
      <c r="X195" s="208"/>
    </row>
    <row r="196" spans="1:24" s="200" customFormat="1" ht="43.5" hidden="1" customHeight="1" x14ac:dyDescent="0.25">
      <c r="A196" s="295" t="s">
        <v>9956</v>
      </c>
      <c r="B196" s="272"/>
      <c r="C196" s="282" t="s">
        <v>9553</v>
      </c>
      <c r="D196" s="294" t="s">
        <v>9950</v>
      </c>
      <c r="E196" s="293">
        <v>429600</v>
      </c>
      <c r="F196" s="259">
        <v>423900</v>
      </c>
      <c r="G196" s="264">
        <v>358000</v>
      </c>
      <c r="H196" s="264">
        <v>358000</v>
      </c>
      <c r="I196" s="264">
        <v>0</v>
      </c>
      <c r="J196" s="264">
        <v>0</v>
      </c>
      <c r="K196" s="264">
        <v>0</v>
      </c>
      <c r="L196" s="289" t="s">
        <v>9679</v>
      </c>
      <c r="M196" s="261" t="s">
        <v>9495</v>
      </c>
      <c r="N196" s="262">
        <v>44197</v>
      </c>
      <c r="O196" s="262">
        <v>44531</v>
      </c>
      <c r="P196" s="285" t="s">
        <v>9945</v>
      </c>
      <c r="Q196" s="265" t="s">
        <v>9940</v>
      </c>
      <c r="R196" s="262" t="s">
        <v>9500</v>
      </c>
      <c r="S196" s="279" t="s">
        <v>9500</v>
      </c>
      <c r="T196" s="276" t="s">
        <v>9608</v>
      </c>
      <c r="U196" s="279" t="s">
        <v>9615</v>
      </c>
      <c r="V196" s="276" t="s">
        <v>9625</v>
      </c>
      <c r="W196" s="328"/>
      <c r="X196" s="208"/>
    </row>
    <row r="197" spans="1:24" s="200" customFormat="1" ht="43.5" hidden="1" customHeight="1" x14ac:dyDescent="0.25">
      <c r="A197" s="295" t="s">
        <v>9957</v>
      </c>
      <c r="B197" s="272"/>
      <c r="C197" s="282" t="s">
        <v>9553</v>
      </c>
      <c r="D197" s="294" t="s">
        <v>9951</v>
      </c>
      <c r="E197" s="293">
        <v>216000</v>
      </c>
      <c r="F197" s="259">
        <v>423900</v>
      </c>
      <c r="G197" s="264">
        <v>180000</v>
      </c>
      <c r="H197" s="264">
        <v>180000</v>
      </c>
      <c r="I197" s="264">
        <v>0</v>
      </c>
      <c r="J197" s="264">
        <v>0</v>
      </c>
      <c r="K197" s="264">
        <v>0</v>
      </c>
      <c r="L197" s="289" t="s">
        <v>9679</v>
      </c>
      <c r="M197" s="261" t="s">
        <v>9495</v>
      </c>
      <c r="N197" s="262">
        <v>44197</v>
      </c>
      <c r="O197" s="262">
        <v>44531</v>
      </c>
      <c r="P197" s="285" t="s">
        <v>9945</v>
      </c>
      <c r="Q197" s="265" t="s">
        <v>9952</v>
      </c>
      <c r="R197" s="262" t="s">
        <v>9500</v>
      </c>
      <c r="S197" s="279" t="s">
        <v>9500</v>
      </c>
      <c r="T197" s="276" t="s">
        <v>9608</v>
      </c>
      <c r="U197" s="279" t="s">
        <v>9615</v>
      </c>
      <c r="V197" s="276" t="s">
        <v>9625</v>
      </c>
      <c r="W197" s="328"/>
      <c r="X197" s="208"/>
    </row>
    <row r="198" spans="1:24" s="200" customFormat="1" ht="43.5" hidden="1" customHeight="1" x14ac:dyDescent="0.25">
      <c r="A198" s="295" t="s">
        <v>9958</v>
      </c>
      <c r="B198" s="272"/>
      <c r="C198" s="282" t="s">
        <v>9553</v>
      </c>
      <c r="D198" s="294" t="s">
        <v>9953</v>
      </c>
      <c r="E198" s="293">
        <v>24000</v>
      </c>
      <c r="F198" s="259">
        <v>423900</v>
      </c>
      <c r="G198" s="264">
        <v>20000</v>
      </c>
      <c r="H198" s="264">
        <v>20000</v>
      </c>
      <c r="I198" s="264">
        <v>0</v>
      </c>
      <c r="J198" s="264">
        <v>0</v>
      </c>
      <c r="K198" s="264">
        <v>0</v>
      </c>
      <c r="L198" s="289" t="s">
        <v>9679</v>
      </c>
      <c r="M198" s="261" t="s">
        <v>9495</v>
      </c>
      <c r="N198" s="262">
        <v>44197</v>
      </c>
      <c r="O198" s="262">
        <v>44531</v>
      </c>
      <c r="P198" s="285" t="s">
        <v>9945</v>
      </c>
      <c r="Q198" s="265" t="s">
        <v>9952</v>
      </c>
      <c r="R198" s="262" t="s">
        <v>9500</v>
      </c>
      <c r="S198" s="279" t="s">
        <v>9500</v>
      </c>
      <c r="T198" s="276" t="s">
        <v>9608</v>
      </c>
      <c r="U198" s="279" t="s">
        <v>9615</v>
      </c>
      <c r="V198" s="276" t="s">
        <v>9625</v>
      </c>
      <c r="W198" s="328"/>
      <c r="X198" s="208"/>
    </row>
    <row r="199" spans="1:24" s="200" customFormat="1" ht="43.5" hidden="1" customHeight="1" x14ac:dyDescent="0.25">
      <c r="A199" s="295" t="s">
        <v>9959</v>
      </c>
      <c r="B199" s="272"/>
      <c r="C199" s="282" t="s">
        <v>9553</v>
      </c>
      <c r="D199" s="294" t="s">
        <v>9962</v>
      </c>
      <c r="E199" s="293">
        <f>SUM(H199*1.2)</f>
        <v>2499999.9959999998</v>
      </c>
      <c r="F199" s="259">
        <v>425100</v>
      </c>
      <c r="G199" s="264">
        <f>SUM(H199:J199)</f>
        <v>6666666.6600000001</v>
      </c>
      <c r="H199" s="264">
        <v>2083333.33</v>
      </c>
      <c r="I199" s="264">
        <v>3333333.33</v>
      </c>
      <c r="J199" s="264">
        <v>1250000</v>
      </c>
      <c r="K199" s="264">
        <v>0</v>
      </c>
      <c r="L199" s="289" t="s">
        <v>9488</v>
      </c>
      <c r="M199" s="289" t="s">
        <v>9496</v>
      </c>
      <c r="N199" s="361">
        <v>44682</v>
      </c>
      <c r="O199" s="262">
        <v>45413</v>
      </c>
      <c r="P199" s="262" t="s">
        <v>9963</v>
      </c>
      <c r="Q199" s="285" t="s">
        <v>9927</v>
      </c>
      <c r="R199" s="265" t="s">
        <v>9500</v>
      </c>
      <c r="S199" s="262" t="s">
        <v>9500</v>
      </c>
      <c r="T199" s="279" t="s">
        <v>9606</v>
      </c>
      <c r="U199" s="276" t="s">
        <v>9619</v>
      </c>
      <c r="V199" s="279" t="s">
        <v>9624</v>
      </c>
      <c r="W199" s="328"/>
      <c r="X199" s="208"/>
    </row>
    <row r="200" spans="1:24" s="200" customFormat="1" ht="43.5" hidden="1" customHeight="1" x14ac:dyDescent="0.25">
      <c r="A200" s="295" t="s">
        <v>9960</v>
      </c>
      <c r="B200" s="272"/>
      <c r="C200" s="282" t="s">
        <v>9553</v>
      </c>
      <c r="D200" s="294" t="s">
        <v>9964</v>
      </c>
      <c r="E200" s="293">
        <f t="shared" ref="E200:E212" si="65">SUM(H200*1.2)</f>
        <v>750000</v>
      </c>
      <c r="F200" s="259">
        <v>425200</v>
      </c>
      <c r="G200" s="264">
        <f t="shared" ref="G200:G212" si="66">SUM(H200:J200)</f>
        <v>1666666.67</v>
      </c>
      <c r="H200" s="264">
        <v>625000</v>
      </c>
      <c r="I200" s="264">
        <v>750000</v>
      </c>
      <c r="J200" s="264">
        <v>291666.67</v>
      </c>
      <c r="K200" s="264">
        <v>0</v>
      </c>
      <c r="L200" s="289" t="s">
        <v>9488</v>
      </c>
      <c r="M200" s="289" t="s">
        <v>9495</v>
      </c>
      <c r="N200" s="361">
        <v>44562</v>
      </c>
      <c r="O200" s="262">
        <v>45292</v>
      </c>
      <c r="P200" s="262" t="s">
        <v>9828</v>
      </c>
      <c r="Q200" s="285" t="s">
        <v>9927</v>
      </c>
      <c r="R200" s="265" t="s">
        <v>9500</v>
      </c>
      <c r="S200" s="262" t="s">
        <v>9500</v>
      </c>
      <c r="T200" s="279" t="s">
        <v>9606</v>
      </c>
      <c r="U200" s="276" t="s">
        <v>9619</v>
      </c>
      <c r="V200" s="279" t="s">
        <v>9624</v>
      </c>
      <c r="W200" s="328"/>
      <c r="X200" s="208"/>
    </row>
    <row r="201" spans="1:24" s="200" customFormat="1" ht="43.5" hidden="1" customHeight="1" x14ac:dyDescent="0.25">
      <c r="A201" s="295" t="s">
        <v>9976</v>
      </c>
      <c r="B201" s="272"/>
      <c r="C201" s="282" t="s">
        <v>9553</v>
      </c>
      <c r="D201" s="294" t="s">
        <v>9965</v>
      </c>
      <c r="E201" s="293">
        <f>SUM(H201*1.2)</f>
        <v>0</v>
      </c>
      <c r="F201" s="259">
        <v>421300</v>
      </c>
      <c r="G201" s="264">
        <f>SUM(H201:J201)</f>
        <v>1584000</v>
      </c>
      <c r="H201" s="264">
        <v>0</v>
      </c>
      <c r="I201" s="264">
        <v>792000</v>
      </c>
      <c r="J201" s="264">
        <v>792000</v>
      </c>
      <c r="K201" s="264">
        <v>0</v>
      </c>
      <c r="L201" s="289" t="s">
        <v>9493</v>
      </c>
      <c r="M201" s="289" t="s">
        <v>9498</v>
      </c>
      <c r="N201" s="361">
        <v>44927</v>
      </c>
      <c r="O201" s="262">
        <v>45658</v>
      </c>
      <c r="P201" s="262" t="s">
        <v>9966</v>
      </c>
      <c r="Q201" s="285" t="s">
        <v>9927</v>
      </c>
      <c r="R201" s="265" t="s">
        <v>9500</v>
      </c>
      <c r="S201" s="262" t="s">
        <v>9500</v>
      </c>
      <c r="T201" s="279" t="s">
        <v>9606</v>
      </c>
      <c r="U201" s="276" t="s">
        <v>9619</v>
      </c>
      <c r="V201" s="279" t="s">
        <v>9624</v>
      </c>
      <c r="W201" s="287" t="s">
        <v>10082</v>
      </c>
      <c r="X201" s="209"/>
    </row>
    <row r="202" spans="1:24" s="200" customFormat="1" ht="43.5" hidden="1" customHeight="1" x14ac:dyDescent="0.25">
      <c r="A202" s="295" t="s">
        <v>9977</v>
      </c>
      <c r="B202" s="272"/>
      <c r="C202" s="282" t="s">
        <v>9553</v>
      </c>
      <c r="D202" s="294" t="s">
        <v>10000</v>
      </c>
      <c r="E202" s="293">
        <f>H202*1.1</f>
        <v>79999.997000000018</v>
      </c>
      <c r="F202" s="259">
        <v>421300</v>
      </c>
      <c r="G202" s="264">
        <f t="shared" ref="G202" si="67">SUM(H202:J202)</f>
        <v>2053636.27</v>
      </c>
      <c r="H202" s="264">
        <v>72727.27</v>
      </c>
      <c r="I202" s="264">
        <v>990909</v>
      </c>
      <c r="J202" s="264">
        <v>990000</v>
      </c>
      <c r="K202" s="264">
        <v>0</v>
      </c>
      <c r="L202" s="289" t="s">
        <v>9493</v>
      </c>
      <c r="M202" s="289" t="s">
        <v>9498</v>
      </c>
      <c r="N202" s="361">
        <v>44866</v>
      </c>
      <c r="O202" s="262">
        <v>45597</v>
      </c>
      <c r="P202" s="262" t="s">
        <v>10001</v>
      </c>
      <c r="Q202" s="285" t="s">
        <v>9704</v>
      </c>
      <c r="R202" s="265" t="s">
        <v>9500</v>
      </c>
      <c r="S202" s="262" t="s">
        <v>9500</v>
      </c>
      <c r="T202" s="279" t="s">
        <v>9609</v>
      </c>
      <c r="U202" s="276" t="s">
        <v>9619</v>
      </c>
      <c r="V202" s="279" t="s">
        <v>9624</v>
      </c>
      <c r="W202" s="287" t="s">
        <v>10082</v>
      </c>
      <c r="X202" s="209"/>
    </row>
    <row r="203" spans="1:24" s="200" customFormat="1" ht="48" hidden="1" customHeight="1" x14ac:dyDescent="0.25">
      <c r="A203" s="295" t="s">
        <v>9978</v>
      </c>
      <c r="B203" s="272"/>
      <c r="C203" s="282" t="s">
        <v>9553</v>
      </c>
      <c r="D203" s="294" t="s">
        <v>10081</v>
      </c>
      <c r="E203" s="293">
        <f>H203*1.1</f>
        <v>247500.00000000003</v>
      </c>
      <c r="F203" s="259">
        <v>421300</v>
      </c>
      <c r="G203" s="264">
        <f>SUM(H203:J203)</f>
        <v>450000</v>
      </c>
      <c r="H203" s="264">
        <f>540000/1.2/2</f>
        <v>225000</v>
      </c>
      <c r="I203" s="264">
        <v>225000</v>
      </c>
      <c r="J203" s="264">
        <v>0</v>
      </c>
      <c r="K203" s="264">
        <v>0</v>
      </c>
      <c r="L203" s="400" t="s">
        <v>9493</v>
      </c>
      <c r="M203" s="264" t="s">
        <v>9495</v>
      </c>
      <c r="N203" s="361">
        <v>44562</v>
      </c>
      <c r="O203" s="262">
        <v>45292</v>
      </c>
      <c r="P203" s="361" t="s">
        <v>9966</v>
      </c>
      <c r="Q203" s="262" t="s">
        <v>9783</v>
      </c>
      <c r="R203" s="262" t="s">
        <v>9500</v>
      </c>
      <c r="S203" s="285" t="s">
        <v>9500</v>
      </c>
      <c r="T203" s="265" t="s">
        <v>9607</v>
      </c>
      <c r="U203" s="262" t="s">
        <v>9619</v>
      </c>
      <c r="V203" s="279" t="s">
        <v>9624</v>
      </c>
      <c r="W203" s="447" t="s">
        <v>10082</v>
      </c>
      <c r="X203" s="209"/>
    </row>
    <row r="204" spans="1:24" s="200" customFormat="1" ht="43.5" hidden="1" customHeight="1" x14ac:dyDescent="0.25">
      <c r="A204" s="295" t="s">
        <v>9979</v>
      </c>
      <c r="B204" s="272"/>
      <c r="C204" s="282" t="s">
        <v>9553</v>
      </c>
      <c r="D204" s="294" t="s">
        <v>10074</v>
      </c>
      <c r="E204" s="293">
        <v>2000000</v>
      </c>
      <c r="F204" s="259" t="s">
        <v>10075</v>
      </c>
      <c r="G204" s="264">
        <f>SUM(H204:K204)</f>
        <v>31666666.666666664</v>
      </c>
      <c r="H204" s="264">
        <f>E204/1.2</f>
        <v>1666666.6666666667</v>
      </c>
      <c r="I204" s="264">
        <v>15000000</v>
      </c>
      <c r="J204" s="264">
        <v>15000000</v>
      </c>
      <c r="K204" s="264">
        <v>0</v>
      </c>
      <c r="L204" s="400" t="s">
        <v>9679</v>
      </c>
      <c r="M204" s="264" t="s">
        <v>9495</v>
      </c>
      <c r="N204" s="361">
        <v>44562</v>
      </c>
      <c r="O204" s="262">
        <v>45292</v>
      </c>
      <c r="P204" s="361" t="s">
        <v>9966</v>
      </c>
      <c r="Q204" s="262" t="s">
        <v>9704</v>
      </c>
      <c r="R204" s="262" t="s">
        <v>9500</v>
      </c>
      <c r="S204" s="285" t="s">
        <v>9500</v>
      </c>
      <c r="T204" s="265" t="s">
        <v>9605</v>
      </c>
      <c r="U204" s="262" t="s">
        <v>9615</v>
      </c>
      <c r="V204" s="279" t="s">
        <v>9624</v>
      </c>
      <c r="W204" s="448"/>
      <c r="X204" s="209"/>
    </row>
    <row r="205" spans="1:24" s="200" customFormat="1" ht="43.5" hidden="1" customHeight="1" x14ac:dyDescent="0.25">
      <c r="A205" s="295" t="s">
        <v>9980</v>
      </c>
      <c r="B205" s="272"/>
      <c r="C205" s="282" t="s">
        <v>9553</v>
      </c>
      <c r="D205" s="294" t="s">
        <v>10072</v>
      </c>
      <c r="E205" s="293">
        <v>10000000</v>
      </c>
      <c r="F205" s="259" t="s">
        <v>10073</v>
      </c>
      <c r="G205" s="264">
        <f t="shared" ref="G205:G206" si="68">SUM(H205:K205)</f>
        <v>368333333.33333337</v>
      </c>
      <c r="H205" s="264">
        <f t="shared" ref="H205:H206" si="69">E205/1.2</f>
        <v>8333333.333333334</v>
      </c>
      <c r="I205" s="264">
        <v>180000000</v>
      </c>
      <c r="J205" s="264">
        <v>180000000</v>
      </c>
      <c r="K205" s="264">
        <v>0</v>
      </c>
      <c r="L205" s="400" t="s">
        <v>9679</v>
      </c>
      <c r="M205" s="264" t="s">
        <v>9495</v>
      </c>
      <c r="N205" s="361">
        <v>44562</v>
      </c>
      <c r="O205" s="262">
        <v>45292</v>
      </c>
      <c r="P205" s="361" t="s">
        <v>9967</v>
      </c>
      <c r="Q205" s="262" t="s">
        <v>9704</v>
      </c>
      <c r="R205" s="262" t="s">
        <v>9500</v>
      </c>
      <c r="S205" s="285" t="s">
        <v>9500</v>
      </c>
      <c r="T205" s="265" t="s">
        <v>9605</v>
      </c>
      <c r="U205" s="262" t="s">
        <v>9615</v>
      </c>
      <c r="V205" s="279" t="s">
        <v>9624</v>
      </c>
      <c r="W205" s="448"/>
      <c r="X205" s="209"/>
    </row>
    <row r="206" spans="1:24" s="200" customFormat="1" ht="43.5" hidden="1" customHeight="1" x14ac:dyDescent="0.25">
      <c r="A206" s="295" t="s">
        <v>9981</v>
      </c>
      <c r="B206" s="272"/>
      <c r="C206" s="282" t="s">
        <v>9553</v>
      </c>
      <c r="D206" s="294" t="s">
        <v>10076</v>
      </c>
      <c r="E206" s="293">
        <v>3500000</v>
      </c>
      <c r="F206" s="259" t="s">
        <v>10075</v>
      </c>
      <c r="G206" s="264">
        <f t="shared" si="68"/>
        <v>57916666.666666672</v>
      </c>
      <c r="H206" s="264">
        <f t="shared" si="69"/>
        <v>2916666.666666667</v>
      </c>
      <c r="I206" s="264">
        <v>27500000</v>
      </c>
      <c r="J206" s="264">
        <v>27500000</v>
      </c>
      <c r="K206" s="264">
        <v>0</v>
      </c>
      <c r="L206" s="400" t="s">
        <v>9679</v>
      </c>
      <c r="M206" s="264" t="s">
        <v>9495</v>
      </c>
      <c r="N206" s="361">
        <v>44562</v>
      </c>
      <c r="O206" s="262">
        <v>45292</v>
      </c>
      <c r="P206" s="361" t="s">
        <v>9966</v>
      </c>
      <c r="Q206" s="262" t="s">
        <v>9704</v>
      </c>
      <c r="R206" s="262" t="s">
        <v>9500</v>
      </c>
      <c r="S206" s="285" t="s">
        <v>9500</v>
      </c>
      <c r="T206" s="265" t="s">
        <v>9605</v>
      </c>
      <c r="U206" s="262" t="s">
        <v>9615</v>
      </c>
      <c r="V206" s="279" t="s">
        <v>9624</v>
      </c>
      <c r="W206" s="448"/>
      <c r="X206" s="209"/>
    </row>
    <row r="207" spans="1:24" s="200" customFormat="1" ht="43.5" hidden="1" customHeight="1" x14ac:dyDescent="0.25">
      <c r="A207" s="295" t="s">
        <v>9982</v>
      </c>
      <c r="B207" s="272"/>
      <c r="C207" s="282" t="s">
        <v>9553</v>
      </c>
      <c r="D207" s="294" t="s">
        <v>9968</v>
      </c>
      <c r="E207" s="293">
        <f t="shared" si="65"/>
        <v>314160</v>
      </c>
      <c r="F207" s="259">
        <v>423900</v>
      </c>
      <c r="G207" s="264">
        <f t="shared" si="66"/>
        <v>285600</v>
      </c>
      <c r="H207" s="264">
        <v>261800</v>
      </c>
      <c r="I207" s="264">
        <v>23800</v>
      </c>
      <c r="J207" s="264">
        <v>0</v>
      </c>
      <c r="K207" s="264">
        <v>0</v>
      </c>
      <c r="L207" s="289" t="s">
        <v>9679</v>
      </c>
      <c r="M207" s="289" t="s">
        <v>9495</v>
      </c>
      <c r="N207" s="361">
        <v>44593</v>
      </c>
      <c r="O207" s="262">
        <v>44958</v>
      </c>
      <c r="P207" s="262" t="s">
        <v>9969</v>
      </c>
      <c r="Q207" s="285" t="s">
        <v>9927</v>
      </c>
      <c r="R207" s="265" t="s">
        <v>9500</v>
      </c>
      <c r="S207" s="262" t="s">
        <v>9500</v>
      </c>
      <c r="T207" s="279" t="s">
        <v>9606</v>
      </c>
      <c r="U207" s="276" t="s">
        <v>9612</v>
      </c>
      <c r="V207" s="279" t="s">
        <v>9624</v>
      </c>
      <c r="W207" s="328"/>
      <c r="X207" s="208"/>
    </row>
    <row r="208" spans="1:24" s="200" customFormat="1" ht="43.5" hidden="1" customHeight="1" x14ac:dyDescent="0.25">
      <c r="A208" s="295" t="s">
        <v>9983</v>
      </c>
      <c r="B208" s="272"/>
      <c r="C208" s="282" t="s">
        <v>9553</v>
      </c>
      <c r="D208" s="294" t="s">
        <v>9970</v>
      </c>
      <c r="E208" s="293">
        <f t="shared" si="65"/>
        <v>147399.99599999998</v>
      </c>
      <c r="F208" s="259">
        <v>423900</v>
      </c>
      <c r="G208" s="264">
        <f t="shared" si="66"/>
        <v>134000</v>
      </c>
      <c r="H208" s="264">
        <v>122833.33</v>
      </c>
      <c r="I208" s="264">
        <v>11166.67</v>
      </c>
      <c r="J208" s="264">
        <v>0</v>
      </c>
      <c r="K208" s="264">
        <v>0</v>
      </c>
      <c r="L208" s="289" t="s">
        <v>9679</v>
      </c>
      <c r="M208" s="289" t="s">
        <v>9495</v>
      </c>
      <c r="N208" s="361">
        <v>44593</v>
      </c>
      <c r="O208" s="262">
        <v>44958</v>
      </c>
      <c r="P208" s="262" t="s">
        <v>9969</v>
      </c>
      <c r="Q208" s="285" t="s">
        <v>9927</v>
      </c>
      <c r="R208" s="265" t="s">
        <v>9500</v>
      </c>
      <c r="S208" s="262" t="s">
        <v>9500</v>
      </c>
      <c r="T208" s="279" t="s">
        <v>9606</v>
      </c>
      <c r="U208" s="276" t="s">
        <v>9612</v>
      </c>
      <c r="V208" s="279" t="s">
        <v>9624</v>
      </c>
      <c r="W208" s="328"/>
      <c r="X208" s="208"/>
    </row>
    <row r="209" spans="1:24" s="200" customFormat="1" ht="43.5" hidden="1" customHeight="1" x14ac:dyDescent="0.25">
      <c r="A209" s="295" t="s">
        <v>9984</v>
      </c>
      <c r="B209" s="272"/>
      <c r="C209" s="282" t="s">
        <v>9553</v>
      </c>
      <c r="D209" s="294" t="s">
        <v>9971</v>
      </c>
      <c r="E209" s="293">
        <f t="shared" si="65"/>
        <v>301500</v>
      </c>
      <c r="F209" s="259">
        <v>423900</v>
      </c>
      <c r="G209" s="264">
        <f t="shared" si="66"/>
        <v>335000</v>
      </c>
      <c r="H209" s="264">
        <v>251250</v>
      </c>
      <c r="I209" s="264">
        <v>83750</v>
      </c>
      <c r="J209" s="264">
        <v>0</v>
      </c>
      <c r="K209" s="264">
        <v>0</v>
      </c>
      <c r="L209" s="289" t="s">
        <v>9679</v>
      </c>
      <c r="M209" s="289" t="s">
        <v>9495</v>
      </c>
      <c r="N209" s="361">
        <v>44652</v>
      </c>
      <c r="O209" s="262">
        <v>45017</v>
      </c>
      <c r="P209" s="262" t="s">
        <v>9969</v>
      </c>
      <c r="Q209" s="285" t="s">
        <v>9927</v>
      </c>
      <c r="R209" s="265" t="s">
        <v>9500</v>
      </c>
      <c r="S209" s="262" t="s">
        <v>9500</v>
      </c>
      <c r="T209" s="279" t="s">
        <v>9606</v>
      </c>
      <c r="U209" s="276" t="s">
        <v>9612</v>
      </c>
      <c r="V209" s="279" t="s">
        <v>9624</v>
      </c>
      <c r="W209" s="328"/>
      <c r="X209" s="208"/>
    </row>
    <row r="210" spans="1:24" s="200" customFormat="1" ht="43.5" hidden="1" customHeight="1" x14ac:dyDescent="0.25">
      <c r="A210" s="295" t="s">
        <v>9985</v>
      </c>
      <c r="B210" s="272"/>
      <c r="C210" s="282" t="s">
        <v>9553</v>
      </c>
      <c r="D210" s="294" t="s">
        <v>9972</v>
      </c>
      <c r="E210" s="293">
        <f t="shared" si="65"/>
        <v>1023999.9959999999</v>
      </c>
      <c r="F210" s="259">
        <v>423900</v>
      </c>
      <c r="G210" s="264">
        <f t="shared" si="66"/>
        <v>1280000</v>
      </c>
      <c r="H210" s="264">
        <v>853333.33</v>
      </c>
      <c r="I210" s="264">
        <v>426666.67</v>
      </c>
      <c r="J210" s="264">
        <v>0</v>
      </c>
      <c r="K210" s="264">
        <v>0</v>
      </c>
      <c r="L210" s="289" t="s">
        <v>9679</v>
      </c>
      <c r="M210" s="289" t="s">
        <v>9496</v>
      </c>
      <c r="N210" s="243">
        <v>44682</v>
      </c>
      <c r="O210" s="262">
        <v>45047</v>
      </c>
      <c r="P210" s="262" t="s">
        <v>9969</v>
      </c>
      <c r="Q210" s="285" t="s">
        <v>9927</v>
      </c>
      <c r="R210" s="265" t="s">
        <v>9500</v>
      </c>
      <c r="S210" s="262" t="s">
        <v>9500</v>
      </c>
      <c r="T210" s="279" t="s">
        <v>9606</v>
      </c>
      <c r="U210" s="276" t="s">
        <v>9612</v>
      </c>
      <c r="V210" s="279" t="s">
        <v>9624</v>
      </c>
      <c r="W210" s="328"/>
      <c r="X210" s="208"/>
    </row>
    <row r="211" spans="1:24" s="200" customFormat="1" ht="43.5" hidden="1" customHeight="1" x14ac:dyDescent="0.25">
      <c r="A211" s="295" t="s">
        <v>9986</v>
      </c>
      <c r="B211" s="272"/>
      <c r="C211" s="282" t="s">
        <v>9553</v>
      </c>
      <c r="D211" s="294" t="s">
        <v>9973</v>
      </c>
      <c r="E211" s="293">
        <f t="shared" si="65"/>
        <v>0</v>
      </c>
      <c r="F211" s="259">
        <v>423900</v>
      </c>
      <c r="G211" s="264">
        <f t="shared" si="66"/>
        <v>187000</v>
      </c>
      <c r="H211" s="264">
        <v>0</v>
      </c>
      <c r="I211" s="264">
        <v>187000</v>
      </c>
      <c r="J211" s="264">
        <v>0</v>
      </c>
      <c r="K211" s="264">
        <v>0</v>
      </c>
      <c r="L211" s="289" t="s">
        <v>9679</v>
      </c>
      <c r="M211" s="289" t="s">
        <v>9498</v>
      </c>
      <c r="N211" s="231">
        <v>44896</v>
      </c>
      <c r="O211" s="262">
        <v>45261</v>
      </c>
      <c r="P211" s="262" t="s">
        <v>9969</v>
      </c>
      <c r="Q211" s="285" t="s">
        <v>9927</v>
      </c>
      <c r="R211" s="265" t="s">
        <v>9500</v>
      </c>
      <c r="S211" s="262" t="s">
        <v>9500</v>
      </c>
      <c r="T211" s="279" t="s">
        <v>9606</v>
      </c>
      <c r="U211" s="276" t="s">
        <v>9612</v>
      </c>
      <c r="V211" s="279" t="s">
        <v>9624</v>
      </c>
      <c r="W211" s="328"/>
      <c r="X211" s="208"/>
    </row>
    <row r="212" spans="1:24" s="200" customFormat="1" ht="43.5" hidden="1" customHeight="1" x14ac:dyDescent="0.25">
      <c r="A212" s="295" t="s">
        <v>9987</v>
      </c>
      <c r="B212" s="272"/>
      <c r="C212" s="282" t="s">
        <v>9553</v>
      </c>
      <c r="D212" s="294" t="s">
        <v>9974</v>
      </c>
      <c r="E212" s="293">
        <f t="shared" si="65"/>
        <v>150000</v>
      </c>
      <c r="F212" s="259">
        <v>424900</v>
      </c>
      <c r="G212" s="264">
        <f t="shared" si="66"/>
        <v>125000</v>
      </c>
      <c r="H212" s="264">
        <v>125000</v>
      </c>
      <c r="I212" s="264">
        <v>0</v>
      </c>
      <c r="J212" s="264">
        <v>0</v>
      </c>
      <c r="K212" s="264">
        <v>0</v>
      </c>
      <c r="L212" s="289" t="s">
        <v>9679</v>
      </c>
      <c r="M212" s="289" t="s">
        <v>9495</v>
      </c>
      <c r="N212" s="231">
        <v>44562</v>
      </c>
      <c r="O212" s="262">
        <v>44896</v>
      </c>
      <c r="P212" s="262" t="s">
        <v>9975</v>
      </c>
      <c r="Q212" s="285" t="s">
        <v>9927</v>
      </c>
      <c r="R212" s="265" t="s">
        <v>9500</v>
      </c>
      <c r="S212" s="262" t="s">
        <v>9500</v>
      </c>
      <c r="T212" s="279" t="s">
        <v>9606</v>
      </c>
      <c r="U212" s="276" t="s">
        <v>9612</v>
      </c>
      <c r="V212" s="279" t="s">
        <v>9625</v>
      </c>
      <c r="W212" s="328"/>
      <c r="X212" s="208"/>
    </row>
    <row r="213" spans="1:24" s="246" customFormat="1" ht="36" hidden="1" x14ac:dyDescent="0.2">
      <c r="A213" s="295" t="s">
        <v>10013</v>
      </c>
      <c r="B213" s="374"/>
      <c r="C213" s="282" t="s">
        <v>9553</v>
      </c>
      <c r="D213" s="294" t="s">
        <v>9996</v>
      </c>
      <c r="E213" s="249">
        <f>SUM(E214:E215)</f>
        <v>514800</v>
      </c>
      <c r="F213" s="249"/>
      <c r="G213" s="249">
        <f>SUM(G214:G215)</f>
        <v>858000</v>
      </c>
      <c r="H213" s="249">
        <f>SUM(H214:H215)</f>
        <v>429000</v>
      </c>
      <c r="I213" s="249">
        <f t="shared" ref="I213:J213" si="70">SUM(I214:I215)</f>
        <v>429000</v>
      </c>
      <c r="J213" s="249">
        <f t="shared" si="70"/>
        <v>0</v>
      </c>
      <c r="K213" s="264">
        <v>0</v>
      </c>
      <c r="L213" s="371" t="s">
        <v>9493</v>
      </c>
      <c r="M213" s="360" t="s">
        <v>9495</v>
      </c>
      <c r="N213" s="361">
        <v>44682</v>
      </c>
      <c r="O213" s="361">
        <v>45047</v>
      </c>
      <c r="P213" s="232"/>
      <c r="Q213" s="361" t="s">
        <v>9704</v>
      </c>
      <c r="R213" s="360" t="s">
        <v>9500</v>
      </c>
      <c r="S213" s="363" t="s">
        <v>9500</v>
      </c>
      <c r="T213" s="363" t="s">
        <v>9609</v>
      </c>
      <c r="U213" s="363" t="s">
        <v>9619</v>
      </c>
      <c r="V213" s="279" t="s">
        <v>9624</v>
      </c>
      <c r="W213" s="228"/>
      <c r="X213" s="248"/>
    </row>
    <row r="214" spans="1:24" s="246" customFormat="1" ht="33.75" hidden="1" x14ac:dyDescent="0.2">
      <c r="A214" s="295"/>
      <c r="B214" s="374"/>
      <c r="C214" s="237" t="s">
        <v>9553</v>
      </c>
      <c r="D214" s="373" t="s">
        <v>9997</v>
      </c>
      <c r="E214" s="249">
        <f>H214*1.2</f>
        <v>460944</v>
      </c>
      <c r="F214" s="370">
        <v>421300</v>
      </c>
      <c r="G214" s="249">
        <f>SUM(H214:J214)</f>
        <v>768240</v>
      </c>
      <c r="H214" s="359">
        <v>384120</v>
      </c>
      <c r="I214" s="359">
        <v>384120</v>
      </c>
      <c r="J214" s="359">
        <v>0</v>
      </c>
      <c r="K214" s="264">
        <v>0</v>
      </c>
      <c r="L214" s="371" t="s">
        <v>9493</v>
      </c>
      <c r="M214" s="360" t="s">
        <v>9495</v>
      </c>
      <c r="N214" s="361">
        <v>44682</v>
      </c>
      <c r="O214" s="361">
        <v>45047</v>
      </c>
      <c r="P214" s="232" t="s">
        <v>9966</v>
      </c>
      <c r="Q214" s="361" t="s">
        <v>9704</v>
      </c>
      <c r="R214" s="360" t="s">
        <v>9500</v>
      </c>
      <c r="S214" s="363" t="s">
        <v>9500</v>
      </c>
      <c r="T214" s="363" t="s">
        <v>9609</v>
      </c>
      <c r="U214" s="363" t="s">
        <v>9619</v>
      </c>
      <c r="V214" s="279" t="s">
        <v>9624</v>
      </c>
      <c r="W214" s="228"/>
      <c r="X214" s="248"/>
    </row>
    <row r="215" spans="1:24" s="246" customFormat="1" ht="33.75" hidden="1" x14ac:dyDescent="0.2">
      <c r="A215" s="295"/>
      <c r="B215" s="374"/>
      <c r="C215" s="237" t="s">
        <v>9553</v>
      </c>
      <c r="D215" s="373" t="s">
        <v>9998</v>
      </c>
      <c r="E215" s="249">
        <f>H215*1.2</f>
        <v>53856</v>
      </c>
      <c r="F215" s="370">
        <v>425100</v>
      </c>
      <c r="G215" s="249">
        <f>SUM(H215:J215)</f>
        <v>89760</v>
      </c>
      <c r="H215" s="359">
        <v>44880</v>
      </c>
      <c r="I215" s="359">
        <v>44880</v>
      </c>
      <c r="J215" s="359">
        <v>0</v>
      </c>
      <c r="K215" s="264">
        <v>0</v>
      </c>
      <c r="L215" s="371" t="s">
        <v>9493</v>
      </c>
      <c r="M215" s="360" t="s">
        <v>9495</v>
      </c>
      <c r="N215" s="361">
        <v>44682</v>
      </c>
      <c r="O215" s="361">
        <v>45047</v>
      </c>
      <c r="P215" s="232" t="s">
        <v>9999</v>
      </c>
      <c r="Q215" s="361" t="s">
        <v>9704</v>
      </c>
      <c r="R215" s="360" t="s">
        <v>9500</v>
      </c>
      <c r="S215" s="363" t="s">
        <v>9500</v>
      </c>
      <c r="T215" s="363" t="s">
        <v>9609</v>
      </c>
      <c r="U215" s="363" t="s">
        <v>9619</v>
      </c>
      <c r="V215" s="363" t="s">
        <v>9625</v>
      </c>
      <c r="W215" s="228"/>
      <c r="X215" s="248"/>
    </row>
    <row r="216" spans="1:24" s="246" customFormat="1" ht="33.75" hidden="1" x14ac:dyDescent="0.2">
      <c r="A216" s="295" t="s">
        <v>10014</v>
      </c>
      <c r="B216" s="374"/>
      <c r="C216" s="282" t="s">
        <v>9553</v>
      </c>
      <c r="D216" s="294" t="s">
        <v>10000</v>
      </c>
      <c r="E216" s="249">
        <f>H216*1.1</f>
        <v>79999.997000000018</v>
      </c>
      <c r="F216" s="370">
        <v>421300</v>
      </c>
      <c r="G216" s="249">
        <f t="shared" ref="G216:G224" si="71">SUM(H216:J216)</f>
        <v>2053636.27</v>
      </c>
      <c r="H216" s="359">
        <v>72727.27</v>
      </c>
      <c r="I216" s="359">
        <v>990909</v>
      </c>
      <c r="J216" s="359">
        <v>990000</v>
      </c>
      <c r="K216" s="264">
        <v>0</v>
      </c>
      <c r="L216" s="371" t="s">
        <v>9493</v>
      </c>
      <c r="M216" s="360" t="s">
        <v>9498</v>
      </c>
      <c r="N216" s="361">
        <v>44866</v>
      </c>
      <c r="O216" s="361">
        <v>45597</v>
      </c>
      <c r="P216" s="232" t="s">
        <v>10001</v>
      </c>
      <c r="Q216" s="361" t="s">
        <v>9704</v>
      </c>
      <c r="R216" s="360" t="s">
        <v>9500</v>
      </c>
      <c r="S216" s="363" t="s">
        <v>9500</v>
      </c>
      <c r="T216" s="363" t="s">
        <v>9609</v>
      </c>
      <c r="U216" s="363" t="s">
        <v>9619</v>
      </c>
      <c r="V216" s="363" t="s">
        <v>9624</v>
      </c>
      <c r="W216" s="228"/>
      <c r="X216" s="354"/>
    </row>
    <row r="217" spans="1:24" s="246" customFormat="1" ht="36" hidden="1" x14ac:dyDescent="0.2">
      <c r="A217" s="295" t="s">
        <v>10015</v>
      </c>
      <c r="B217" s="374"/>
      <c r="C217" s="282" t="s">
        <v>9553</v>
      </c>
      <c r="D217" s="294" t="s">
        <v>10002</v>
      </c>
      <c r="E217" s="249">
        <f t="shared" ref="E217" si="72">H217*1.2</f>
        <v>540000</v>
      </c>
      <c r="F217" s="370">
        <v>425100</v>
      </c>
      <c r="G217" s="249">
        <f t="shared" si="71"/>
        <v>4873833.33</v>
      </c>
      <c r="H217" s="359">
        <v>450000</v>
      </c>
      <c r="I217" s="359">
        <v>2413000</v>
      </c>
      <c r="J217" s="359">
        <v>2010833.33</v>
      </c>
      <c r="K217" s="264">
        <v>0</v>
      </c>
      <c r="L217" s="371" t="s">
        <v>9488</v>
      </c>
      <c r="M217" s="360" t="s">
        <v>9497</v>
      </c>
      <c r="N217" s="361">
        <v>44835</v>
      </c>
      <c r="O217" s="361">
        <v>45566</v>
      </c>
      <c r="P217" s="232" t="s">
        <v>9999</v>
      </c>
      <c r="Q217" s="361" t="s">
        <v>9704</v>
      </c>
      <c r="R217" s="360" t="s">
        <v>9500</v>
      </c>
      <c r="S217" s="363" t="s">
        <v>9500</v>
      </c>
      <c r="T217" s="363" t="s">
        <v>9609</v>
      </c>
      <c r="U217" s="363" t="s">
        <v>9619</v>
      </c>
      <c r="V217" s="363" t="s">
        <v>9624</v>
      </c>
      <c r="W217" s="228"/>
      <c r="X217" s="248"/>
    </row>
    <row r="218" spans="1:24" s="247" customFormat="1" ht="36" hidden="1" x14ac:dyDescent="0.2">
      <c r="A218" s="295" t="s">
        <v>10016</v>
      </c>
      <c r="B218" s="245"/>
      <c r="C218" s="282" t="s">
        <v>9553</v>
      </c>
      <c r="D218" s="294" t="s">
        <v>10003</v>
      </c>
      <c r="E218" s="249">
        <f>H218*1.2</f>
        <v>600000</v>
      </c>
      <c r="F218" s="370">
        <v>425100</v>
      </c>
      <c r="G218" s="249">
        <f t="shared" si="71"/>
        <v>3900000</v>
      </c>
      <c r="H218" s="359">
        <v>500000</v>
      </c>
      <c r="I218" s="359">
        <v>1800000</v>
      </c>
      <c r="J218" s="359">
        <v>1600000</v>
      </c>
      <c r="K218" s="264">
        <v>0</v>
      </c>
      <c r="L218" s="371" t="s">
        <v>9488</v>
      </c>
      <c r="M218" s="360" t="s">
        <v>9497</v>
      </c>
      <c r="N218" s="361">
        <v>44774</v>
      </c>
      <c r="O218" s="361">
        <v>45505</v>
      </c>
      <c r="P218" s="362" t="s">
        <v>9999</v>
      </c>
      <c r="Q218" s="361" t="s">
        <v>9704</v>
      </c>
      <c r="R218" s="360" t="s">
        <v>9499</v>
      </c>
      <c r="S218" s="363" t="s">
        <v>9500</v>
      </c>
      <c r="T218" s="363" t="s">
        <v>9609</v>
      </c>
      <c r="U218" s="363" t="s">
        <v>9619</v>
      </c>
      <c r="V218" s="363" t="s">
        <v>9624</v>
      </c>
      <c r="W218" s="228"/>
      <c r="X218" s="250"/>
    </row>
    <row r="219" spans="1:24" s="247" customFormat="1" ht="35.25" hidden="1" customHeight="1" x14ac:dyDescent="0.2">
      <c r="A219" s="295" t="s">
        <v>10017</v>
      </c>
      <c r="B219" s="245"/>
      <c r="C219" s="282" t="s">
        <v>9553</v>
      </c>
      <c r="D219" s="294" t="s">
        <v>10004</v>
      </c>
      <c r="E219" s="249">
        <f t="shared" ref="E219:E224" si="73">H219*1.2</f>
        <v>960000</v>
      </c>
      <c r="F219" s="370">
        <v>425100</v>
      </c>
      <c r="G219" s="249">
        <f t="shared" si="71"/>
        <v>1850000</v>
      </c>
      <c r="H219" s="359">
        <v>800000</v>
      </c>
      <c r="I219" s="359">
        <v>900000</v>
      </c>
      <c r="J219" s="359">
        <v>150000</v>
      </c>
      <c r="K219" s="264">
        <v>0</v>
      </c>
      <c r="L219" s="371" t="s">
        <v>9488</v>
      </c>
      <c r="M219" s="360" t="s">
        <v>9497</v>
      </c>
      <c r="N219" s="361">
        <v>44774</v>
      </c>
      <c r="O219" s="361">
        <v>45505</v>
      </c>
      <c r="P219" s="362" t="s">
        <v>9999</v>
      </c>
      <c r="Q219" s="361" t="s">
        <v>10005</v>
      </c>
      <c r="R219" s="360" t="s">
        <v>9499</v>
      </c>
      <c r="S219" s="363" t="s">
        <v>9500</v>
      </c>
      <c r="T219" s="363" t="s">
        <v>9609</v>
      </c>
      <c r="U219" s="363" t="s">
        <v>9619</v>
      </c>
      <c r="V219" s="363" t="s">
        <v>9624</v>
      </c>
      <c r="W219" s="228"/>
      <c r="X219" s="250"/>
    </row>
    <row r="220" spans="1:24" s="247" customFormat="1" ht="35.25" hidden="1" customHeight="1" x14ac:dyDescent="0.2">
      <c r="A220" s="295" t="s">
        <v>10077</v>
      </c>
      <c r="B220" s="234"/>
      <c r="C220" s="282" t="s">
        <v>9553</v>
      </c>
      <c r="D220" s="294" t="s">
        <v>10006</v>
      </c>
      <c r="E220" s="249">
        <f t="shared" si="73"/>
        <v>800000.00400000007</v>
      </c>
      <c r="F220" s="238">
        <v>425200</v>
      </c>
      <c r="G220" s="249">
        <f t="shared" si="71"/>
        <v>3200000</v>
      </c>
      <c r="H220" s="240">
        <v>666666.67000000004</v>
      </c>
      <c r="I220" s="235">
        <v>1600000</v>
      </c>
      <c r="J220" s="235">
        <v>933333.33</v>
      </c>
      <c r="K220" s="264">
        <v>0</v>
      </c>
      <c r="L220" s="239" t="s">
        <v>9488</v>
      </c>
      <c r="M220" s="242" t="s">
        <v>9496</v>
      </c>
      <c r="N220" s="231">
        <v>44743</v>
      </c>
      <c r="O220" s="231">
        <v>45474</v>
      </c>
      <c r="P220" s="241" t="s">
        <v>10007</v>
      </c>
      <c r="Q220" s="231" t="s">
        <v>9704</v>
      </c>
      <c r="R220" s="242" t="s">
        <v>9500</v>
      </c>
      <c r="S220" s="244" t="s">
        <v>9500</v>
      </c>
      <c r="T220" s="244" t="s">
        <v>9609</v>
      </c>
      <c r="U220" s="233" t="s">
        <v>9619</v>
      </c>
      <c r="V220" s="244" t="s">
        <v>9624</v>
      </c>
      <c r="W220" s="230"/>
      <c r="X220" s="251"/>
    </row>
    <row r="221" spans="1:24" s="247" customFormat="1" ht="22.5" hidden="1" customHeight="1" x14ac:dyDescent="0.2">
      <c r="A221" s="295" t="s">
        <v>10018</v>
      </c>
      <c r="B221" s="234"/>
      <c r="C221" s="282" t="s">
        <v>9553</v>
      </c>
      <c r="D221" s="294" t="s">
        <v>10008</v>
      </c>
      <c r="E221" s="249">
        <f t="shared" si="73"/>
        <v>80000.004000000001</v>
      </c>
      <c r="F221" s="238">
        <v>425200</v>
      </c>
      <c r="G221" s="249">
        <f t="shared" si="71"/>
        <v>457000</v>
      </c>
      <c r="H221" s="240">
        <v>66666.67</v>
      </c>
      <c r="I221" s="235">
        <v>229000</v>
      </c>
      <c r="J221" s="235">
        <v>161333.32999999999</v>
      </c>
      <c r="K221" s="264">
        <v>0</v>
      </c>
      <c r="L221" s="239" t="s">
        <v>9488</v>
      </c>
      <c r="M221" s="242" t="s">
        <v>9496</v>
      </c>
      <c r="N221" s="231">
        <v>44774</v>
      </c>
      <c r="O221" s="231">
        <v>45505</v>
      </c>
      <c r="P221" s="241" t="s">
        <v>10009</v>
      </c>
      <c r="Q221" s="231" t="s">
        <v>9704</v>
      </c>
      <c r="R221" s="242" t="s">
        <v>9500</v>
      </c>
      <c r="S221" s="244" t="s">
        <v>9500</v>
      </c>
      <c r="T221" s="244" t="s">
        <v>9609</v>
      </c>
      <c r="U221" s="233" t="s">
        <v>9619</v>
      </c>
      <c r="V221" s="244" t="s">
        <v>9624</v>
      </c>
      <c r="W221" s="230"/>
      <c r="X221" s="251"/>
    </row>
    <row r="222" spans="1:24" s="247" customFormat="1" ht="36.75" hidden="1" customHeight="1" x14ac:dyDescent="0.2">
      <c r="A222" s="295" t="s">
        <v>10019</v>
      </c>
      <c r="B222" s="234"/>
      <c r="C222" s="282" t="s">
        <v>9553</v>
      </c>
      <c r="D222" s="294" t="s">
        <v>10010</v>
      </c>
      <c r="E222" s="249">
        <f t="shared" si="73"/>
        <v>360000</v>
      </c>
      <c r="F222" s="238">
        <v>425200</v>
      </c>
      <c r="G222" s="249">
        <f t="shared" si="71"/>
        <v>960000</v>
      </c>
      <c r="H222" s="240">
        <v>300000</v>
      </c>
      <c r="I222" s="235">
        <v>480000</v>
      </c>
      <c r="J222" s="235">
        <v>180000</v>
      </c>
      <c r="K222" s="264">
        <v>0</v>
      </c>
      <c r="L222" s="239" t="s">
        <v>9488</v>
      </c>
      <c r="M222" s="242" t="s">
        <v>9496</v>
      </c>
      <c r="N222" s="231">
        <v>44774</v>
      </c>
      <c r="O222" s="231">
        <v>45505</v>
      </c>
      <c r="P222" s="241" t="s">
        <v>9943</v>
      </c>
      <c r="Q222" s="231" t="s">
        <v>9704</v>
      </c>
      <c r="R222" s="242" t="s">
        <v>9500</v>
      </c>
      <c r="S222" s="244" t="s">
        <v>9500</v>
      </c>
      <c r="T222" s="244" t="s">
        <v>9609</v>
      </c>
      <c r="U222" s="233" t="s">
        <v>9619</v>
      </c>
      <c r="V222" s="244" t="s">
        <v>9624</v>
      </c>
      <c r="W222" s="230"/>
      <c r="X222" s="251"/>
    </row>
    <row r="223" spans="1:24" s="247" customFormat="1" ht="34.5" hidden="1" customHeight="1" x14ac:dyDescent="0.2">
      <c r="A223" s="295" t="s">
        <v>10020</v>
      </c>
      <c r="B223" s="234"/>
      <c r="C223" s="282" t="s">
        <v>9553</v>
      </c>
      <c r="D223" s="294" t="s">
        <v>10011</v>
      </c>
      <c r="E223" s="249">
        <f t="shared" si="73"/>
        <v>180000</v>
      </c>
      <c r="F223" s="238">
        <v>425200</v>
      </c>
      <c r="G223" s="249">
        <f t="shared" si="71"/>
        <v>650000</v>
      </c>
      <c r="H223" s="240">
        <v>150000</v>
      </c>
      <c r="I223" s="235">
        <v>300000</v>
      </c>
      <c r="J223" s="235">
        <v>200000</v>
      </c>
      <c r="K223" s="264">
        <v>0</v>
      </c>
      <c r="L223" s="239" t="s">
        <v>9488</v>
      </c>
      <c r="M223" s="242" t="s">
        <v>9496</v>
      </c>
      <c r="N223" s="231">
        <v>44774</v>
      </c>
      <c r="O223" s="231">
        <v>45505</v>
      </c>
      <c r="P223" s="241" t="s">
        <v>9828</v>
      </c>
      <c r="Q223" s="231" t="s">
        <v>9704</v>
      </c>
      <c r="R223" s="242" t="s">
        <v>9500</v>
      </c>
      <c r="S223" s="244" t="s">
        <v>9500</v>
      </c>
      <c r="T223" s="244" t="s">
        <v>9609</v>
      </c>
      <c r="U223" s="233" t="s">
        <v>9619</v>
      </c>
      <c r="V223" s="244" t="s">
        <v>9624</v>
      </c>
      <c r="W223" s="230"/>
      <c r="X223" s="251"/>
    </row>
    <row r="224" spans="1:24" s="247" customFormat="1" ht="33.75" hidden="1" customHeight="1" x14ac:dyDescent="0.2">
      <c r="A224" s="295" t="s">
        <v>10021</v>
      </c>
      <c r="B224" s="234"/>
      <c r="C224" s="282" t="s">
        <v>9553</v>
      </c>
      <c r="D224" s="294" t="s">
        <v>10012</v>
      </c>
      <c r="E224" s="249">
        <f t="shared" si="73"/>
        <v>162000</v>
      </c>
      <c r="F224" s="238">
        <v>423900</v>
      </c>
      <c r="G224" s="249">
        <f t="shared" si="71"/>
        <v>360000</v>
      </c>
      <c r="H224" s="240">
        <v>135000</v>
      </c>
      <c r="I224" s="235">
        <v>180000</v>
      </c>
      <c r="J224" s="235">
        <v>45000</v>
      </c>
      <c r="K224" s="264">
        <v>0</v>
      </c>
      <c r="L224" s="239" t="s">
        <v>9679</v>
      </c>
      <c r="M224" s="242" t="s">
        <v>9495</v>
      </c>
      <c r="N224" s="231">
        <v>44652</v>
      </c>
      <c r="O224" s="231">
        <v>45383</v>
      </c>
      <c r="P224" s="241" t="s">
        <v>9969</v>
      </c>
      <c r="Q224" s="231" t="s">
        <v>9704</v>
      </c>
      <c r="R224" s="242" t="s">
        <v>9500</v>
      </c>
      <c r="S224" s="244" t="s">
        <v>9500</v>
      </c>
      <c r="T224" s="244" t="s">
        <v>9609</v>
      </c>
      <c r="U224" s="252" t="s">
        <v>9615</v>
      </c>
      <c r="V224" s="244" t="s">
        <v>9624</v>
      </c>
      <c r="W224" s="230"/>
      <c r="X224" s="250"/>
    </row>
    <row r="225" spans="1:23" s="246" customFormat="1" ht="33.75" hidden="1" x14ac:dyDescent="0.2">
      <c r="A225" s="295" t="s">
        <v>10022</v>
      </c>
      <c r="B225" s="374"/>
      <c r="C225" s="282" t="s">
        <v>9553</v>
      </c>
      <c r="D225" s="294" t="s">
        <v>10029</v>
      </c>
      <c r="E225" s="359">
        <v>480000</v>
      </c>
      <c r="F225" s="370">
        <v>425200</v>
      </c>
      <c r="G225" s="359">
        <v>1200000</v>
      </c>
      <c r="H225" s="359">
        <v>400000</v>
      </c>
      <c r="I225" s="359">
        <v>400000</v>
      </c>
      <c r="J225" s="359">
        <v>400000</v>
      </c>
      <c r="K225" s="264">
        <v>0</v>
      </c>
      <c r="L225" s="371" t="s">
        <v>9488</v>
      </c>
      <c r="M225" s="360" t="s">
        <v>9495</v>
      </c>
      <c r="N225" s="361">
        <v>44593</v>
      </c>
      <c r="O225" s="361">
        <v>45323</v>
      </c>
      <c r="P225" s="362" t="s">
        <v>9882</v>
      </c>
      <c r="Q225" s="361" t="s">
        <v>9783</v>
      </c>
      <c r="R225" s="360" t="s">
        <v>9500</v>
      </c>
      <c r="S225" s="363" t="s">
        <v>9500</v>
      </c>
      <c r="T225" s="363" t="s">
        <v>9607</v>
      </c>
      <c r="U225" s="363" t="s">
        <v>9619</v>
      </c>
      <c r="V225" s="363" t="s">
        <v>9624</v>
      </c>
      <c r="W225" s="230"/>
    </row>
    <row r="226" spans="1:23" s="358" customFormat="1" ht="48" hidden="1" x14ac:dyDescent="0.2">
      <c r="A226" s="295" t="s">
        <v>10078</v>
      </c>
      <c r="B226" s="374"/>
      <c r="C226" s="282" t="s">
        <v>9553</v>
      </c>
      <c r="D226" s="294" t="s">
        <v>10070</v>
      </c>
      <c r="E226" s="359">
        <f>H226*1.2</f>
        <v>5820898.0000000009</v>
      </c>
      <c r="F226" s="370">
        <v>423900</v>
      </c>
      <c r="G226" s="359">
        <f>SUM(H226:K226)</f>
        <v>19999999.99666667</v>
      </c>
      <c r="H226" s="359">
        <v>4850748.333333334</v>
      </c>
      <c r="I226" s="359">
        <f>10000000/1.2</f>
        <v>8333333.333333334</v>
      </c>
      <c r="J226" s="359">
        <f>6900000-84081.67</f>
        <v>6815918.3300000001</v>
      </c>
      <c r="K226" s="264">
        <v>0</v>
      </c>
      <c r="L226" s="371" t="s">
        <v>9685</v>
      </c>
      <c r="M226" s="360" t="s">
        <v>9495</v>
      </c>
      <c r="N226" s="361">
        <v>44593</v>
      </c>
      <c r="O226" s="361">
        <v>45323</v>
      </c>
      <c r="P226" s="362" t="s">
        <v>10030</v>
      </c>
      <c r="Q226" s="361" t="s">
        <v>9783</v>
      </c>
      <c r="R226" s="360" t="s">
        <v>9500</v>
      </c>
      <c r="S226" s="363" t="s">
        <v>9500</v>
      </c>
      <c r="T226" s="363" t="s">
        <v>9607</v>
      </c>
      <c r="U226" s="363" t="s">
        <v>9619</v>
      </c>
      <c r="V226" s="279" t="s">
        <v>9625</v>
      </c>
      <c r="W226" s="230" t="s">
        <v>10071</v>
      </c>
    </row>
    <row r="227" spans="1:23" s="246" customFormat="1" ht="36" hidden="1" x14ac:dyDescent="0.2">
      <c r="A227" s="295" t="s">
        <v>10079</v>
      </c>
      <c r="B227" s="374"/>
      <c r="C227" s="282" t="s">
        <v>9553</v>
      </c>
      <c r="D227" s="294" t="s">
        <v>10067</v>
      </c>
      <c r="E227" s="359">
        <v>360000</v>
      </c>
      <c r="F227" s="370">
        <v>425200</v>
      </c>
      <c r="G227" s="359">
        <v>700000</v>
      </c>
      <c r="H227" s="359">
        <v>300000</v>
      </c>
      <c r="I227" s="359">
        <v>350000</v>
      </c>
      <c r="J227" s="359">
        <v>50000</v>
      </c>
      <c r="K227" s="264">
        <v>0</v>
      </c>
      <c r="L227" s="371" t="s">
        <v>9488</v>
      </c>
      <c r="M227" s="360" t="s">
        <v>9495</v>
      </c>
      <c r="N227" s="361">
        <v>44593</v>
      </c>
      <c r="O227" s="361">
        <v>45323</v>
      </c>
      <c r="P227" s="362" t="s">
        <v>9943</v>
      </c>
      <c r="Q227" s="361" t="s">
        <v>9783</v>
      </c>
      <c r="R227" s="363" t="s">
        <v>9500</v>
      </c>
      <c r="S227" s="363" t="s">
        <v>9500</v>
      </c>
      <c r="T227" s="363" t="s">
        <v>9607</v>
      </c>
      <c r="U227" s="363" t="s">
        <v>9619</v>
      </c>
      <c r="V227" s="363" t="s">
        <v>9624</v>
      </c>
      <c r="W227" s="230"/>
    </row>
    <row r="228" spans="1:23" s="246" customFormat="1" ht="45" hidden="1" x14ac:dyDescent="0.2">
      <c r="A228" s="295" t="s">
        <v>10080</v>
      </c>
      <c r="B228" s="336"/>
      <c r="C228" s="282" t="s">
        <v>9553</v>
      </c>
      <c r="D228" s="294" t="s">
        <v>10066</v>
      </c>
      <c r="E228" s="249">
        <v>744000</v>
      </c>
      <c r="F228" s="338">
        <v>425200</v>
      </c>
      <c r="G228" s="249">
        <v>1240000</v>
      </c>
      <c r="H228" s="249">
        <v>530000</v>
      </c>
      <c r="I228" s="249">
        <v>620000</v>
      </c>
      <c r="J228" s="249">
        <v>90000</v>
      </c>
      <c r="K228" s="264">
        <v>0</v>
      </c>
      <c r="L228" s="339" t="s">
        <v>9488</v>
      </c>
      <c r="M228" s="278" t="s">
        <v>9495</v>
      </c>
      <c r="N228" s="340">
        <v>44593</v>
      </c>
      <c r="O228" s="361">
        <v>45323</v>
      </c>
      <c r="P228" s="343" t="s">
        <v>10031</v>
      </c>
      <c r="Q228" s="340" t="s">
        <v>9783</v>
      </c>
      <c r="R228" s="278" t="s">
        <v>9499</v>
      </c>
      <c r="S228" s="341" t="s">
        <v>9500</v>
      </c>
      <c r="T228" s="341" t="s">
        <v>9607</v>
      </c>
      <c r="U228" s="341" t="s">
        <v>9619</v>
      </c>
      <c r="V228" s="341" t="s">
        <v>9624</v>
      </c>
      <c r="W228" s="230"/>
    </row>
    <row r="229" spans="1:23" s="246" customFormat="1" ht="45" hidden="1" x14ac:dyDescent="0.2">
      <c r="A229" s="342"/>
      <c r="B229" s="374" t="s">
        <v>9555</v>
      </c>
      <c r="C229" s="229" t="s">
        <v>9553</v>
      </c>
      <c r="D229" s="236" t="s">
        <v>10033</v>
      </c>
      <c r="E229" s="359">
        <v>480000</v>
      </c>
      <c r="F229" s="370">
        <v>425200</v>
      </c>
      <c r="G229" s="372">
        <v>800000</v>
      </c>
      <c r="H229" s="359">
        <v>350000</v>
      </c>
      <c r="I229" s="359">
        <v>400000</v>
      </c>
      <c r="J229" s="359">
        <v>50000</v>
      </c>
      <c r="K229" s="264">
        <v>0</v>
      </c>
      <c r="L229" s="371" t="s">
        <v>9488</v>
      </c>
      <c r="M229" s="360" t="s">
        <v>9495</v>
      </c>
      <c r="N229" s="361">
        <v>44593</v>
      </c>
      <c r="O229" s="361">
        <v>45323</v>
      </c>
      <c r="P229" s="362" t="s">
        <v>10031</v>
      </c>
      <c r="Q229" s="361" t="s">
        <v>9783</v>
      </c>
      <c r="R229" s="360" t="s">
        <v>9499</v>
      </c>
      <c r="S229" s="363" t="s">
        <v>9500</v>
      </c>
      <c r="T229" s="363" t="s">
        <v>9607</v>
      </c>
      <c r="U229" s="363" t="s">
        <v>9619</v>
      </c>
      <c r="V229" s="363" t="s">
        <v>9624</v>
      </c>
      <c r="W229" s="230"/>
    </row>
    <row r="230" spans="1:23" s="246" customFormat="1" ht="45" hidden="1" x14ac:dyDescent="0.2">
      <c r="A230" s="342"/>
      <c r="B230" s="374" t="s">
        <v>9581</v>
      </c>
      <c r="C230" s="229" t="s">
        <v>9553</v>
      </c>
      <c r="D230" s="236" t="s">
        <v>10034</v>
      </c>
      <c r="E230" s="359">
        <v>72000</v>
      </c>
      <c r="F230" s="370">
        <v>425200</v>
      </c>
      <c r="G230" s="372">
        <v>120000</v>
      </c>
      <c r="H230" s="359">
        <v>50000</v>
      </c>
      <c r="I230" s="359">
        <v>60000</v>
      </c>
      <c r="J230" s="359">
        <v>10000</v>
      </c>
      <c r="K230" s="264">
        <v>0</v>
      </c>
      <c r="L230" s="371" t="s">
        <v>9488</v>
      </c>
      <c r="M230" s="360" t="s">
        <v>9495</v>
      </c>
      <c r="N230" s="361">
        <v>44594</v>
      </c>
      <c r="O230" s="361">
        <v>45323</v>
      </c>
      <c r="P230" s="362" t="s">
        <v>10031</v>
      </c>
      <c r="Q230" s="361" t="s">
        <v>9783</v>
      </c>
      <c r="R230" s="360" t="s">
        <v>9499</v>
      </c>
      <c r="S230" s="363" t="s">
        <v>9500</v>
      </c>
      <c r="T230" s="363" t="s">
        <v>9607</v>
      </c>
      <c r="U230" s="363" t="s">
        <v>9619</v>
      </c>
      <c r="V230" s="363" t="s">
        <v>9624</v>
      </c>
      <c r="W230" s="230"/>
    </row>
    <row r="231" spans="1:23" s="246" customFormat="1" ht="33.75" hidden="1" x14ac:dyDescent="0.2">
      <c r="A231" s="342"/>
      <c r="B231" s="374" t="s">
        <v>9582</v>
      </c>
      <c r="C231" s="229" t="s">
        <v>9553</v>
      </c>
      <c r="D231" s="236" t="s">
        <v>10035</v>
      </c>
      <c r="E231" s="359">
        <v>144000</v>
      </c>
      <c r="F231" s="370">
        <v>425200</v>
      </c>
      <c r="G231" s="372">
        <v>240000</v>
      </c>
      <c r="H231" s="359">
        <v>100000</v>
      </c>
      <c r="I231" s="359">
        <v>120000</v>
      </c>
      <c r="J231" s="359">
        <v>20000</v>
      </c>
      <c r="K231" s="264">
        <v>0</v>
      </c>
      <c r="L231" s="371" t="s">
        <v>9488</v>
      </c>
      <c r="M231" s="360" t="s">
        <v>9495</v>
      </c>
      <c r="N231" s="361">
        <v>44595</v>
      </c>
      <c r="O231" s="361">
        <v>45323</v>
      </c>
      <c r="P231" s="362" t="s">
        <v>9943</v>
      </c>
      <c r="Q231" s="361" t="s">
        <v>9783</v>
      </c>
      <c r="R231" s="360" t="s">
        <v>9499</v>
      </c>
      <c r="S231" s="363" t="s">
        <v>9500</v>
      </c>
      <c r="T231" s="363" t="s">
        <v>9607</v>
      </c>
      <c r="U231" s="363" t="s">
        <v>9619</v>
      </c>
      <c r="V231" s="363" t="s">
        <v>9624</v>
      </c>
      <c r="W231" s="230"/>
    </row>
    <row r="232" spans="1:23" s="246" customFormat="1" ht="45" hidden="1" x14ac:dyDescent="0.2">
      <c r="A232" s="342"/>
      <c r="B232" s="245" t="s">
        <v>9583</v>
      </c>
      <c r="C232" s="229" t="s">
        <v>9553</v>
      </c>
      <c r="D232" s="236" t="s">
        <v>10036</v>
      </c>
      <c r="E232" s="359">
        <v>96000</v>
      </c>
      <c r="F232" s="370">
        <v>425200</v>
      </c>
      <c r="G232" s="372">
        <v>80000</v>
      </c>
      <c r="H232" s="359">
        <v>30000</v>
      </c>
      <c r="I232" s="359">
        <v>40000</v>
      </c>
      <c r="J232" s="359">
        <v>10000</v>
      </c>
      <c r="K232" s="264">
        <v>0</v>
      </c>
      <c r="L232" s="371" t="s">
        <v>9488</v>
      </c>
      <c r="M232" s="360" t="s">
        <v>9495</v>
      </c>
      <c r="N232" s="361">
        <v>44596</v>
      </c>
      <c r="O232" s="361">
        <v>45323</v>
      </c>
      <c r="P232" s="362" t="s">
        <v>10031</v>
      </c>
      <c r="Q232" s="361" t="s">
        <v>9783</v>
      </c>
      <c r="R232" s="360" t="s">
        <v>9499</v>
      </c>
      <c r="S232" s="363" t="s">
        <v>9500</v>
      </c>
      <c r="T232" s="363" t="s">
        <v>9607</v>
      </c>
      <c r="U232" s="363" t="s">
        <v>9619</v>
      </c>
      <c r="V232" s="363" t="s">
        <v>9624</v>
      </c>
      <c r="W232" s="230"/>
    </row>
    <row r="233" spans="1:23" s="246" customFormat="1" ht="45" hidden="1" x14ac:dyDescent="0.2">
      <c r="A233" s="344" t="s">
        <v>10023</v>
      </c>
      <c r="B233" s="336"/>
      <c r="C233" s="282" t="s">
        <v>9553</v>
      </c>
      <c r="D233" s="294" t="s">
        <v>10037</v>
      </c>
      <c r="E233" s="249">
        <v>0</v>
      </c>
      <c r="F233" s="338">
        <v>425200</v>
      </c>
      <c r="G233" s="249">
        <v>950000</v>
      </c>
      <c r="H233" s="249">
        <v>0</v>
      </c>
      <c r="I233" s="249">
        <v>500000</v>
      </c>
      <c r="J233" s="249">
        <v>450000</v>
      </c>
      <c r="K233" s="264">
        <v>0</v>
      </c>
      <c r="L233" s="339" t="s">
        <v>9488</v>
      </c>
      <c r="M233" s="278" t="s">
        <v>9495</v>
      </c>
      <c r="N233" s="340">
        <v>44593</v>
      </c>
      <c r="O233" s="361">
        <v>45323</v>
      </c>
      <c r="P233" s="343" t="s">
        <v>10031</v>
      </c>
      <c r="Q233" s="340" t="s">
        <v>9783</v>
      </c>
      <c r="R233" s="278" t="s">
        <v>9499</v>
      </c>
      <c r="S233" s="341" t="s">
        <v>9500</v>
      </c>
      <c r="T233" s="341" t="s">
        <v>9607</v>
      </c>
      <c r="U233" s="341" t="s">
        <v>9619</v>
      </c>
      <c r="V233" s="341" t="s">
        <v>9624</v>
      </c>
      <c r="W233" s="230"/>
    </row>
    <row r="234" spans="1:23" s="246" customFormat="1" ht="45" hidden="1" x14ac:dyDescent="0.2">
      <c r="A234" s="344" t="s">
        <v>10024</v>
      </c>
      <c r="B234" s="336"/>
      <c r="C234" s="282" t="s">
        <v>9553</v>
      </c>
      <c r="D234" s="294" t="s">
        <v>10038</v>
      </c>
      <c r="E234" s="249">
        <v>0</v>
      </c>
      <c r="F234" s="338">
        <v>425200</v>
      </c>
      <c r="G234" s="249">
        <v>1850000</v>
      </c>
      <c r="H234" s="249">
        <v>0</v>
      </c>
      <c r="I234" s="249">
        <v>995000</v>
      </c>
      <c r="J234" s="249">
        <v>855000</v>
      </c>
      <c r="K234" s="264">
        <v>0</v>
      </c>
      <c r="L234" s="339" t="s">
        <v>9488</v>
      </c>
      <c r="M234" s="278" t="s">
        <v>9498</v>
      </c>
      <c r="N234" s="340">
        <v>44866</v>
      </c>
      <c r="O234" s="340">
        <v>45597</v>
      </c>
      <c r="P234" s="343" t="s">
        <v>10031</v>
      </c>
      <c r="Q234" s="340" t="s">
        <v>9783</v>
      </c>
      <c r="R234" s="278" t="s">
        <v>9499</v>
      </c>
      <c r="S234" s="341" t="s">
        <v>9500</v>
      </c>
      <c r="T234" s="341" t="s">
        <v>9607</v>
      </c>
      <c r="U234" s="341" t="s">
        <v>9619</v>
      </c>
      <c r="V234" s="341" t="s">
        <v>9624</v>
      </c>
      <c r="W234" s="230"/>
    </row>
    <row r="235" spans="1:23" s="246" customFormat="1" ht="45" hidden="1" x14ac:dyDescent="0.2">
      <c r="A235" s="342"/>
      <c r="B235" s="245" t="s">
        <v>9555</v>
      </c>
      <c r="C235" s="229" t="s">
        <v>9553</v>
      </c>
      <c r="D235" s="236" t="s">
        <v>10033</v>
      </c>
      <c r="E235" s="359">
        <v>0</v>
      </c>
      <c r="F235" s="370">
        <v>425200</v>
      </c>
      <c r="G235" s="372">
        <v>980000</v>
      </c>
      <c r="H235" s="359">
        <v>0</v>
      </c>
      <c r="I235" s="359">
        <v>530000</v>
      </c>
      <c r="J235" s="359">
        <v>450000</v>
      </c>
      <c r="K235" s="264">
        <v>0</v>
      </c>
      <c r="L235" s="371" t="s">
        <v>9488</v>
      </c>
      <c r="M235" s="360" t="s">
        <v>9498</v>
      </c>
      <c r="N235" s="361">
        <v>44866</v>
      </c>
      <c r="O235" s="361">
        <v>45597</v>
      </c>
      <c r="P235" s="362" t="s">
        <v>10031</v>
      </c>
      <c r="Q235" s="361" t="s">
        <v>9783</v>
      </c>
      <c r="R235" s="360" t="s">
        <v>9499</v>
      </c>
      <c r="S235" s="363" t="s">
        <v>9500</v>
      </c>
      <c r="T235" s="363" t="s">
        <v>9607</v>
      </c>
      <c r="U235" s="363" t="s">
        <v>9619</v>
      </c>
      <c r="V235" s="363" t="s">
        <v>9624</v>
      </c>
      <c r="W235" s="230"/>
    </row>
    <row r="236" spans="1:23" s="246" customFormat="1" ht="45" hidden="1" x14ac:dyDescent="0.2">
      <c r="A236" s="342"/>
      <c r="B236" s="245" t="s">
        <v>9581</v>
      </c>
      <c r="C236" s="229" t="s">
        <v>9553</v>
      </c>
      <c r="D236" s="236" t="s">
        <v>10034</v>
      </c>
      <c r="E236" s="359">
        <v>0</v>
      </c>
      <c r="F236" s="370">
        <v>425200</v>
      </c>
      <c r="G236" s="372">
        <v>320000</v>
      </c>
      <c r="H236" s="359">
        <v>0</v>
      </c>
      <c r="I236" s="359">
        <v>170000</v>
      </c>
      <c r="J236" s="359">
        <v>150000</v>
      </c>
      <c r="K236" s="264">
        <v>0</v>
      </c>
      <c r="L236" s="371" t="s">
        <v>9488</v>
      </c>
      <c r="M236" s="360" t="s">
        <v>9498</v>
      </c>
      <c r="N236" s="361">
        <v>44866</v>
      </c>
      <c r="O236" s="361">
        <v>45598</v>
      </c>
      <c r="P236" s="362" t="s">
        <v>10031</v>
      </c>
      <c r="Q236" s="361" t="s">
        <v>9783</v>
      </c>
      <c r="R236" s="360" t="s">
        <v>9499</v>
      </c>
      <c r="S236" s="363" t="s">
        <v>9500</v>
      </c>
      <c r="T236" s="363" t="s">
        <v>9607</v>
      </c>
      <c r="U236" s="363" t="s">
        <v>9619</v>
      </c>
      <c r="V236" s="363" t="s">
        <v>9624</v>
      </c>
      <c r="W236" s="230"/>
    </row>
    <row r="237" spans="1:23" s="246" customFormat="1" ht="33.75" hidden="1" x14ac:dyDescent="0.2">
      <c r="A237" s="342"/>
      <c r="B237" s="245" t="s">
        <v>9582</v>
      </c>
      <c r="C237" s="229" t="s">
        <v>9553</v>
      </c>
      <c r="D237" s="236" t="s">
        <v>10035</v>
      </c>
      <c r="E237" s="359">
        <v>0</v>
      </c>
      <c r="F237" s="370">
        <v>425200</v>
      </c>
      <c r="G237" s="372">
        <v>350000</v>
      </c>
      <c r="H237" s="359">
        <v>0</v>
      </c>
      <c r="I237" s="359">
        <v>185000</v>
      </c>
      <c r="J237" s="359">
        <v>165000</v>
      </c>
      <c r="K237" s="264">
        <v>0</v>
      </c>
      <c r="L237" s="371" t="s">
        <v>9488</v>
      </c>
      <c r="M237" s="360" t="s">
        <v>9498</v>
      </c>
      <c r="N237" s="361">
        <v>44866</v>
      </c>
      <c r="O237" s="361">
        <v>45599</v>
      </c>
      <c r="P237" s="362" t="s">
        <v>9943</v>
      </c>
      <c r="Q237" s="361" t="s">
        <v>9783</v>
      </c>
      <c r="R237" s="360" t="s">
        <v>9499</v>
      </c>
      <c r="S237" s="363" t="s">
        <v>9500</v>
      </c>
      <c r="T237" s="363" t="s">
        <v>9607</v>
      </c>
      <c r="U237" s="363" t="s">
        <v>9619</v>
      </c>
      <c r="V237" s="363" t="s">
        <v>9624</v>
      </c>
      <c r="W237" s="230"/>
    </row>
    <row r="238" spans="1:23" s="246" customFormat="1" ht="45" hidden="1" x14ac:dyDescent="0.2">
      <c r="A238" s="342"/>
      <c r="B238" s="245" t="s">
        <v>9583</v>
      </c>
      <c r="C238" s="229" t="s">
        <v>9553</v>
      </c>
      <c r="D238" s="236" t="s">
        <v>10039</v>
      </c>
      <c r="E238" s="359">
        <v>0</v>
      </c>
      <c r="F238" s="370">
        <v>425200</v>
      </c>
      <c r="G238" s="372">
        <v>200000</v>
      </c>
      <c r="H238" s="359">
        <v>0</v>
      </c>
      <c r="I238" s="359">
        <v>110000</v>
      </c>
      <c r="J238" s="359">
        <v>90000</v>
      </c>
      <c r="K238" s="264">
        <v>0</v>
      </c>
      <c r="L238" s="371" t="s">
        <v>9488</v>
      </c>
      <c r="M238" s="360" t="s">
        <v>9498</v>
      </c>
      <c r="N238" s="361">
        <v>44866</v>
      </c>
      <c r="O238" s="361">
        <v>45600</v>
      </c>
      <c r="P238" s="362" t="s">
        <v>10031</v>
      </c>
      <c r="Q238" s="361" t="s">
        <v>9783</v>
      </c>
      <c r="R238" s="360" t="s">
        <v>9499</v>
      </c>
      <c r="S238" s="363" t="s">
        <v>9500</v>
      </c>
      <c r="T238" s="363" t="s">
        <v>9607</v>
      </c>
      <c r="U238" s="363" t="s">
        <v>9619</v>
      </c>
      <c r="V238" s="363" t="s">
        <v>9624</v>
      </c>
      <c r="W238" s="230"/>
    </row>
    <row r="239" spans="1:23" s="246" customFormat="1" ht="45" hidden="1" x14ac:dyDescent="0.2">
      <c r="A239" s="344" t="s">
        <v>10025</v>
      </c>
      <c r="B239" s="336"/>
      <c r="C239" s="282" t="s">
        <v>9553</v>
      </c>
      <c r="D239" s="294" t="s">
        <v>10040</v>
      </c>
      <c r="E239" s="249">
        <v>0</v>
      </c>
      <c r="F239" s="338">
        <v>425200</v>
      </c>
      <c r="G239" s="249">
        <v>1800000</v>
      </c>
      <c r="H239" s="249">
        <v>0</v>
      </c>
      <c r="I239" s="249">
        <v>940000</v>
      </c>
      <c r="J239" s="249">
        <v>860000</v>
      </c>
      <c r="K239" s="264">
        <v>0</v>
      </c>
      <c r="L239" s="339" t="s">
        <v>9488</v>
      </c>
      <c r="M239" s="278" t="s">
        <v>9497</v>
      </c>
      <c r="N239" s="340">
        <v>44866</v>
      </c>
      <c r="O239" s="361">
        <v>45601</v>
      </c>
      <c r="P239" s="343" t="s">
        <v>10031</v>
      </c>
      <c r="Q239" s="340" t="s">
        <v>9783</v>
      </c>
      <c r="R239" s="278" t="s">
        <v>9499</v>
      </c>
      <c r="S239" s="341" t="s">
        <v>9500</v>
      </c>
      <c r="T239" s="341" t="s">
        <v>9607</v>
      </c>
      <c r="U239" s="341" t="s">
        <v>9619</v>
      </c>
      <c r="V239" s="341" t="s">
        <v>9624</v>
      </c>
      <c r="W239" s="230"/>
    </row>
    <row r="240" spans="1:23" s="246" customFormat="1" ht="45" hidden="1" x14ac:dyDescent="0.2">
      <c r="A240" s="342"/>
      <c r="B240" s="245" t="s">
        <v>9555</v>
      </c>
      <c r="C240" s="229" t="s">
        <v>9553</v>
      </c>
      <c r="D240" s="236" t="s">
        <v>10033</v>
      </c>
      <c r="E240" s="359">
        <v>0</v>
      </c>
      <c r="F240" s="370">
        <v>425200</v>
      </c>
      <c r="G240" s="372">
        <v>980000</v>
      </c>
      <c r="H240" s="359">
        <v>0</v>
      </c>
      <c r="I240" s="359">
        <v>500000</v>
      </c>
      <c r="J240" s="359">
        <v>480000</v>
      </c>
      <c r="K240" s="264">
        <v>0</v>
      </c>
      <c r="L240" s="371" t="s">
        <v>9488</v>
      </c>
      <c r="M240" s="360" t="s">
        <v>9497</v>
      </c>
      <c r="N240" s="361">
        <v>44866</v>
      </c>
      <c r="O240" s="361">
        <v>45602</v>
      </c>
      <c r="P240" s="362" t="s">
        <v>10031</v>
      </c>
      <c r="Q240" s="361" t="s">
        <v>9783</v>
      </c>
      <c r="R240" s="360" t="s">
        <v>9499</v>
      </c>
      <c r="S240" s="363" t="s">
        <v>9500</v>
      </c>
      <c r="T240" s="363" t="s">
        <v>9607</v>
      </c>
      <c r="U240" s="363" t="s">
        <v>9619</v>
      </c>
      <c r="V240" s="363" t="s">
        <v>9624</v>
      </c>
      <c r="W240" s="230"/>
    </row>
    <row r="241" spans="1:23" s="246" customFormat="1" ht="45" hidden="1" x14ac:dyDescent="0.2">
      <c r="A241" s="342"/>
      <c r="B241" s="245" t="s">
        <v>9581</v>
      </c>
      <c r="C241" s="229" t="s">
        <v>9553</v>
      </c>
      <c r="D241" s="236" t="s">
        <v>10034</v>
      </c>
      <c r="E241" s="359">
        <v>0</v>
      </c>
      <c r="F241" s="370">
        <v>425200</v>
      </c>
      <c r="G241" s="372">
        <v>340000</v>
      </c>
      <c r="H241" s="359">
        <v>0</v>
      </c>
      <c r="I241" s="359">
        <v>180000</v>
      </c>
      <c r="J241" s="359">
        <v>160000</v>
      </c>
      <c r="K241" s="264">
        <v>0</v>
      </c>
      <c r="L241" s="371" t="s">
        <v>9488</v>
      </c>
      <c r="M241" s="360" t="s">
        <v>9497</v>
      </c>
      <c r="N241" s="361">
        <v>44866</v>
      </c>
      <c r="O241" s="361">
        <v>45603</v>
      </c>
      <c r="P241" s="362" t="s">
        <v>10031</v>
      </c>
      <c r="Q241" s="361" t="s">
        <v>9783</v>
      </c>
      <c r="R241" s="360" t="s">
        <v>9499</v>
      </c>
      <c r="S241" s="363" t="s">
        <v>9500</v>
      </c>
      <c r="T241" s="363" t="s">
        <v>9607</v>
      </c>
      <c r="U241" s="363" t="s">
        <v>9619</v>
      </c>
      <c r="V241" s="363" t="s">
        <v>9624</v>
      </c>
      <c r="W241" s="230"/>
    </row>
    <row r="242" spans="1:23" s="246" customFormat="1" ht="33.75" hidden="1" x14ac:dyDescent="0.2">
      <c r="A242" s="342"/>
      <c r="B242" s="245" t="s">
        <v>9582</v>
      </c>
      <c r="C242" s="229" t="s">
        <v>9553</v>
      </c>
      <c r="D242" s="236" t="s">
        <v>10032</v>
      </c>
      <c r="E242" s="359">
        <v>0</v>
      </c>
      <c r="F242" s="370">
        <v>425200</v>
      </c>
      <c r="G242" s="372">
        <v>280000</v>
      </c>
      <c r="H242" s="359">
        <v>0</v>
      </c>
      <c r="I242" s="359">
        <v>150000</v>
      </c>
      <c r="J242" s="359">
        <v>130000</v>
      </c>
      <c r="K242" s="264">
        <v>0</v>
      </c>
      <c r="L242" s="371" t="s">
        <v>9488</v>
      </c>
      <c r="M242" s="360" t="s">
        <v>9497</v>
      </c>
      <c r="N242" s="361">
        <v>44866</v>
      </c>
      <c r="O242" s="361">
        <v>45604</v>
      </c>
      <c r="P242" s="362" t="s">
        <v>9943</v>
      </c>
      <c r="Q242" s="361" t="s">
        <v>9783</v>
      </c>
      <c r="R242" s="360" t="s">
        <v>9499</v>
      </c>
      <c r="S242" s="363" t="s">
        <v>9500</v>
      </c>
      <c r="T242" s="363" t="s">
        <v>9607</v>
      </c>
      <c r="U242" s="363" t="s">
        <v>9619</v>
      </c>
      <c r="V242" s="363" t="s">
        <v>9624</v>
      </c>
      <c r="W242" s="230"/>
    </row>
    <row r="243" spans="1:23" s="246" customFormat="1" ht="45" hidden="1" x14ac:dyDescent="0.2">
      <c r="A243" s="342"/>
      <c r="B243" s="245" t="s">
        <v>9583</v>
      </c>
      <c r="C243" s="229" t="s">
        <v>9553</v>
      </c>
      <c r="D243" s="236" t="s">
        <v>10036</v>
      </c>
      <c r="E243" s="359">
        <v>0</v>
      </c>
      <c r="F243" s="370">
        <v>425200</v>
      </c>
      <c r="G243" s="372">
        <v>200000</v>
      </c>
      <c r="H243" s="359">
        <v>0</v>
      </c>
      <c r="I243" s="359">
        <v>110000</v>
      </c>
      <c r="J243" s="359">
        <v>90000</v>
      </c>
      <c r="K243" s="264">
        <v>0</v>
      </c>
      <c r="L243" s="371" t="s">
        <v>9488</v>
      </c>
      <c r="M243" s="360" t="s">
        <v>9497</v>
      </c>
      <c r="N243" s="361">
        <v>44866</v>
      </c>
      <c r="O243" s="361">
        <v>45605</v>
      </c>
      <c r="P243" s="362" t="s">
        <v>10031</v>
      </c>
      <c r="Q243" s="361" t="s">
        <v>9783</v>
      </c>
      <c r="R243" s="360" t="s">
        <v>9499</v>
      </c>
      <c r="S243" s="363" t="s">
        <v>9500</v>
      </c>
      <c r="T243" s="363" t="s">
        <v>9607</v>
      </c>
      <c r="U243" s="363" t="s">
        <v>9619</v>
      </c>
      <c r="V243" s="363" t="s">
        <v>9624</v>
      </c>
      <c r="W243" s="230"/>
    </row>
    <row r="244" spans="1:23" s="246" customFormat="1" ht="45" hidden="1" x14ac:dyDescent="0.2">
      <c r="A244" s="344" t="s">
        <v>10053</v>
      </c>
      <c r="B244" s="336"/>
      <c r="C244" s="282" t="s">
        <v>9553</v>
      </c>
      <c r="D244" s="294" t="s">
        <v>10041</v>
      </c>
      <c r="E244" s="249">
        <v>0</v>
      </c>
      <c r="F244" s="338">
        <v>425200</v>
      </c>
      <c r="G244" s="249">
        <v>1700000</v>
      </c>
      <c r="H244" s="249">
        <v>0</v>
      </c>
      <c r="I244" s="249">
        <v>990000</v>
      </c>
      <c r="J244" s="249">
        <v>810000</v>
      </c>
      <c r="K244" s="264">
        <v>0</v>
      </c>
      <c r="L244" s="339" t="s">
        <v>9488</v>
      </c>
      <c r="M244" s="278" t="s">
        <v>9498</v>
      </c>
      <c r="N244" s="340">
        <v>44866</v>
      </c>
      <c r="O244" s="340">
        <v>45597</v>
      </c>
      <c r="P244" s="343" t="s">
        <v>10031</v>
      </c>
      <c r="Q244" s="340" t="s">
        <v>9783</v>
      </c>
      <c r="R244" s="278" t="s">
        <v>9499</v>
      </c>
      <c r="S244" s="341" t="s">
        <v>9500</v>
      </c>
      <c r="T244" s="341" t="s">
        <v>9607</v>
      </c>
      <c r="U244" s="341" t="s">
        <v>9619</v>
      </c>
      <c r="V244" s="341" t="s">
        <v>9624</v>
      </c>
      <c r="W244" s="230"/>
    </row>
    <row r="245" spans="1:23" s="246" customFormat="1" ht="45" hidden="1" x14ac:dyDescent="0.2">
      <c r="A245" s="335"/>
      <c r="B245" s="374" t="s">
        <v>9555</v>
      </c>
      <c r="C245" s="237" t="s">
        <v>9553</v>
      </c>
      <c r="D245" s="373" t="s">
        <v>10033</v>
      </c>
      <c r="E245" s="359">
        <v>0</v>
      </c>
      <c r="F245" s="370">
        <v>425200</v>
      </c>
      <c r="G245" s="359">
        <v>990000</v>
      </c>
      <c r="H245" s="359">
        <v>0</v>
      </c>
      <c r="I245" s="359">
        <v>550000</v>
      </c>
      <c r="J245" s="359">
        <v>440000</v>
      </c>
      <c r="K245" s="264">
        <v>0</v>
      </c>
      <c r="L245" s="371" t="s">
        <v>9488</v>
      </c>
      <c r="M245" s="360" t="s">
        <v>9498</v>
      </c>
      <c r="N245" s="361">
        <v>44866</v>
      </c>
      <c r="O245" s="361">
        <v>45597</v>
      </c>
      <c r="P245" s="362" t="s">
        <v>10031</v>
      </c>
      <c r="Q245" s="361" t="s">
        <v>9783</v>
      </c>
      <c r="R245" s="360" t="s">
        <v>9499</v>
      </c>
      <c r="S245" s="363" t="s">
        <v>9500</v>
      </c>
      <c r="T245" s="363" t="s">
        <v>9607</v>
      </c>
      <c r="U245" s="363" t="s">
        <v>9619</v>
      </c>
      <c r="V245" s="363" t="s">
        <v>9624</v>
      </c>
      <c r="W245" s="230"/>
    </row>
    <row r="246" spans="1:23" s="246" customFormat="1" ht="45" hidden="1" x14ac:dyDescent="0.2">
      <c r="A246" s="335"/>
      <c r="B246" s="374" t="s">
        <v>9581</v>
      </c>
      <c r="C246" s="237" t="s">
        <v>9553</v>
      </c>
      <c r="D246" s="373" t="s">
        <v>10034</v>
      </c>
      <c r="E246" s="359">
        <v>0</v>
      </c>
      <c r="F246" s="370">
        <v>425200</v>
      </c>
      <c r="G246" s="359">
        <v>280000</v>
      </c>
      <c r="H246" s="359">
        <v>0</v>
      </c>
      <c r="I246" s="359">
        <v>150000</v>
      </c>
      <c r="J246" s="359">
        <v>130000</v>
      </c>
      <c r="K246" s="264">
        <v>0</v>
      </c>
      <c r="L246" s="371" t="s">
        <v>9488</v>
      </c>
      <c r="M246" s="360" t="s">
        <v>9498</v>
      </c>
      <c r="N246" s="361">
        <v>44866</v>
      </c>
      <c r="O246" s="361">
        <v>45597</v>
      </c>
      <c r="P246" s="362" t="s">
        <v>10031</v>
      </c>
      <c r="Q246" s="361" t="s">
        <v>9783</v>
      </c>
      <c r="R246" s="360" t="s">
        <v>9499</v>
      </c>
      <c r="S246" s="363" t="s">
        <v>9500</v>
      </c>
      <c r="T246" s="363" t="s">
        <v>9607</v>
      </c>
      <c r="U246" s="363" t="s">
        <v>9619</v>
      </c>
      <c r="V246" s="363" t="s">
        <v>9624</v>
      </c>
      <c r="W246" s="230"/>
    </row>
    <row r="247" spans="1:23" s="246" customFormat="1" ht="45" hidden="1" x14ac:dyDescent="0.2">
      <c r="A247" s="335"/>
      <c r="B247" s="374" t="s">
        <v>9582</v>
      </c>
      <c r="C247" s="237" t="s">
        <v>9553</v>
      </c>
      <c r="D247" s="373" t="s">
        <v>10032</v>
      </c>
      <c r="E247" s="359">
        <v>0</v>
      </c>
      <c r="F247" s="370">
        <v>425200</v>
      </c>
      <c r="G247" s="359">
        <v>260000</v>
      </c>
      <c r="H247" s="359">
        <v>0</v>
      </c>
      <c r="I247" s="359">
        <v>140000</v>
      </c>
      <c r="J247" s="359">
        <v>120000</v>
      </c>
      <c r="K247" s="264">
        <v>0</v>
      </c>
      <c r="L247" s="371" t="s">
        <v>9488</v>
      </c>
      <c r="M247" s="360" t="s">
        <v>9498</v>
      </c>
      <c r="N247" s="361">
        <v>44866</v>
      </c>
      <c r="O247" s="361">
        <v>45597</v>
      </c>
      <c r="P247" s="362" t="s">
        <v>10031</v>
      </c>
      <c r="Q247" s="361" t="s">
        <v>9783</v>
      </c>
      <c r="R247" s="360" t="s">
        <v>9499</v>
      </c>
      <c r="S247" s="363" t="s">
        <v>9500</v>
      </c>
      <c r="T247" s="363" t="s">
        <v>9607</v>
      </c>
      <c r="U247" s="363" t="s">
        <v>9619</v>
      </c>
      <c r="V247" s="363" t="s">
        <v>9624</v>
      </c>
      <c r="W247" s="230"/>
    </row>
    <row r="248" spans="1:23" s="246" customFormat="1" ht="45" hidden="1" x14ac:dyDescent="0.2">
      <c r="A248" s="335"/>
      <c r="B248" s="374" t="s">
        <v>9583</v>
      </c>
      <c r="C248" s="237" t="s">
        <v>9553</v>
      </c>
      <c r="D248" s="373" t="s">
        <v>10036</v>
      </c>
      <c r="E248" s="359">
        <v>0</v>
      </c>
      <c r="F248" s="370">
        <v>425200</v>
      </c>
      <c r="G248" s="359">
        <v>170000</v>
      </c>
      <c r="H248" s="359">
        <v>0</v>
      </c>
      <c r="I248" s="359">
        <v>150000</v>
      </c>
      <c r="J248" s="359">
        <v>120000</v>
      </c>
      <c r="K248" s="264">
        <v>0</v>
      </c>
      <c r="L248" s="371" t="s">
        <v>9488</v>
      </c>
      <c r="M248" s="360" t="s">
        <v>9498</v>
      </c>
      <c r="N248" s="361">
        <v>44866</v>
      </c>
      <c r="O248" s="361">
        <v>45597</v>
      </c>
      <c r="P248" s="362" t="s">
        <v>10031</v>
      </c>
      <c r="Q248" s="361" t="s">
        <v>9783</v>
      </c>
      <c r="R248" s="360" t="s">
        <v>9499</v>
      </c>
      <c r="S248" s="363" t="s">
        <v>9500</v>
      </c>
      <c r="T248" s="363" t="s">
        <v>9607</v>
      </c>
      <c r="U248" s="363" t="s">
        <v>9619</v>
      </c>
      <c r="V248" s="363" t="s">
        <v>9624</v>
      </c>
      <c r="W248" s="230"/>
    </row>
    <row r="249" spans="1:23" s="246" customFormat="1" ht="45" hidden="1" x14ac:dyDescent="0.2">
      <c r="A249" s="344" t="s">
        <v>10054</v>
      </c>
      <c r="B249" s="336"/>
      <c r="C249" s="282" t="s">
        <v>9553</v>
      </c>
      <c r="D249" s="294" t="s">
        <v>10042</v>
      </c>
      <c r="E249" s="249">
        <v>0</v>
      </c>
      <c r="F249" s="338">
        <v>425200</v>
      </c>
      <c r="G249" s="249">
        <v>1200000</v>
      </c>
      <c r="H249" s="249">
        <v>0</v>
      </c>
      <c r="I249" s="249">
        <v>600000</v>
      </c>
      <c r="J249" s="249">
        <v>600000</v>
      </c>
      <c r="K249" s="264">
        <v>0</v>
      </c>
      <c r="L249" s="339" t="s">
        <v>9488</v>
      </c>
      <c r="M249" s="278" t="s">
        <v>9498</v>
      </c>
      <c r="N249" s="340">
        <v>44866</v>
      </c>
      <c r="O249" s="340">
        <v>45597</v>
      </c>
      <c r="P249" s="343" t="s">
        <v>10031</v>
      </c>
      <c r="Q249" s="340" t="s">
        <v>9783</v>
      </c>
      <c r="R249" s="278" t="s">
        <v>9499</v>
      </c>
      <c r="S249" s="341" t="s">
        <v>9500</v>
      </c>
      <c r="T249" s="341" t="s">
        <v>9607</v>
      </c>
      <c r="U249" s="341" t="s">
        <v>9619</v>
      </c>
      <c r="V249" s="341" t="s">
        <v>9624</v>
      </c>
      <c r="W249" s="230"/>
    </row>
    <row r="250" spans="1:23" s="246" customFormat="1" ht="45" hidden="1" x14ac:dyDescent="0.2">
      <c r="A250" s="335"/>
      <c r="B250" s="374" t="s">
        <v>9555</v>
      </c>
      <c r="C250" s="237" t="s">
        <v>9553</v>
      </c>
      <c r="D250" s="373" t="s">
        <v>10043</v>
      </c>
      <c r="E250" s="359">
        <v>0</v>
      </c>
      <c r="F250" s="370">
        <v>425200</v>
      </c>
      <c r="G250" s="359">
        <v>680000</v>
      </c>
      <c r="H250" s="359">
        <v>0</v>
      </c>
      <c r="I250" s="359">
        <v>340000</v>
      </c>
      <c r="J250" s="359">
        <v>340000</v>
      </c>
      <c r="K250" s="264">
        <v>0</v>
      </c>
      <c r="L250" s="371" t="s">
        <v>9488</v>
      </c>
      <c r="M250" s="360" t="s">
        <v>9498</v>
      </c>
      <c r="N250" s="361">
        <v>44866</v>
      </c>
      <c r="O250" s="361">
        <v>45597</v>
      </c>
      <c r="P250" s="362" t="s">
        <v>10031</v>
      </c>
      <c r="Q250" s="361" t="s">
        <v>9783</v>
      </c>
      <c r="R250" s="360" t="s">
        <v>9499</v>
      </c>
      <c r="S250" s="363" t="s">
        <v>9500</v>
      </c>
      <c r="T250" s="363" t="s">
        <v>9607</v>
      </c>
      <c r="U250" s="363" t="s">
        <v>9619</v>
      </c>
      <c r="V250" s="363" t="s">
        <v>9624</v>
      </c>
      <c r="W250" s="230"/>
    </row>
    <row r="251" spans="1:23" s="246" customFormat="1" ht="45" hidden="1" x14ac:dyDescent="0.2">
      <c r="A251" s="335"/>
      <c r="B251" s="374" t="s">
        <v>9581</v>
      </c>
      <c r="C251" s="237" t="s">
        <v>9553</v>
      </c>
      <c r="D251" s="373" t="s">
        <v>10034</v>
      </c>
      <c r="E251" s="359">
        <v>0</v>
      </c>
      <c r="F251" s="370">
        <v>425200</v>
      </c>
      <c r="G251" s="359">
        <v>240000</v>
      </c>
      <c r="H251" s="359">
        <v>0</v>
      </c>
      <c r="I251" s="359">
        <v>120000</v>
      </c>
      <c r="J251" s="359">
        <v>120000</v>
      </c>
      <c r="K251" s="264">
        <v>0</v>
      </c>
      <c r="L251" s="371" t="s">
        <v>9488</v>
      </c>
      <c r="M251" s="360" t="s">
        <v>9498</v>
      </c>
      <c r="N251" s="361">
        <v>44866</v>
      </c>
      <c r="O251" s="361">
        <v>45597</v>
      </c>
      <c r="P251" s="362" t="s">
        <v>10031</v>
      </c>
      <c r="Q251" s="361" t="s">
        <v>9783</v>
      </c>
      <c r="R251" s="360" t="s">
        <v>9499</v>
      </c>
      <c r="S251" s="363" t="s">
        <v>9500</v>
      </c>
      <c r="T251" s="363" t="s">
        <v>9607</v>
      </c>
      <c r="U251" s="363" t="s">
        <v>9619</v>
      </c>
      <c r="V251" s="363" t="s">
        <v>9624</v>
      </c>
      <c r="W251" s="230"/>
    </row>
    <row r="252" spans="1:23" s="246" customFormat="1" ht="33.75" hidden="1" x14ac:dyDescent="0.2">
      <c r="A252" s="335"/>
      <c r="B252" s="374" t="s">
        <v>9582</v>
      </c>
      <c r="C252" s="237" t="s">
        <v>9553</v>
      </c>
      <c r="D252" s="373" t="s">
        <v>10032</v>
      </c>
      <c r="E252" s="359">
        <v>0</v>
      </c>
      <c r="F252" s="370">
        <v>425200</v>
      </c>
      <c r="G252" s="359">
        <v>160000</v>
      </c>
      <c r="H252" s="359">
        <v>0</v>
      </c>
      <c r="I252" s="359">
        <v>80000</v>
      </c>
      <c r="J252" s="359">
        <v>80000</v>
      </c>
      <c r="K252" s="264">
        <v>0</v>
      </c>
      <c r="L252" s="371" t="s">
        <v>9488</v>
      </c>
      <c r="M252" s="360" t="s">
        <v>9498</v>
      </c>
      <c r="N252" s="361">
        <v>44866</v>
      </c>
      <c r="O252" s="361">
        <v>45597</v>
      </c>
      <c r="P252" s="362" t="s">
        <v>9943</v>
      </c>
      <c r="Q252" s="361" t="s">
        <v>9783</v>
      </c>
      <c r="R252" s="360" t="s">
        <v>9499</v>
      </c>
      <c r="S252" s="363" t="s">
        <v>9500</v>
      </c>
      <c r="T252" s="363" t="s">
        <v>9607</v>
      </c>
      <c r="U252" s="363" t="s">
        <v>9619</v>
      </c>
      <c r="V252" s="363" t="s">
        <v>9624</v>
      </c>
      <c r="W252" s="230"/>
    </row>
    <row r="253" spans="1:23" s="246" customFormat="1" ht="45" hidden="1" x14ac:dyDescent="0.2">
      <c r="A253" s="335"/>
      <c r="B253" s="374" t="s">
        <v>9583</v>
      </c>
      <c r="C253" s="237" t="s">
        <v>9553</v>
      </c>
      <c r="D253" s="373" t="s">
        <v>10036</v>
      </c>
      <c r="E253" s="359">
        <v>0</v>
      </c>
      <c r="F253" s="370">
        <v>425200</v>
      </c>
      <c r="G253" s="359">
        <v>120000</v>
      </c>
      <c r="H253" s="359">
        <v>0</v>
      </c>
      <c r="I253" s="359">
        <v>60000</v>
      </c>
      <c r="J253" s="359">
        <v>60000</v>
      </c>
      <c r="K253" s="264">
        <v>0</v>
      </c>
      <c r="L253" s="371" t="s">
        <v>9488</v>
      </c>
      <c r="M253" s="360" t="s">
        <v>9498</v>
      </c>
      <c r="N253" s="361">
        <v>44866</v>
      </c>
      <c r="O253" s="361">
        <v>45597</v>
      </c>
      <c r="P253" s="362" t="s">
        <v>10031</v>
      </c>
      <c r="Q253" s="361" t="s">
        <v>9783</v>
      </c>
      <c r="R253" s="360" t="s">
        <v>9499</v>
      </c>
      <c r="S253" s="363" t="s">
        <v>9500</v>
      </c>
      <c r="T253" s="363" t="s">
        <v>9607</v>
      </c>
      <c r="U253" s="363" t="s">
        <v>9619</v>
      </c>
      <c r="V253" s="363" t="s">
        <v>9624</v>
      </c>
      <c r="W253" s="230"/>
    </row>
    <row r="254" spans="1:23" s="246" customFormat="1" ht="45" hidden="1" x14ac:dyDescent="0.2">
      <c r="A254" s="344" t="s">
        <v>10055</v>
      </c>
      <c r="B254" s="336"/>
      <c r="C254" s="282" t="s">
        <v>9553</v>
      </c>
      <c r="D254" s="294" t="s">
        <v>10044</v>
      </c>
      <c r="E254" s="249">
        <v>0</v>
      </c>
      <c r="F254" s="338">
        <v>425200</v>
      </c>
      <c r="G254" s="249">
        <v>800000</v>
      </c>
      <c r="H254" s="249">
        <v>0</v>
      </c>
      <c r="I254" s="249">
        <v>400000</v>
      </c>
      <c r="J254" s="249">
        <v>400000</v>
      </c>
      <c r="K254" s="264">
        <v>0</v>
      </c>
      <c r="L254" s="339" t="s">
        <v>9488</v>
      </c>
      <c r="M254" s="278" t="s">
        <v>9497</v>
      </c>
      <c r="N254" s="340">
        <v>44866</v>
      </c>
      <c r="O254" s="340">
        <v>45597</v>
      </c>
      <c r="P254" s="343" t="s">
        <v>10031</v>
      </c>
      <c r="Q254" s="340" t="s">
        <v>9783</v>
      </c>
      <c r="R254" s="278" t="s">
        <v>9500</v>
      </c>
      <c r="S254" s="341" t="s">
        <v>9500</v>
      </c>
      <c r="T254" s="341" t="s">
        <v>9607</v>
      </c>
      <c r="U254" s="341" t="s">
        <v>9619</v>
      </c>
      <c r="V254" s="341" t="s">
        <v>9624</v>
      </c>
      <c r="W254" s="230"/>
    </row>
    <row r="255" spans="1:23" s="246" customFormat="1" ht="72" hidden="1" x14ac:dyDescent="0.2">
      <c r="A255" s="344" t="s">
        <v>10056</v>
      </c>
      <c r="B255" s="336"/>
      <c r="C255" s="282" t="s">
        <v>9553</v>
      </c>
      <c r="D255" s="294" t="s">
        <v>10045</v>
      </c>
      <c r="E255" s="249">
        <v>0</v>
      </c>
      <c r="F255" s="338">
        <v>425200</v>
      </c>
      <c r="G255" s="249">
        <v>3400000</v>
      </c>
      <c r="H255" s="249">
        <v>0</v>
      </c>
      <c r="I255" s="249">
        <v>1700000</v>
      </c>
      <c r="J255" s="249">
        <v>1700000</v>
      </c>
      <c r="K255" s="264">
        <v>0</v>
      </c>
      <c r="L255" s="339" t="s">
        <v>9488</v>
      </c>
      <c r="M255" s="278" t="s">
        <v>9497</v>
      </c>
      <c r="N255" s="340">
        <v>44866</v>
      </c>
      <c r="O255" s="340">
        <v>45597</v>
      </c>
      <c r="P255" s="343" t="s">
        <v>10046</v>
      </c>
      <c r="Q255" s="340" t="s">
        <v>9783</v>
      </c>
      <c r="R255" s="278" t="s">
        <v>9500</v>
      </c>
      <c r="S255" s="341" t="s">
        <v>9500</v>
      </c>
      <c r="T255" s="341" t="s">
        <v>9607</v>
      </c>
      <c r="U255" s="341" t="s">
        <v>9619</v>
      </c>
      <c r="V255" s="341" t="s">
        <v>9624</v>
      </c>
      <c r="W255" s="230"/>
    </row>
    <row r="256" spans="1:23" s="246" customFormat="1" ht="36" hidden="1" x14ac:dyDescent="0.2">
      <c r="A256" s="344" t="s">
        <v>10057</v>
      </c>
      <c r="B256" s="336"/>
      <c r="C256" s="282" t="s">
        <v>9553</v>
      </c>
      <c r="D256" s="294" t="s">
        <v>10047</v>
      </c>
      <c r="E256" s="249">
        <v>0</v>
      </c>
      <c r="F256" s="338">
        <v>425200</v>
      </c>
      <c r="G256" s="249">
        <v>2400000</v>
      </c>
      <c r="H256" s="249">
        <v>0</v>
      </c>
      <c r="I256" s="249">
        <v>1200000</v>
      </c>
      <c r="J256" s="249">
        <v>1200000</v>
      </c>
      <c r="K256" s="264">
        <v>0</v>
      </c>
      <c r="L256" s="339" t="s">
        <v>9488</v>
      </c>
      <c r="M256" s="278" t="s">
        <v>9497</v>
      </c>
      <c r="N256" s="340">
        <v>44866</v>
      </c>
      <c r="O256" s="340">
        <v>45597</v>
      </c>
      <c r="P256" s="343" t="s">
        <v>9828</v>
      </c>
      <c r="Q256" s="340" t="s">
        <v>9783</v>
      </c>
      <c r="R256" s="278" t="s">
        <v>9500</v>
      </c>
      <c r="S256" s="341" t="s">
        <v>9500</v>
      </c>
      <c r="T256" s="341" t="s">
        <v>9607</v>
      </c>
      <c r="U256" s="341" t="s">
        <v>9619</v>
      </c>
      <c r="V256" s="341" t="s">
        <v>9624</v>
      </c>
      <c r="W256" s="230"/>
    </row>
    <row r="257" spans="1:23" s="246" customFormat="1" ht="33.75" hidden="1" x14ac:dyDescent="0.2">
      <c r="A257" s="344" t="s">
        <v>10058</v>
      </c>
      <c r="B257" s="336"/>
      <c r="C257" s="282" t="s">
        <v>9553</v>
      </c>
      <c r="D257" s="294" t="s">
        <v>10048</v>
      </c>
      <c r="E257" s="249">
        <v>360000</v>
      </c>
      <c r="F257" s="338">
        <v>423900</v>
      </c>
      <c r="G257" s="249">
        <v>2900000</v>
      </c>
      <c r="H257" s="249">
        <v>300000</v>
      </c>
      <c r="I257" s="249">
        <v>2600000</v>
      </c>
      <c r="J257" s="249">
        <v>0</v>
      </c>
      <c r="K257" s="264">
        <v>0</v>
      </c>
      <c r="L257" s="339" t="s">
        <v>9679</v>
      </c>
      <c r="M257" s="278" t="s">
        <v>9498</v>
      </c>
      <c r="N257" s="340">
        <v>44866</v>
      </c>
      <c r="O257" s="340">
        <v>45597</v>
      </c>
      <c r="P257" s="343" t="s">
        <v>9969</v>
      </c>
      <c r="Q257" s="340" t="s">
        <v>9783</v>
      </c>
      <c r="R257" s="278" t="s">
        <v>9500</v>
      </c>
      <c r="S257" s="341" t="s">
        <v>9500</v>
      </c>
      <c r="T257" s="341" t="s">
        <v>9607</v>
      </c>
      <c r="U257" s="341" t="s">
        <v>9615</v>
      </c>
      <c r="V257" s="279" t="s">
        <v>9624</v>
      </c>
      <c r="W257" s="230"/>
    </row>
    <row r="258" spans="1:23" s="246" customFormat="1" ht="33.75" hidden="1" x14ac:dyDescent="0.2">
      <c r="A258" s="344" t="s">
        <v>10059</v>
      </c>
      <c r="B258" s="336"/>
      <c r="C258" s="282" t="s">
        <v>9553</v>
      </c>
      <c r="D258" s="294" t="s">
        <v>10049</v>
      </c>
      <c r="E258" s="249">
        <v>360000</v>
      </c>
      <c r="F258" s="338">
        <v>423900</v>
      </c>
      <c r="G258" s="249">
        <v>300000</v>
      </c>
      <c r="H258" s="249">
        <v>300000</v>
      </c>
      <c r="I258" s="249">
        <v>0</v>
      </c>
      <c r="J258" s="249">
        <v>0</v>
      </c>
      <c r="K258" s="264">
        <v>0</v>
      </c>
      <c r="L258" s="339" t="s">
        <v>9679</v>
      </c>
      <c r="M258" s="278" t="s">
        <v>9495</v>
      </c>
      <c r="N258" s="340">
        <v>44562</v>
      </c>
      <c r="O258" s="340">
        <v>44896</v>
      </c>
      <c r="P258" s="343" t="s">
        <v>9969</v>
      </c>
      <c r="Q258" s="340" t="s">
        <v>9783</v>
      </c>
      <c r="R258" s="278" t="s">
        <v>9500</v>
      </c>
      <c r="S258" s="341" t="s">
        <v>9500</v>
      </c>
      <c r="T258" s="341" t="s">
        <v>9607</v>
      </c>
      <c r="U258" s="341" t="s">
        <v>9615</v>
      </c>
      <c r="V258" s="341" t="s">
        <v>9625</v>
      </c>
      <c r="W258" s="230"/>
    </row>
    <row r="259" spans="1:23" s="246" customFormat="1" ht="33.75" hidden="1" x14ac:dyDescent="0.2">
      <c r="A259" s="344" t="s">
        <v>10060</v>
      </c>
      <c r="B259" s="336"/>
      <c r="C259" s="282" t="s">
        <v>9553</v>
      </c>
      <c r="D259" s="294" t="s">
        <v>10050</v>
      </c>
      <c r="E259" s="249">
        <v>12000</v>
      </c>
      <c r="F259" s="338">
        <v>423900</v>
      </c>
      <c r="G259" s="249">
        <v>10000</v>
      </c>
      <c r="H259" s="249">
        <v>10000</v>
      </c>
      <c r="I259" s="249">
        <v>0</v>
      </c>
      <c r="J259" s="249">
        <v>0</v>
      </c>
      <c r="K259" s="264">
        <v>0</v>
      </c>
      <c r="L259" s="339" t="s">
        <v>9679</v>
      </c>
      <c r="M259" s="278" t="s">
        <v>9495</v>
      </c>
      <c r="N259" s="340">
        <v>44562</v>
      </c>
      <c r="O259" s="340">
        <v>44896</v>
      </c>
      <c r="P259" s="343" t="s">
        <v>9969</v>
      </c>
      <c r="Q259" s="340" t="s">
        <v>9783</v>
      </c>
      <c r="R259" s="278" t="s">
        <v>9500</v>
      </c>
      <c r="S259" s="341" t="s">
        <v>9500</v>
      </c>
      <c r="T259" s="341" t="s">
        <v>9607</v>
      </c>
      <c r="U259" s="341" t="s">
        <v>9615</v>
      </c>
      <c r="V259" s="341" t="s">
        <v>9625</v>
      </c>
      <c r="W259" s="230"/>
    </row>
    <row r="260" spans="1:23" s="246" customFormat="1" ht="33.75" hidden="1" x14ac:dyDescent="0.2">
      <c r="A260" s="344" t="s">
        <v>10061</v>
      </c>
      <c r="B260" s="336"/>
      <c r="C260" s="282" t="s">
        <v>9553</v>
      </c>
      <c r="D260" s="294" t="s">
        <v>10051</v>
      </c>
      <c r="E260" s="249">
        <v>12000</v>
      </c>
      <c r="F260" s="338">
        <v>423900</v>
      </c>
      <c r="G260" s="249">
        <v>10000</v>
      </c>
      <c r="H260" s="249">
        <v>10000</v>
      </c>
      <c r="I260" s="249">
        <v>0</v>
      </c>
      <c r="J260" s="249">
        <v>0</v>
      </c>
      <c r="K260" s="264">
        <v>0</v>
      </c>
      <c r="L260" s="339" t="s">
        <v>9679</v>
      </c>
      <c r="M260" s="278" t="s">
        <v>9495</v>
      </c>
      <c r="N260" s="340">
        <v>44562</v>
      </c>
      <c r="O260" s="340">
        <v>44896</v>
      </c>
      <c r="P260" s="343" t="s">
        <v>9969</v>
      </c>
      <c r="Q260" s="340" t="s">
        <v>9783</v>
      </c>
      <c r="R260" s="278" t="s">
        <v>9500</v>
      </c>
      <c r="S260" s="341" t="s">
        <v>9500</v>
      </c>
      <c r="T260" s="341" t="s">
        <v>9607</v>
      </c>
      <c r="U260" s="341" t="s">
        <v>9615</v>
      </c>
      <c r="V260" s="341" t="s">
        <v>9625</v>
      </c>
      <c r="W260" s="230"/>
    </row>
    <row r="261" spans="1:23" s="246" customFormat="1" ht="33.75" hidden="1" x14ac:dyDescent="0.2">
      <c r="A261" s="344" t="s">
        <v>10062</v>
      </c>
      <c r="B261" s="336"/>
      <c r="C261" s="282" t="s">
        <v>9553</v>
      </c>
      <c r="D261" s="294" t="s">
        <v>10052</v>
      </c>
      <c r="E261" s="249">
        <v>216000</v>
      </c>
      <c r="F261" s="338">
        <v>423900</v>
      </c>
      <c r="G261" s="249">
        <v>216000</v>
      </c>
      <c r="H261" s="249">
        <v>180000</v>
      </c>
      <c r="I261" s="249">
        <v>36000</v>
      </c>
      <c r="J261" s="249">
        <v>0</v>
      </c>
      <c r="K261" s="264">
        <v>0</v>
      </c>
      <c r="L261" s="339" t="s">
        <v>9679</v>
      </c>
      <c r="M261" s="278" t="s">
        <v>9495</v>
      </c>
      <c r="N261" s="340">
        <v>44593</v>
      </c>
      <c r="O261" s="340">
        <v>44958</v>
      </c>
      <c r="P261" s="343" t="s">
        <v>9969</v>
      </c>
      <c r="Q261" s="340" t="s">
        <v>9783</v>
      </c>
      <c r="R261" s="278" t="s">
        <v>9500</v>
      </c>
      <c r="S261" s="341" t="s">
        <v>9500</v>
      </c>
      <c r="T261" s="341" t="s">
        <v>9607</v>
      </c>
      <c r="U261" s="341" t="s">
        <v>9615</v>
      </c>
      <c r="V261" s="341" t="s">
        <v>9625</v>
      </c>
      <c r="W261" s="230"/>
    </row>
    <row r="262" spans="1:23" s="246" customFormat="1" ht="36" hidden="1" x14ac:dyDescent="0.2">
      <c r="A262" s="344" t="s">
        <v>10063</v>
      </c>
      <c r="B262" s="336"/>
      <c r="C262" s="256" t="s">
        <v>9553</v>
      </c>
      <c r="D262" s="353" t="s">
        <v>10068</v>
      </c>
      <c r="E262" s="249">
        <f>H262*1.2</f>
        <v>1200000</v>
      </c>
      <c r="F262" s="338">
        <v>425100</v>
      </c>
      <c r="G262" s="249">
        <f>SUM(H262:K262)</f>
        <v>3000000</v>
      </c>
      <c r="H262" s="249">
        <v>1000000</v>
      </c>
      <c r="I262" s="249">
        <v>1000000</v>
      </c>
      <c r="J262" s="249">
        <v>1000000</v>
      </c>
      <c r="K262" s="264">
        <v>0</v>
      </c>
      <c r="L262" s="339" t="s">
        <v>9488</v>
      </c>
      <c r="M262" s="278" t="s">
        <v>9498</v>
      </c>
      <c r="N262" s="340">
        <v>44562</v>
      </c>
      <c r="O262" s="340">
        <v>45627</v>
      </c>
      <c r="P262" s="343" t="s">
        <v>10069</v>
      </c>
      <c r="Q262" s="340" t="s">
        <v>9783</v>
      </c>
      <c r="R262" s="278" t="s">
        <v>9500</v>
      </c>
      <c r="S262" s="341" t="s">
        <v>9500</v>
      </c>
      <c r="T262" s="341" t="s">
        <v>9607</v>
      </c>
      <c r="U262" s="341" t="s">
        <v>9619</v>
      </c>
      <c r="V262" s="341" t="s">
        <v>9624</v>
      </c>
      <c r="W262" s="446"/>
    </row>
    <row r="263" spans="1:23" s="358" customFormat="1" ht="61.5" customHeight="1" x14ac:dyDescent="0.2">
      <c r="A263" s="344" t="s">
        <v>10064</v>
      </c>
      <c r="B263" s="336"/>
      <c r="C263" s="256" t="s">
        <v>9553</v>
      </c>
      <c r="D263" s="353" t="s">
        <v>10110</v>
      </c>
      <c r="E263" s="249">
        <v>2100000</v>
      </c>
      <c r="F263" s="338">
        <v>511400</v>
      </c>
      <c r="G263" s="249">
        <f t="shared" ref="G263:G264" si="74">SUM(H263:J263)</f>
        <v>1750000</v>
      </c>
      <c r="H263" s="249">
        <f>E263/1.2</f>
        <v>1750000</v>
      </c>
      <c r="I263" s="249">
        <v>0</v>
      </c>
      <c r="J263" s="249">
        <v>0</v>
      </c>
      <c r="K263" s="264">
        <v>0</v>
      </c>
      <c r="L263" s="289" t="s">
        <v>9488</v>
      </c>
      <c r="M263" s="339" t="s">
        <v>9496</v>
      </c>
      <c r="N263" s="278" t="s">
        <v>9910</v>
      </c>
      <c r="O263" s="340">
        <v>44896</v>
      </c>
      <c r="P263" s="340" t="s">
        <v>10109</v>
      </c>
      <c r="Q263" s="362" t="s">
        <v>10107</v>
      </c>
      <c r="R263" s="340" t="s">
        <v>9500</v>
      </c>
      <c r="S263" s="278" t="s">
        <v>9500</v>
      </c>
      <c r="T263" s="341" t="s">
        <v>9609</v>
      </c>
      <c r="U263" s="341" t="s">
        <v>9619</v>
      </c>
      <c r="V263" s="341" t="s">
        <v>9625</v>
      </c>
      <c r="W263" s="446"/>
    </row>
    <row r="264" spans="1:23" s="358" customFormat="1" ht="61.5" customHeight="1" thickBot="1" x14ac:dyDescent="0.25">
      <c r="A264" s="344" t="s">
        <v>10065</v>
      </c>
      <c r="B264" s="345"/>
      <c r="C264" s="449" t="s">
        <v>9553</v>
      </c>
      <c r="D264" s="450" t="s">
        <v>10111</v>
      </c>
      <c r="E264" s="346">
        <v>2100000</v>
      </c>
      <c r="F264" s="347">
        <v>511400</v>
      </c>
      <c r="G264" s="346">
        <f t="shared" si="74"/>
        <v>1750000</v>
      </c>
      <c r="H264" s="346">
        <f>E264/1.2</f>
        <v>1750000</v>
      </c>
      <c r="I264" s="346">
        <v>0</v>
      </c>
      <c r="J264" s="346">
        <v>0</v>
      </c>
      <c r="K264" s="348">
        <v>0</v>
      </c>
      <c r="L264" s="445" t="s">
        <v>9488</v>
      </c>
      <c r="M264" s="349" t="s">
        <v>9496</v>
      </c>
      <c r="N264" s="350" t="s">
        <v>9910</v>
      </c>
      <c r="O264" s="351">
        <v>44896</v>
      </c>
      <c r="P264" s="351" t="s">
        <v>10109</v>
      </c>
      <c r="Q264" s="376" t="s">
        <v>10107</v>
      </c>
      <c r="R264" s="351" t="s">
        <v>9500</v>
      </c>
      <c r="S264" s="350" t="s">
        <v>9500</v>
      </c>
      <c r="T264" s="352" t="s">
        <v>9609</v>
      </c>
      <c r="U264" s="352" t="s">
        <v>9619</v>
      </c>
      <c r="V264" s="352" t="s">
        <v>9625</v>
      </c>
      <c r="W264" s="451"/>
    </row>
    <row r="265" spans="1:23" s="369" customFormat="1" ht="27.75" hidden="1" customHeight="1" thickBot="1" x14ac:dyDescent="0.25">
      <c r="A265" s="413"/>
      <c r="B265" s="414"/>
      <c r="C265" s="415"/>
      <c r="D265" s="416" t="s">
        <v>10145</v>
      </c>
      <c r="E265" s="416"/>
      <c r="F265" s="417"/>
      <c r="G265" s="418"/>
      <c r="H265" s="419"/>
      <c r="I265" s="419"/>
      <c r="J265" s="419"/>
      <c r="K265" s="419"/>
      <c r="L265" s="419"/>
      <c r="M265" s="419"/>
      <c r="N265" s="419"/>
      <c r="O265" s="419"/>
      <c r="P265" s="420"/>
      <c r="Q265" s="419"/>
      <c r="R265" s="419"/>
      <c r="S265" s="421"/>
      <c r="T265" s="421"/>
      <c r="U265" s="421"/>
      <c r="V265" s="421"/>
      <c r="W265" s="422"/>
    </row>
    <row r="266" spans="1:23" s="369" customFormat="1" ht="22.5" hidden="1" customHeight="1" thickBot="1" x14ac:dyDescent="0.25">
      <c r="A266" s="297"/>
      <c r="B266" s="298"/>
      <c r="C266" s="299"/>
      <c r="D266" s="300"/>
      <c r="E266" s="302">
        <f>E267</f>
        <v>82796430.74000001</v>
      </c>
      <c r="F266" s="301"/>
      <c r="G266" s="302">
        <f>G267</f>
        <v>68997025.616666675</v>
      </c>
      <c r="H266" s="302"/>
      <c r="I266" s="302"/>
      <c r="J266" s="302"/>
      <c r="K266" s="302"/>
      <c r="L266" s="303"/>
      <c r="M266" s="303"/>
      <c r="N266" s="303"/>
      <c r="O266" s="303"/>
      <c r="P266" s="304"/>
      <c r="Q266" s="303"/>
      <c r="R266" s="303"/>
      <c r="S266" s="305"/>
      <c r="T266" s="305"/>
      <c r="U266" s="305"/>
      <c r="V266" s="305"/>
      <c r="W266" s="306"/>
    </row>
    <row r="267" spans="1:23" s="358" customFormat="1" ht="61.5" customHeight="1" thickBot="1" x14ac:dyDescent="0.25">
      <c r="A267" s="452" t="s">
        <v>2</v>
      </c>
      <c r="B267" s="453"/>
      <c r="C267" s="454" t="s">
        <v>9554</v>
      </c>
      <c r="D267" s="455" t="s">
        <v>10108</v>
      </c>
      <c r="E267" s="456">
        <v>82796430.74000001</v>
      </c>
      <c r="F267" s="457">
        <v>511300</v>
      </c>
      <c r="G267" s="456">
        <f>SUM(H267:J267)</f>
        <v>68997025.616666675</v>
      </c>
      <c r="H267" s="456">
        <f>E267/1.2</f>
        <v>68997025.616666675</v>
      </c>
      <c r="I267" s="456">
        <v>0</v>
      </c>
      <c r="J267" s="456">
        <v>0</v>
      </c>
      <c r="K267" s="458">
        <v>0</v>
      </c>
      <c r="L267" s="459" t="s">
        <v>9488</v>
      </c>
      <c r="M267" s="460" t="s">
        <v>9495</v>
      </c>
      <c r="N267" s="461">
        <v>44593</v>
      </c>
      <c r="O267" s="462">
        <v>44896</v>
      </c>
      <c r="P267" s="462" t="s">
        <v>10106</v>
      </c>
      <c r="Q267" s="463" t="s">
        <v>10107</v>
      </c>
      <c r="R267" s="462" t="s">
        <v>9500</v>
      </c>
      <c r="S267" s="461" t="s">
        <v>9500</v>
      </c>
      <c r="T267" s="464" t="s">
        <v>9609</v>
      </c>
      <c r="U267" s="464" t="s">
        <v>9619</v>
      </c>
      <c r="V267" s="464" t="s">
        <v>9625</v>
      </c>
      <c r="W267" s="465"/>
    </row>
    <row r="269" spans="1:23" x14ac:dyDescent="0.2">
      <c r="F269" s="492"/>
    </row>
    <row r="270" spans="1:23" x14ac:dyDescent="0.2">
      <c r="E270" s="492"/>
      <c r="G270" s="492"/>
    </row>
    <row r="272" spans="1:23" x14ac:dyDescent="0.2">
      <c r="E272" s="492"/>
      <c r="F272" s="492"/>
    </row>
  </sheetData>
  <autoFilter ref="A10:W267" xr:uid="{00000000-0009-0000-0000-000006000000}">
    <filterColumn colId="5">
      <filters>
        <filter val="511300"/>
        <filter val="511400"/>
        <filter val="512200"/>
        <filter val="512800"/>
        <filter val="512900"/>
        <filter val="515100"/>
      </filters>
    </filterColumn>
  </autoFilter>
  <sortState xmlns:xlrd2="http://schemas.microsoft.com/office/spreadsheetml/2017/richdata2" ref="A7:R11">
    <sortCondition ref="C5:C7"/>
  </sortState>
  <mergeCells count="8">
    <mergeCell ref="A15:D15"/>
    <mergeCell ref="P2:Q2"/>
    <mergeCell ref="P3:Q3"/>
    <mergeCell ref="A12:D12"/>
    <mergeCell ref="A13:D13"/>
    <mergeCell ref="A14:D14"/>
    <mergeCell ref="B1:D8"/>
    <mergeCell ref="D9:K9"/>
  </mergeCells>
  <phoneticPr fontId="31" type="noConversion"/>
  <dataValidations xWindow="586" yWindow="405" count="18">
    <dataValidation type="list" allowBlank="1" showInputMessage="1" errorTitle="Upozorenje" sqref="B123:B125 B94:B98 B119:B121 B127:B128 B130:B131 B136:B137 B180 B183:B185 B188:B190 B209:B224 B199:B207 B262 B18:B92 B101:B107 B110:B116 B169:B177" xr:uid="{00000000-0002-0000-0600-000000000000}">
      <formula1>PARTIJE1</formula1>
    </dataValidation>
    <dataValidation allowBlank="1" showInputMessage="1" showErrorMessage="1" prompt="uneti kao mm/yyyy" sqref="O263:O264 N124:O124 O107 N128:O131 O125:O127 N18:N26 O18:O28 N29:O29 O100:O103 O109:O123 O136:O138 O30:O43 O140:O141 P47 O155 O176 Q48:Q51 O188 O211:O212 N210:O210 N213:O216 N217 N262:O262 O204:O209 N54:O58 O217:O224 N199:O203 N204:N207 P204:Q206 O59:P61 O132:O133 O267 O62:O97 O160:O161 O143:O151 O164:O168 N169 O98:P98 O153 O173:O174" xr:uid="{00000000-0002-0000-0600-000001000000}"/>
    <dataValidation type="list" allowBlank="1" showInputMessage="1" showErrorMessage="1" sqref="M18:M43 M143:M145 M148:M151 M183:M185 M188:M190 M45:M47 M199:M224 M52:M58 N59:N61 M100:M141 M267 M153:M155 M160:M168 M262:M264 M62:M98 M170:M180" xr:uid="{00000000-0002-0000-0600-000002000000}">
      <formula1>OVPP</formula1>
    </dataValidation>
    <dataValidation type="list" allowBlank="1" showInputMessage="1" showErrorMessage="1" errorTitle="Upozerenje" error="Koristite padajući meni" sqref="F183:F185 F187:F191 F210:F212 F220:F224 F214:F218 F199:F208 F18:F98 F153 F100:F149 F262:F264 F267 F169:F180" xr:uid="{00000000-0002-0000-0600-000003000000}">
      <formula1>EKLAS</formula1>
    </dataValidation>
    <dataValidation allowBlank="1" showInputMessage="1" showErrorMessage="1" prompt="Потребно тражити проширење спецификације УЗЗПРО" sqref="D102:D103 D169" xr:uid="{00000000-0002-0000-0600-000004000000}"/>
    <dataValidation allowBlank="1" showInputMessage="1" showErrorMessage="1" prompt="Потребно тражити да се из спецификације УЗЗПРО уклоне ове ставке" sqref="D101" xr:uid="{00000000-0002-0000-0600-000005000000}"/>
    <dataValidation type="list" allowBlank="1" showInputMessage="1" showErrorMessage="1" sqref="Q143:Q145 Q147:Q149 R44:R47 Q183:Q185 S48:S51 Q188:Q190 Q18:Q43 R52:R53 Q199:Q203 Q54:Q58 S204:S206 Q207:Q224 R59:R61 Q100:Q141 Q267 Q62:Q98 Q170:Q180 Q153 Q262:Q264" xr:uid="{00000000-0002-0000-0600-000006000000}">
      <formula1>NUTS1</formula1>
    </dataValidation>
    <dataValidation type="list" allowBlank="1" showInputMessage="1" showErrorMessage="1" sqref="V136:V141 V143:V145 V147:V149 W47 V183:V185 V226 V18:V43 V188:V190 V262 V54:V58 V199:V203 V62:V98 V267 V215:V224 V100:V133 V212 V257 V156:V180" xr:uid="{00000000-0002-0000-0600-000007000000}">
      <formula1>UPR</formula1>
    </dataValidation>
    <dataValidation type="list" allowBlank="1" showInputMessage="1" showErrorMessage="1" sqref="S39:S43 R18:R43 R147:R149 S44:T47 T48:U51 S52:T53 R199:R203 R54:R58 T204:T206 R207:R224 S59:S61 V263:V264 R267 R62:R98 R100:R133 R262:R264 R153 V153 R170:R191" xr:uid="{00000000-0002-0000-0600-000008000000}">
      <formula1>OPP</formula1>
    </dataValidation>
    <dataValidation type="list" allowBlank="1" showInputMessage="1" showErrorMessage="1" sqref="S18:S38 S147:S149 S183:S185 S188:S190 S199:S203 S54:S58 U204:U206 S207:S224 T59:T61 S153 S267 S62:S98 S100:S133 S262:S264 S170:S180" xr:uid="{00000000-0002-0000-0600-000009000000}">
      <formula1>CJN</formula1>
    </dataValidation>
    <dataValidation type="list" allowBlank="1" showInputMessage="1" showErrorMessage="1" sqref="C136:C151 C183:C185 C187:C191 C199:C224 C267 C101:C133 C153 C262:C264 C18:C98 C169:C180" xr:uid="{00000000-0002-0000-0600-00000A000000}">
      <formula1>VRSTAPREDMETA1</formula1>
    </dataValidation>
    <dataValidation type="list" allowBlank="1" showInputMessage="1" showErrorMessage="1" sqref="T147:T149 U44:U47 U187 T183:T185 U191 T18:T43 T188:T190 U52:U53 V48:V53 T199:T203 T54:T58 V204:V211 T207:T224 U59:U61 V213:V214 T267 T62:T98 T100:T133 T262:T264 T153 T170:T180" xr:uid="{00000000-0002-0000-0600-00000B000000}">
      <formula1>СПЈ</formula1>
    </dataValidation>
    <dataValidation type="list" allowBlank="1" showInputMessage="1" showErrorMessage="1" sqref="P100:P107 P143:P144 P136:P138 P140:P141 P147:P149 Q44:Q47 P183:P185 R48:R51 P188:P190 P18:P43 P45:P46 P52:Q53 P199:P203 P54:P58 R204:R206 P207:P224 Q59:Q61 P62:P97 P267 P109:P133 O169:P169 P170:P180 P153 P262:P264" xr:uid="{00000000-0002-0000-0600-00000C000000}">
      <formula1>ЦПВ</formula1>
    </dataValidation>
    <dataValidation type="list" allowBlank="1" showInputMessage="1" showErrorMessage="1" sqref="U18:U31 U143:U145 U147:U149 V44:V47 U36:U43 W49:W53 U262 U199:U203 U54:U58 W204:W206 U207:U224 V59:V61 U96:U97 U134:U141 U100:U132 U94 U170:U180" xr:uid="{00000000-0002-0000-0600-00000D000000}">
      <formula1>osnov2</formula1>
    </dataValidation>
    <dataValidation type="list" allowBlank="1" showInputMessage="1" showErrorMessage="1" sqref="K102 K111:K118 P44 M59:M61 L18:L267" xr:uid="{00000000-0002-0000-0600-00000E000000}">
      <formula1>vrstepostupka4</formula1>
    </dataValidation>
    <dataValidation type="list" allowBlank="1" showInputMessage="1" showErrorMessage="1" sqref="P108" xr:uid="{00000000-0002-0000-0600-00000F000000}">
      <formula1>CVP</formula1>
    </dataValidation>
    <dataValidation type="list" allowBlank="1" showInputMessage="1" showErrorMessage="1" sqref="U32:U35 U183:U185 U188:U190 U133 U267 U153 U263:U264 U95 U62:U92 U98" xr:uid="{00000000-0002-0000-0600-000010000000}">
      <formula1>OSNOVIZZJN</formula1>
    </dataValidation>
    <dataValidation type="list" allowBlank="1" showInputMessage="1" showErrorMessage="1" errorTitle="Upozerenje" error="Koristite padajući meni" sqref="F209 F219" xr:uid="{00000000-0002-0000-0600-000011000000}">
      <formula1>ЕКЛАС1</formula1>
    </dataValidation>
  </dataValidations>
  <printOptions horizontalCentered="1"/>
  <pageMargins left="0" right="0" top="0.74803149606299213" bottom="0.74803149606299213" header="0.31496062992125984" footer="0.31496062992125984"/>
  <pageSetup paperSize="9" scale="36" fitToHeight="0" orientation="landscape" r:id="rId1"/>
  <headerFooter>
    <oddFooter xml:space="preserve">&amp;L&amp;P/&amp;N
</oddFooter>
  </headerFooter>
  <rowBreaks count="2" manualBreakCount="2">
    <brk id="15" max="16383" man="1"/>
    <brk id="98" max="16383" man="1"/>
  </rowBreaks>
  <drawing r:id="rId2"/>
  <legacyDrawing r:id="rId3"/>
  <oleObjects>
    <mc:AlternateContent xmlns:mc="http://schemas.openxmlformats.org/markup-compatibility/2006">
      <mc:Choice Requires="x14">
        <oleObject progId="PBrush" shapeId="104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047" r:id="rId4"/>
      </mc:Fallback>
    </mc:AlternateContent>
    <mc:AlternateContent xmlns:mc="http://schemas.openxmlformats.org/markup-compatibility/2006">
      <mc:Choice Requires="x14">
        <oleObject progId="PBrush" shapeId="1048" r:id="rId6">
          <objectPr defaultSize="0" autoPict="0" r:id="rId5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1304925</xdr:colOff>
                <xdr:row>3</xdr:row>
                <xdr:rowOff>47625</xdr:rowOff>
              </to>
            </anchor>
          </objectPr>
        </oleObject>
      </mc:Choice>
      <mc:Fallback>
        <oleObject progId="PBrush" shapeId="1048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xWindow="586" yWindow="405" count="3">
        <x14:dataValidation type="list" allowBlank="1" showInputMessage="1" showErrorMessage="1" errorTitle="Izabrati iz padajućeg menija" error="Izabrati iz padajućeg menija" xr:uid="{00000000-0002-0000-0600-000012000000}">
          <x14:formula1>
            <xm:f>'C:\PLAN NABAVKI 2021\PLAN JN za 2021\[Plan_JN_i Plan nabavki na koje se ZJN ne primenjuje_2021-Jelena 18.12.2020.xlsx]NUTS'!#REF!</xm:f>
          </x14:formula1>
          <xm:sqref>Q18:Q31 Q143:Q145 Q147:Q149 Q213:Q217 Q199:Q203 Q54:Q58 S204:S206 Q207 R59:R61 Q101:Q132 Q134:Q141</xm:sqref>
        </x14:dataValidation>
        <x14:dataValidation type="list" allowBlank="1" showInputMessage="1" showErrorMessage="1" errorTitle="Greška" error="Koristite padajući meni" xr:uid="{00000000-0002-0000-0600-000013000000}">
          <x14:formula1>
            <xm:f>'C:\Deljeni\PLAN NABAVKI 2021\PLAN JN za 2021\[Plan_JN_i Plan nabavki na koje se ZJN ne primenjuje_2021-Jelena 18.12.2020.xlsx]OKVIRNO VREME POKRETANJA POSTUP'!#REF!</xm:f>
          </x14:formula1>
          <xm:sqref>M108 M172</xm:sqref>
        </x14:dataValidation>
        <x14:dataValidation type="list" allowBlank="1" showInputMessage="1" showErrorMessage="1" xr:uid="{00000000-0002-0000-0600-000014000000}">
          <x14:formula1>
            <xm:f>PARTIJE1!$F$1:$F$45</xm:f>
          </x14:formula1>
          <xm:sqref>B108:B109 B117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209"/>
  <sheetViews>
    <sheetView tabSelected="1" view="pageBreakPreview" topLeftCell="A12" zoomScaleNormal="100" zoomScaleSheetLayoutView="100" workbookViewId="0">
      <selection activeCell="P79" sqref="P79"/>
    </sheetView>
  </sheetViews>
  <sheetFormatPr defaultColWidth="9.140625" defaultRowHeight="12" x14ac:dyDescent="0.2"/>
  <cols>
    <col min="1" max="1" width="7.42578125" style="852" customWidth="1"/>
    <col min="2" max="2" width="6.85546875" style="852" customWidth="1"/>
    <col min="3" max="3" width="7" style="854" customWidth="1"/>
    <col min="4" max="4" width="39.42578125" style="1022" customWidth="1"/>
    <col min="5" max="5" width="17" style="858" hidden="1" customWidth="1"/>
    <col min="6" max="6" width="8.7109375" style="854" customWidth="1"/>
    <col min="7" max="7" width="16.42578125" style="855" customWidth="1"/>
    <col min="8" max="10" width="16" style="855" customWidth="1"/>
    <col min="11" max="11" width="15.140625" style="855" customWidth="1"/>
    <col min="12" max="12" width="16.140625" style="856" customWidth="1"/>
    <col min="13" max="13" width="11.7109375" style="854" customWidth="1"/>
    <col min="14" max="14" width="10" style="854" customWidth="1"/>
    <col min="15" max="15" width="10.85546875" style="854" customWidth="1"/>
    <col min="16" max="16" width="15" style="857" customWidth="1"/>
    <col min="17" max="17" width="12.140625" style="854" customWidth="1"/>
    <col min="18" max="19" width="8.85546875" style="856" customWidth="1"/>
    <col min="20" max="20" width="13.42578125" style="858" bestFit="1" customWidth="1"/>
    <col min="21" max="21" width="15" style="858" hidden="1" customWidth="1"/>
    <col min="22" max="22" width="8.85546875" style="858" customWidth="1"/>
    <col min="23" max="23" width="9" style="858" customWidth="1"/>
    <col min="24" max="24" width="11.42578125" style="858" customWidth="1"/>
    <col min="25" max="25" width="13.85546875" style="858" customWidth="1"/>
    <col min="26" max="26" width="15.85546875" style="858" customWidth="1"/>
    <col min="27" max="16384" width="9.140625" style="858"/>
  </cols>
  <sheetData>
    <row r="1" spans="1:24" x14ac:dyDescent="0.2">
      <c r="B1" s="1201" t="s">
        <v>10429</v>
      </c>
      <c r="C1" s="1201"/>
      <c r="D1" s="1201"/>
      <c r="E1" s="853"/>
    </row>
    <row r="2" spans="1:24" ht="75.75" customHeight="1" x14ac:dyDescent="0.2">
      <c r="B2" s="1201"/>
      <c r="C2" s="1201"/>
      <c r="D2" s="1201"/>
      <c r="E2" s="853"/>
      <c r="O2" s="859"/>
      <c r="P2" s="860"/>
      <c r="Q2" s="860"/>
    </row>
    <row r="3" spans="1:24" x14ac:dyDescent="0.2">
      <c r="B3" s="1201"/>
      <c r="C3" s="1201"/>
      <c r="D3" s="1201"/>
      <c r="E3" s="853"/>
      <c r="N3" s="854" t="s">
        <v>10332</v>
      </c>
      <c r="O3" s="859"/>
      <c r="P3" s="861">
        <v>44609</v>
      </c>
      <c r="Q3" s="860"/>
    </row>
    <row r="4" spans="1:24" x14ac:dyDescent="0.2">
      <c r="B4" s="1201"/>
      <c r="C4" s="1201"/>
      <c r="D4" s="1201"/>
      <c r="E4" s="853"/>
      <c r="N4" s="854" t="s">
        <v>10339</v>
      </c>
      <c r="P4" s="861">
        <v>44615</v>
      </c>
    </row>
    <row r="5" spans="1:24" x14ac:dyDescent="0.2">
      <c r="B5" s="1201"/>
      <c r="C5" s="1201"/>
      <c r="D5" s="1201"/>
      <c r="E5" s="853"/>
      <c r="N5" s="854" t="s">
        <v>10344</v>
      </c>
      <c r="P5" s="861">
        <v>44658</v>
      </c>
    </row>
    <row r="6" spans="1:24" x14ac:dyDescent="0.2">
      <c r="B6" s="1201"/>
      <c r="C6" s="1201"/>
      <c r="D6" s="1201"/>
      <c r="E6" s="853"/>
      <c r="N6" s="854" t="s">
        <v>10351</v>
      </c>
      <c r="P6" s="862">
        <v>44669</v>
      </c>
    </row>
    <row r="7" spans="1:24" x14ac:dyDescent="0.2">
      <c r="B7" s="1201"/>
      <c r="C7" s="1201"/>
      <c r="D7" s="1201"/>
      <c r="E7" s="853"/>
      <c r="N7" s="854" t="s">
        <v>10361</v>
      </c>
      <c r="P7" s="862">
        <v>44719</v>
      </c>
    </row>
    <row r="8" spans="1:24" x14ac:dyDescent="0.2">
      <c r="B8" s="1201"/>
      <c r="C8" s="1201"/>
      <c r="D8" s="1201"/>
      <c r="E8" s="853"/>
      <c r="N8" s="854" t="s">
        <v>10404</v>
      </c>
      <c r="P8" s="862">
        <v>44750</v>
      </c>
    </row>
    <row r="9" spans="1:24" x14ac:dyDescent="0.2">
      <c r="B9" s="1201"/>
      <c r="C9" s="1201"/>
      <c r="D9" s="1201"/>
      <c r="E9" s="853"/>
      <c r="N9" s="854" t="s">
        <v>10418</v>
      </c>
      <c r="P9" s="862">
        <v>44763</v>
      </c>
    </row>
    <row r="10" spans="1:24" ht="15" customHeight="1" x14ac:dyDescent="0.2">
      <c r="B10" s="1201"/>
      <c r="C10" s="1201"/>
      <c r="D10" s="1201"/>
      <c r="E10" s="853"/>
      <c r="N10" s="854" t="s">
        <v>10423</v>
      </c>
      <c r="P10" s="862">
        <v>44783</v>
      </c>
    </row>
    <row r="11" spans="1:24" s="869" customFormat="1" ht="35.25" customHeight="1" x14ac:dyDescent="0.2">
      <c r="A11" s="863" t="s">
        <v>10</v>
      </c>
      <c r="B11" s="863"/>
      <c r="C11" s="864"/>
      <c r="D11" s="1202" t="s">
        <v>10424</v>
      </c>
      <c r="E11" s="1202"/>
      <c r="F11" s="1202"/>
      <c r="G11" s="1202"/>
      <c r="H11" s="1202"/>
      <c r="I11" s="1202"/>
      <c r="J11" s="1202"/>
      <c r="K11" s="1202"/>
      <c r="L11" s="865"/>
      <c r="M11" s="864"/>
      <c r="N11" s="864"/>
      <c r="O11" s="864"/>
      <c r="P11" s="866"/>
      <c r="Q11" s="864"/>
      <c r="R11" s="865"/>
      <c r="S11" s="867"/>
      <c r="T11" s="868"/>
      <c r="U11" s="868"/>
      <c r="V11" s="868"/>
      <c r="W11" s="868"/>
      <c r="X11" s="868"/>
    </row>
    <row r="12" spans="1:24" s="878" customFormat="1" ht="147.75" x14ac:dyDescent="0.2">
      <c r="A12" s="870" t="s">
        <v>0</v>
      </c>
      <c r="B12" s="870" t="s">
        <v>9546</v>
      </c>
      <c r="C12" s="871" t="s">
        <v>9547</v>
      </c>
      <c r="D12" s="872" t="s">
        <v>9699</v>
      </c>
      <c r="E12" s="873"/>
      <c r="F12" s="871" t="s">
        <v>9701</v>
      </c>
      <c r="G12" s="874" t="s">
        <v>9697</v>
      </c>
      <c r="H12" s="874" t="s">
        <v>9695</v>
      </c>
      <c r="I12" s="874" t="s">
        <v>9696</v>
      </c>
      <c r="J12" s="874" t="s">
        <v>9702</v>
      </c>
      <c r="K12" s="874" t="s">
        <v>9754</v>
      </c>
      <c r="L12" s="875" t="s">
        <v>1</v>
      </c>
      <c r="M12" s="876" t="s">
        <v>9698</v>
      </c>
      <c r="N12" s="876" t="s">
        <v>9678</v>
      </c>
      <c r="O12" s="876" t="s">
        <v>9628</v>
      </c>
      <c r="P12" s="877" t="s">
        <v>18</v>
      </c>
      <c r="Q12" s="876" t="s">
        <v>9551</v>
      </c>
      <c r="R12" s="873" t="s">
        <v>9548</v>
      </c>
      <c r="S12" s="873" t="s">
        <v>9549</v>
      </c>
      <c r="T12" s="873" t="s">
        <v>9610</v>
      </c>
      <c r="U12" s="873" t="s">
        <v>9611</v>
      </c>
      <c r="V12" s="873" t="s">
        <v>9623</v>
      </c>
      <c r="W12" s="873" t="s">
        <v>10165</v>
      </c>
      <c r="X12" s="873" t="s">
        <v>10263</v>
      </c>
    </row>
    <row r="13" spans="1:24" s="856" customFormat="1" x14ac:dyDescent="0.2">
      <c r="A13" s="879" t="s">
        <v>2</v>
      </c>
      <c r="B13" s="879" t="s">
        <v>3</v>
      </c>
      <c r="C13" s="880" t="s">
        <v>4</v>
      </c>
      <c r="D13" s="881" t="s">
        <v>5</v>
      </c>
      <c r="E13" s="882"/>
      <c r="F13" s="880" t="s">
        <v>9752</v>
      </c>
      <c r="G13" s="883" t="s">
        <v>10359</v>
      </c>
      <c r="H13" s="883" t="s">
        <v>9753</v>
      </c>
      <c r="I13" s="883" t="s">
        <v>7</v>
      </c>
      <c r="J13" s="883" t="s">
        <v>8</v>
      </c>
      <c r="K13" s="883" t="s">
        <v>9</v>
      </c>
      <c r="L13" s="882" t="s">
        <v>11</v>
      </c>
      <c r="M13" s="884" t="s">
        <v>12</v>
      </c>
      <c r="N13" s="884" t="s">
        <v>13</v>
      </c>
      <c r="O13" s="884" t="s">
        <v>14</v>
      </c>
      <c r="P13" s="885" t="s">
        <v>15</v>
      </c>
      <c r="Q13" s="884" t="s">
        <v>16</v>
      </c>
      <c r="R13" s="882" t="s">
        <v>9677</v>
      </c>
      <c r="S13" s="886">
        <v>18</v>
      </c>
      <c r="T13" s="886">
        <v>19</v>
      </c>
      <c r="U13" s="886">
        <v>20</v>
      </c>
      <c r="V13" s="886">
        <v>21</v>
      </c>
      <c r="W13" s="886">
        <v>15</v>
      </c>
      <c r="X13" s="886">
        <v>16</v>
      </c>
    </row>
    <row r="14" spans="1:24" s="895" customFormat="1" ht="21.75" customHeight="1" x14ac:dyDescent="0.2">
      <c r="A14" s="1203" t="s">
        <v>9687</v>
      </c>
      <c r="B14" s="1203"/>
      <c r="C14" s="1203"/>
      <c r="D14" s="1203"/>
      <c r="E14" s="887" t="e">
        <f>E15+E16+E17</f>
        <v>#REF!</v>
      </c>
      <c r="F14" s="888"/>
      <c r="G14" s="889">
        <f>G15+G16+G17</f>
        <v>3108464083.4616666</v>
      </c>
      <c r="H14" s="890"/>
      <c r="I14" s="890"/>
      <c r="J14" s="890"/>
      <c r="K14" s="890"/>
      <c r="L14" s="891"/>
      <c r="M14" s="892"/>
      <c r="N14" s="892"/>
      <c r="O14" s="892"/>
      <c r="P14" s="893"/>
      <c r="Q14" s="892"/>
      <c r="R14" s="891"/>
      <c r="S14" s="894"/>
      <c r="T14" s="894"/>
      <c r="U14" s="894"/>
      <c r="V14" s="894"/>
      <c r="W14" s="894"/>
      <c r="X14" s="894"/>
    </row>
    <row r="15" spans="1:24" s="895" customFormat="1" ht="21.75" customHeight="1" x14ac:dyDescent="0.2">
      <c r="A15" s="1200" t="s">
        <v>9688</v>
      </c>
      <c r="B15" s="1200"/>
      <c r="C15" s="1200"/>
      <c r="D15" s="1200"/>
      <c r="E15" s="896" t="e">
        <f>E19</f>
        <v>#REF!</v>
      </c>
      <c r="F15" s="897"/>
      <c r="G15" s="898">
        <f>G19</f>
        <v>1205245647.7616665</v>
      </c>
      <c r="H15" s="899"/>
      <c r="I15" s="899"/>
      <c r="J15" s="899"/>
      <c r="K15" s="899"/>
      <c r="L15" s="900"/>
      <c r="M15" s="901"/>
      <c r="N15" s="901"/>
      <c r="O15" s="901"/>
      <c r="P15" s="902"/>
      <c r="Q15" s="901"/>
      <c r="R15" s="900"/>
      <c r="S15" s="903"/>
      <c r="T15" s="903"/>
      <c r="U15" s="903"/>
      <c r="V15" s="903"/>
      <c r="W15" s="903"/>
      <c r="X15" s="903"/>
    </row>
    <row r="16" spans="1:24" s="895" customFormat="1" ht="21.75" customHeight="1" x14ac:dyDescent="0.2">
      <c r="A16" s="1200" t="s">
        <v>9689</v>
      </c>
      <c r="B16" s="1200"/>
      <c r="C16" s="1200"/>
      <c r="D16" s="1200"/>
      <c r="E16" s="896" t="e">
        <f>E81</f>
        <v>#REF!</v>
      </c>
      <c r="F16" s="897"/>
      <c r="G16" s="898">
        <f>G81</f>
        <v>1764221410.0833333</v>
      </c>
      <c r="H16" s="899"/>
      <c r="I16" s="899"/>
      <c r="J16" s="899"/>
      <c r="K16" s="899"/>
      <c r="L16" s="900"/>
      <c r="M16" s="901"/>
      <c r="N16" s="901"/>
      <c r="O16" s="901"/>
      <c r="P16" s="902"/>
      <c r="Q16" s="901"/>
      <c r="R16" s="900"/>
      <c r="S16" s="903"/>
      <c r="T16" s="903"/>
      <c r="U16" s="903"/>
      <c r="V16" s="903"/>
      <c r="W16" s="903"/>
      <c r="X16" s="903"/>
    </row>
    <row r="17" spans="1:26" s="895" customFormat="1" ht="21.75" customHeight="1" x14ac:dyDescent="0.2">
      <c r="A17" s="1200" t="s">
        <v>9692</v>
      </c>
      <c r="B17" s="1200"/>
      <c r="C17" s="1200"/>
      <c r="D17" s="1200"/>
      <c r="E17" s="896">
        <f>E190</f>
        <v>82796430.74000001</v>
      </c>
      <c r="F17" s="897"/>
      <c r="G17" s="898">
        <f>G190</f>
        <v>138997025.61666667</v>
      </c>
      <c r="H17" s="899"/>
      <c r="I17" s="899"/>
      <c r="J17" s="899"/>
      <c r="K17" s="899"/>
      <c r="L17" s="900"/>
      <c r="M17" s="901"/>
      <c r="N17" s="901"/>
      <c r="O17" s="901"/>
      <c r="P17" s="902"/>
      <c r="Q17" s="901"/>
      <c r="R17" s="900"/>
      <c r="S17" s="903"/>
      <c r="T17" s="903"/>
      <c r="U17" s="903"/>
      <c r="V17" s="903"/>
      <c r="W17" s="903"/>
      <c r="X17" s="903"/>
    </row>
    <row r="18" spans="1:26" s="895" customFormat="1" ht="19.5" customHeight="1" x14ac:dyDescent="0.2">
      <c r="A18" s="904"/>
      <c r="B18" s="904"/>
      <c r="C18" s="905"/>
      <c r="D18" s="906" t="s">
        <v>9690</v>
      </c>
      <c r="E18" s="907"/>
      <c r="F18" s="908"/>
      <c r="G18" s="909"/>
      <c r="H18" s="910"/>
      <c r="I18" s="910"/>
      <c r="J18" s="910"/>
      <c r="K18" s="910"/>
      <c r="L18" s="911"/>
      <c r="M18" s="912"/>
      <c r="N18" s="912"/>
      <c r="O18" s="912"/>
      <c r="P18" s="913"/>
      <c r="Q18" s="912"/>
      <c r="R18" s="911"/>
      <c r="S18" s="914"/>
      <c r="T18" s="914"/>
      <c r="U18" s="914"/>
      <c r="V18" s="914"/>
      <c r="W18" s="914"/>
      <c r="X18" s="914"/>
    </row>
    <row r="19" spans="1:26" s="895" customFormat="1" ht="19.5" customHeight="1" x14ac:dyDescent="0.2">
      <c r="A19" s="915"/>
      <c r="B19" s="915"/>
      <c r="C19" s="916"/>
      <c r="D19" s="917" t="s">
        <v>9691</v>
      </c>
      <c r="E19" s="918" t="e">
        <f>E20+E28+E31+#REF!+#REF!+#REF!+#REF!+E35+E36+E37+#REF!+E38+E39+E40+E41+E42+E43+E44+E45+E46+E47+E48+E49+E50+E51+E52+E53+E54+E55+E56+E57+E58+E59+E60+E63+E64+E65+E66+E67+E68+E69+E70+E71+E72+E73</f>
        <v>#REF!</v>
      </c>
      <c r="F19" s="919"/>
      <c r="G19" s="920">
        <f>G20+G28+G31+G34+G35+G36+G37+G38+G39+G40+G41+G42+G43+G44+G45+G46+G47+G48+G49+G50+G51+G52+G53+G54+G55+G56+G57+G58+G59+G60+G63+G64+G65+G66+G67+G68+G69+G70+G71+G72+G73+G74+G75+G76+G77+G78+G79</f>
        <v>1205245647.7616665</v>
      </c>
      <c r="H19" s="920"/>
      <c r="I19" s="921"/>
      <c r="J19" s="921"/>
      <c r="K19" s="921"/>
      <c r="L19" s="922"/>
      <c r="M19" s="923"/>
      <c r="N19" s="923"/>
      <c r="O19" s="923"/>
      <c r="P19" s="924"/>
      <c r="Q19" s="923"/>
      <c r="R19" s="922"/>
      <c r="S19" s="925"/>
      <c r="T19" s="925"/>
      <c r="U19" s="925"/>
      <c r="V19" s="925"/>
      <c r="W19" s="925"/>
      <c r="X19" s="925"/>
    </row>
    <row r="20" spans="1:26" s="936" customFormat="1" ht="36" x14ac:dyDescent="0.25">
      <c r="A20" s="926" t="s">
        <v>2</v>
      </c>
      <c r="B20" s="926"/>
      <c r="C20" s="880" t="s">
        <v>9552</v>
      </c>
      <c r="D20" s="927" t="s">
        <v>9703</v>
      </c>
      <c r="E20" s="834">
        <f>SUM(E21:E27)</f>
        <v>73411920</v>
      </c>
      <c r="F20" s="928">
        <v>426100</v>
      </c>
      <c r="G20" s="929">
        <f>SUM(G21:G27)</f>
        <v>244616400</v>
      </c>
      <c r="H20" s="929">
        <f t="shared" ref="H20:K20" si="0">SUM(H21:H27)</f>
        <v>61176600</v>
      </c>
      <c r="I20" s="929">
        <f t="shared" si="0"/>
        <v>122263200</v>
      </c>
      <c r="J20" s="929">
        <f>SUM(J21:J27)</f>
        <v>61176600</v>
      </c>
      <c r="K20" s="929">
        <f t="shared" si="0"/>
        <v>0</v>
      </c>
      <c r="L20" s="930" t="s">
        <v>9488</v>
      </c>
      <c r="M20" s="931" t="s">
        <v>9496</v>
      </c>
      <c r="N20" s="932">
        <v>44713</v>
      </c>
      <c r="O20" s="932">
        <v>45444</v>
      </c>
      <c r="P20" s="636" t="s">
        <v>9705</v>
      </c>
      <c r="Q20" s="932" t="s">
        <v>9704</v>
      </c>
      <c r="R20" s="933" t="s">
        <v>9499</v>
      </c>
      <c r="S20" s="934" t="s">
        <v>9499</v>
      </c>
      <c r="T20" s="934" t="s">
        <v>9605</v>
      </c>
      <c r="U20" s="934" t="s">
        <v>9619</v>
      </c>
      <c r="V20" s="934" t="s">
        <v>9625</v>
      </c>
      <c r="W20" s="926" t="s">
        <v>10166</v>
      </c>
      <c r="X20" s="935" t="s">
        <v>10264</v>
      </c>
      <c r="Y20" s="934"/>
      <c r="Z20" s="934"/>
    </row>
    <row r="21" spans="1:26" ht="33.75" x14ac:dyDescent="0.2">
      <c r="A21" s="926"/>
      <c r="B21" s="926" t="s">
        <v>9555</v>
      </c>
      <c r="C21" s="937" t="s">
        <v>9552</v>
      </c>
      <c r="D21" s="938" t="s">
        <v>9706</v>
      </c>
      <c r="E21" s="846">
        <f t="shared" ref="E21:E36" si="1">H21*1.2</f>
        <v>776160</v>
      </c>
      <c r="F21" s="928">
        <v>426100</v>
      </c>
      <c r="G21" s="929">
        <f>SUM(H21:K21)</f>
        <v>2587200</v>
      </c>
      <c r="H21" s="939">
        <v>646800</v>
      </c>
      <c r="I21" s="939">
        <v>1293600</v>
      </c>
      <c r="J21" s="939">
        <v>646800</v>
      </c>
      <c r="K21" s="939">
        <v>0</v>
      </c>
      <c r="L21" s="930" t="s">
        <v>9488</v>
      </c>
      <c r="M21" s="931" t="s">
        <v>9496</v>
      </c>
      <c r="N21" s="932">
        <v>44713</v>
      </c>
      <c r="O21" s="932">
        <v>45444</v>
      </c>
      <c r="P21" s="636" t="s">
        <v>9705</v>
      </c>
      <c r="Q21" s="932" t="s">
        <v>9704</v>
      </c>
      <c r="R21" s="933" t="s">
        <v>9499</v>
      </c>
      <c r="S21" s="934" t="s">
        <v>9499</v>
      </c>
      <c r="T21" s="934" t="s">
        <v>9605</v>
      </c>
      <c r="U21" s="934" t="s">
        <v>9619</v>
      </c>
      <c r="V21" s="934" t="s">
        <v>9625</v>
      </c>
      <c r="W21" s="940"/>
      <c r="X21" s="935" t="s">
        <v>10264</v>
      </c>
      <c r="Y21" s="1023"/>
      <c r="Z21" s="1023"/>
    </row>
    <row r="22" spans="1:26" ht="33.75" x14ac:dyDescent="0.2">
      <c r="A22" s="926"/>
      <c r="B22" s="926" t="s">
        <v>9581</v>
      </c>
      <c r="C22" s="937" t="s">
        <v>9552</v>
      </c>
      <c r="D22" s="938" t="s">
        <v>9707</v>
      </c>
      <c r="E22" s="846">
        <f t="shared" si="1"/>
        <v>27720000</v>
      </c>
      <c r="F22" s="928">
        <v>426100</v>
      </c>
      <c r="G22" s="929">
        <f t="shared" ref="G22:G27" si="2">SUM(H22:K22)</f>
        <v>92300000</v>
      </c>
      <c r="H22" s="939">
        <v>23100000</v>
      </c>
      <c r="I22" s="939">
        <v>46100000</v>
      </c>
      <c r="J22" s="939">
        <v>23100000</v>
      </c>
      <c r="K22" s="939">
        <v>0</v>
      </c>
      <c r="L22" s="930" t="s">
        <v>9488</v>
      </c>
      <c r="M22" s="931" t="s">
        <v>9496</v>
      </c>
      <c r="N22" s="932">
        <v>44713</v>
      </c>
      <c r="O22" s="932">
        <v>45444</v>
      </c>
      <c r="P22" s="636" t="s">
        <v>9705</v>
      </c>
      <c r="Q22" s="932" t="s">
        <v>9704</v>
      </c>
      <c r="R22" s="933" t="s">
        <v>9499</v>
      </c>
      <c r="S22" s="934" t="s">
        <v>9499</v>
      </c>
      <c r="T22" s="934" t="s">
        <v>9605</v>
      </c>
      <c r="U22" s="934" t="s">
        <v>9619</v>
      </c>
      <c r="V22" s="934" t="s">
        <v>9625</v>
      </c>
      <c r="W22" s="940"/>
      <c r="X22" s="935" t="s">
        <v>10264</v>
      </c>
      <c r="Y22" s="1023"/>
      <c r="Z22" s="1023"/>
    </row>
    <row r="23" spans="1:26" ht="33.75" x14ac:dyDescent="0.2">
      <c r="A23" s="926"/>
      <c r="B23" s="926" t="s">
        <v>9582</v>
      </c>
      <c r="C23" s="937" t="s">
        <v>9552</v>
      </c>
      <c r="D23" s="938" t="s">
        <v>9708</v>
      </c>
      <c r="E23" s="846">
        <f t="shared" si="1"/>
        <v>53760</v>
      </c>
      <c r="F23" s="928">
        <v>426100</v>
      </c>
      <c r="G23" s="929">
        <f t="shared" si="2"/>
        <v>179200</v>
      </c>
      <c r="H23" s="939">
        <v>44800</v>
      </c>
      <c r="I23" s="939">
        <v>89600</v>
      </c>
      <c r="J23" s="939">
        <v>44800</v>
      </c>
      <c r="K23" s="939">
        <v>0</v>
      </c>
      <c r="L23" s="930" t="s">
        <v>9488</v>
      </c>
      <c r="M23" s="931" t="s">
        <v>9496</v>
      </c>
      <c r="N23" s="932">
        <v>44713</v>
      </c>
      <c r="O23" s="932">
        <v>45444</v>
      </c>
      <c r="P23" s="636" t="s">
        <v>9705</v>
      </c>
      <c r="Q23" s="932" t="s">
        <v>9704</v>
      </c>
      <c r="R23" s="933" t="s">
        <v>9499</v>
      </c>
      <c r="S23" s="934" t="s">
        <v>9499</v>
      </c>
      <c r="T23" s="934" t="s">
        <v>9605</v>
      </c>
      <c r="U23" s="934" t="s">
        <v>9619</v>
      </c>
      <c r="V23" s="934" t="s">
        <v>9625</v>
      </c>
      <c r="W23" s="940"/>
      <c r="X23" s="935" t="s">
        <v>10264</v>
      </c>
      <c r="Y23" s="1023"/>
      <c r="Z23" s="1023"/>
    </row>
    <row r="24" spans="1:26" ht="33.75" x14ac:dyDescent="0.2">
      <c r="A24" s="926"/>
      <c r="B24" s="926" t="s">
        <v>9583</v>
      </c>
      <c r="C24" s="937" t="s">
        <v>9552</v>
      </c>
      <c r="D24" s="938" t="s">
        <v>9709</v>
      </c>
      <c r="E24" s="846">
        <f t="shared" si="1"/>
        <v>44160000</v>
      </c>
      <c r="F24" s="928">
        <v>426100</v>
      </c>
      <c r="G24" s="929">
        <f t="shared" si="2"/>
        <v>147200000</v>
      </c>
      <c r="H24" s="939">
        <v>36800000</v>
      </c>
      <c r="I24" s="939">
        <v>73600000</v>
      </c>
      <c r="J24" s="939">
        <v>36800000</v>
      </c>
      <c r="K24" s="939">
        <v>0</v>
      </c>
      <c r="L24" s="930" t="s">
        <v>9488</v>
      </c>
      <c r="M24" s="931" t="s">
        <v>9496</v>
      </c>
      <c r="N24" s="932">
        <v>44713</v>
      </c>
      <c r="O24" s="932">
        <v>45444</v>
      </c>
      <c r="P24" s="636" t="s">
        <v>9705</v>
      </c>
      <c r="Q24" s="932" t="s">
        <v>9704</v>
      </c>
      <c r="R24" s="933" t="s">
        <v>9499</v>
      </c>
      <c r="S24" s="934" t="s">
        <v>9499</v>
      </c>
      <c r="T24" s="934" t="s">
        <v>9605</v>
      </c>
      <c r="U24" s="934" t="s">
        <v>9619</v>
      </c>
      <c r="V24" s="934" t="s">
        <v>9625</v>
      </c>
      <c r="W24" s="940"/>
      <c r="X24" s="935" t="s">
        <v>10264</v>
      </c>
      <c r="Y24" s="1023"/>
      <c r="Z24" s="1023"/>
    </row>
    <row r="25" spans="1:26" ht="33.75" x14ac:dyDescent="0.2">
      <c r="A25" s="926"/>
      <c r="B25" s="926" t="s">
        <v>9584</v>
      </c>
      <c r="C25" s="937" t="s">
        <v>9552</v>
      </c>
      <c r="D25" s="938" t="s">
        <v>9710</v>
      </c>
      <c r="E25" s="846">
        <f t="shared" si="1"/>
        <v>24000</v>
      </c>
      <c r="F25" s="928">
        <v>426100</v>
      </c>
      <c r="G25" s="929">
        <f t="shared" si="2"/>
        <v>80000</v>
      </c>
      <c r="H25" s="939">
        <v>20000</v>
      </c>
      <c r="I25" s="939">
        <v>40000</v>
      </c>
      <c r="J25" s="939">
        <v>20000</v>
      </c>
      <c r="K25" s="939">
        <v>0</v>
      </c>
      <c r="L25" s="930" t="s">
        <v>9488</v>
      </c>
      <c r="M25" s="931" t="s">
        <v>9496</v>
      </c>
      <c r="N25" s="932">
        <v>44713</v>
      </c>
      <c r="O25" s="932">
        <v>45444</v>
      </c>
      <c r="P25" s="636" t="s">
        <v>9705</v>
      </c>
      <c r="Q25" s="932" t="s">
        <v>9704</v>
      </c>
      <c r="R25" s="933" t="s">
        <v>9499</v>
      </c>
      <c r="S25" s="934" t="s">
        <v>9499</v>
      </c>
      <c r="T25" s="934" t="s">
        <v>9605</v>
      </c>
      <c r="U25" s="934" t="s">
        <v>9619</v>
      </c>
      <c r="V25" s="934" t="s">
        <v>9625</v>
      </c>
      <c r="W25" s="940"/>
      <c r="X25" s="935" t="s">
        <v>10264</v>
      </c>
      <c r="Y25" s="1023"/>
      <c r="Z25" s="1023"/>
    </row>
    <row r="26" spans="1:26" ht="33.75" x14ac:dyDescent="0.2">
      <c r="A26" s="926"/>
      <c r="B26" s="926" t="s">
        <v>9585</v>
      </c>
      <c r="C26" s="937" t="s">
        <v>9552</v>
      </c>
      <c r="D26" s="938" t="s">
        <v>9711</v>
      </c>
      <c r="E26" s="846">
        <f t="shared" si="1"/>
        <v>654000</v>
      </c>
      <c r="F26" s="928">
        <v>426100</v>
      </c>
      <c r="G26" s="929">
        <f t="shared" si="2"/>
        <v>2190000</v>
      </c>
      <c r="H26" s="939">
        <v>545000</v>
      </c>
      <c r="I26" s="939">
        <v>1100000</v>
      </c>
      <c r="J26" s="939">
        <v>545000</v>
      </c>
      <c r="K26" s="939">
        <v>0</v>
      </c>
      <c r="L26" s="930" t="s">
        <v>9488</v>
      </c>
      <c r="M26" s="931" t="s">
        <v>9496</v>
      </c>
      <c r="N26" s="932">
        <v>44713</v>
      </c>
      <c r="O26" s="932">
        <v>45444</v>
      </c>
      <c r="P26" s="636" t="s">
        <v>9705</v>
      </c>
      <c r="Q26" s="932" t="s">
        <v>9704</v>
      </c>
      <c r="R26" s="933" t="s">
        <v>9499</v>
      </c>
      <c r="S26" s="934" t="s">
        <v>9499</v>
      </c>
      <c r="T26" s="934" t="s">
        <v>9605</v>
      </c>
      <c r="U26" s="934" t="s">
        <v>9619</v>
      </c>
      <c r="V26" s="934" t="s">
        <v>9625</v>
      </c>
      <c r="W26" s="940"/>
      <c r="X26" s="935" t="s">
        <v>10264</v>
      </c>
      <c r="Y26" s="1023"/>
      <c r="Z26" s="1023"/>
    </row>
    <row r="27" spans="1:26" ht="33.75" x14ac:dyDescent="0.2">
      <c r="A27" s="926"/>
      <c r="B27" s="926" t="s">
        <v>9586</v>
      </c>
      <c r="C27" s="937" t="s">
        <v>9552</v>
      </c>
      <c r="D27" s="938" t="s">
        <v>9712</v>
      </c>
      <c r="E27" s="846">
        <f t="shared" si="1"/>
        <v>24000</v>
      </c>
      <c r="F27" s="928">
        <v>426100</v>
      </c>
      <c r="G27" s="929">
        <f t="shared" si="2"/>
        <v>80000</v>
      </c>
      <c r="H27" s="939">
        <v>20000</v>
      </c>
      <c r="I27" s="939">
        <v>40000</v>
      </c>
      <c r="J27" s="939">
        <v>20000</v>
      </c>
      <c r="K27" s="939">
        <v>0</v>
      </c>
      <c r="L27" s="930" t="s">
        <v>9488</v>
      </c>
      <c r="M27" s="931" t="s">
        <v>9496</v>
      </c>
      <c r="N27" s="932">
        <v>44713</v>
      </c>
      <c r="O27" s="932">
        <v>45444</v>
      </c>
      <c r="P27" s="636" t="s">
        <v>9705</v>
      </c>
      <c r="Q27" s="932" t="s">
        <v>9704</v>
      </c>
      <c r="R27" s="933" t="s">
        <v>9499</v>
      </c>
      <c r="S27" s="934" t="s">
        <v>9499</v>
      </c>
      <c r="T27" s="934" t="s">
        <v>9605</v>
      </c>
      <c r="U27" s="934" t="s">
        <v>9619</v>
      </c>
      <c r="V27" s="934" t="s">
        <v>9625</v>
      </c>
      <c r="W27" s="940"/>
      <c r="X27" s="935" t="s">
        <v>10264</v>
      </c>
      <c r="Y27" s="1023"/>
      <c r="Z27" s="1023"/>
    </row>
    <row r="28" spans="1:26" ht="36" x14ac:dyDescent="0.2">
      <c r="A28" s="926" t="s">
        <v>3</v>
      </c>
      <c r="B28" s="926"/>
      <c r="C28" s="937" t="s">
        <v>9552</v>
      </c>
      <c r="D28" s="938" t="s">
        <v>9713</v>
      </c>
      <c r="E28" s="834">
        <f t="shared" si="1"/>
        <v>227520000</v>
      </c>
      <c r="F28" s="928">
        <v>512200</v>
      </c>
      <c r="G28" s="929">
        <f>SUM(H28:K28)</f>
        <v>189600000</v>
      </c>
      <c r="H28" s="929">
        <f t="shared" ref="H28:J28" si="3">SUM(H29:H30)</f>
        <v>189600000</v>
      </c>
      <c r="I28" s="929">
        <f t="shared" si="3"/>
        <v>0</v>
      </c>
      <c r="J28" s="929">
        <f t="shared" si="3"/>
        <v>0</v>
      </c>
      <c r="K28" s="929">
        <v>0</v>
      </c>
      <c r="L28" s="930" t="s">
        <v>9488</v>
      </c>
      <c r="M28" s="931" t="s">
        <v>9495</v>
      </c>
      <c r="N28" s="932">
        <v>44621</v>
      </c>
      <c r="O28" s="932">
        <v>44986</v>
      </c>
      <c r="P28" s="497" t="s">
        <v>9716</v>
      </c>
      <c r="Q28" s="932" t="s">
        <v>9704</v>
      </c>
      <c r="R28" s="933" t="s">
        <v>9499</v>
      </c>
      <c r="S28" s="934" t="s">
        <v>9499</v>
      </c>
      <c r="T28" s="934" t="s">
        <v>9605</v>
      </c>
      <c r="U28" s="934" t="s">
        <v>9619</v>
      </c>
      <c r="V28" s="934" t="s">
        <v>9625</v>
      </c>
      <c r="W28" s="926" t="s">
        <v>10167</v>
      </c>
      <c r="X28" s="935" t="s">
        <v>10264</v>
      </c>
      <c r="Y28" s="1023"/>
      <c r="Z28" s="1023"/>
    </row>
    <row r="29" spans="1:26" ht="24" x14ac:dyDescent="0.2">
      <c r="A29" s="926"/>
      <c r="B29" s="926" t="s">
        <v>9555</v>
      </c>
      <c r="C29" s="937" t="s">
        <v>9552</v>
      </c>
      <c r="D29" s="938" t="s">
        <v>9714</v>
      </c>
      <c r="E29" s="846">
        <f t="shared" si="1"/>
        <v>201600000</v>
      </c>
      <c r="F29" s="928">
        <v>512200</v>
      </c>
      <c r="G29" s="929">
        <f>SUM(H29:K29)</f>
        <v>168000000</v>
      </c>
      <c r="H29" s="929">
        <v>168000000</v>
      </c>
      <c r="I29" s="929">
        <v>0</v>
      </c>
      <c r="J29" s="929">
        <v>0</v>
      </c>
      <c r="K29" s="929">
        <v>0</v>
      </c>
      <c r="L29" s="930" t="s">
        <v>9488</v>
      </c>
      <c r="M29" s="931" t="s">
        <v>9495</v>
      </c>
      <c r="N29" s="932">
        <v>44621</v>
      </c>
      <c r="O29" s="932">
        <v>44986</v>
      </c>
      <c r="P29" s="497" t="s">
        <v>9716</v>
      </c>
      <c r="Q29" s="932" t="s">
        <v>9704</v>
      </c>
      <c r="R29" s="933" t="s">
        <v>9499</v>
      </c>
      <c r="S29" s="934" t="s">
        <v>9499</v>
      </c>
      <c r="T29" s="934" t="s">
        <v>9605</v>
      </c>
      <c r="U29" s="934" t="s">
        <v>9619</v>
      </c>
      <c r="V29" s="934" t="s">
        <v>9625</v>
      </c>
      <c r="W29" s="926"/>
      <c r="X29" s="935" t="s">
        <v>10264</v>
      </c>
      <c r="Y29" s="1023"/>
      <c r="Z29" s="1023"/>
    </row>
    <row r="30" spans="1:26" ht="24" x14ac:dyDescent="0.2">
      <c r="A30" s="926"/>
      <c r="B30" s="926" t="s">
        <v>9581</v>
      </c>
      <c r="C30" s="937" t="s">
        <v>9552</v>
      </c>
      <c r="D30" s="938" t="s">
        <v>9715</v>
      </c>
      <c r="E30" s="846">
        <f t="shared" si="1"/>
        <v>25920000</v>
      </c>
      <c r="F30" s="928">
        <v>512200</v>
      </c>
      <c r="G30" s="929">
        <f>SUM(H30:K30)</f>
        <v>21600000</v>
      </c>
      <c r="H30" s="929">
        <v>21600000</v>
      </c>
      <c r="I30" s="929">
        <v>0</v>
      </c>
      <c r="J30" s="929">
        <v>0</v>
      </c>
      <c r="K30" s="929">
        <v>0</v>
      </c>
      <c r="L30" s="930" t="s">
        <v>9488</v>
      </c>
      <c r="M30" s="931" t="s">
        <v>9495</v>
      </c>
      <c r="N30" s="932">
        <v>44621</v>
      </c>
      <c r="O30" s="932">
        <v>44986</v>
      </c>
      <c r="P30" s="497" t="s">
        <v>9716</v>
      </c>
      <c r="Q30" s="932" t="s">
        <v>9704</v>
      </c>
      <c r="R30" s="933" t="s">
        <v>9499</v>
      </c>
      <c r="S30" s="934" t="s">
        <v>9499</v>
      </c>
      <c r="T30" s="934" t="s">
        <v>9605</v>
      </c>
      <c r="U30" s="934" t="s">
        <v>9619</v>
      </c>
      <c r="V30" s="934" t="s">
        <v>9625</v>
      </c>
      <c r="W30" s="926"/>
      <c r="X30" s="935" t="s">
        <v>10264</v>
      </c>
      <c r="Y30" s="1023"/>
      <c r="Z30" s="1023"/>
    </row>
    <row r="31" spans="1:26" ht="24" x14ac:dyDescent="0.2">
      <c r="A31" s="926" t="s">
        <v>4</v>
      </c>
      <c r="B31" s="926"/>
      <c r="C31" s="937" t="s">
        <v>9552</v>
      </c>
      <c r="D31" s="927" t="s">
        <v>9717</v>
      </c>
      <c r="E31" s="930">
        <f t="shared" si="1"/>
        <v>72000000</v>
      </c>
      <c r="F31" s="928">
        <v>512200</v>
      </c>
      <c r="G31" s="929">
        <f>SUM(G32:G33)</f>
        <v>317500000</v>
      </c>
      <c r="H31" s="929">
        <f t="shared" ref="H31:K31" si="4">SUM(H32:H33)</f>
        <v>60000000</v>
      </c>
      <c r="I31" s="929">
        <f t="shared" si="4"/>
        <v>185000000</v>
      </c>
      <c r="J31" s="929">
        <f t="shared" si="4"/>
        <v>72500000</v>
      </c>
      <c r="K31" s="929">
        <f t="shared" si="4"/>
        <v>0</v>
      </c>
      <c r="L31" s="930" t="s">
        <v>9488</v>
      </c>
      <c r="M31" s="931" t="s">
        <v>9496</v>
      </c>
      <c r="N31" s="932">
        <v>44682</v>
      </c>
      <c r="O31" s="932">
        <v>45413</v>
      </c>
      <c r="P31" s="403" t="s">
        <v>9720</v>
      </c>
      <c r="Q31" s="932" t="s">
        <v>9704</v>
      </c>
      <c r="R31" s="933" t="s">
        <v>9499</v>
      </c>
      <c r="S31" s="934" t="s">
        <v>9499</v>
      </c>
      <c r="T31" s="934" t="s">
        <v>9605</v>
      </c>
      <c r="U31" s="934" t="s">
        <v>9619</v>
      </c>
      <c r="V31" s="934" t="s">
        <v>9625</v>
      </c>
      <c r="W31" s="926" t="s">
        <v>10168</v>
      </c>
      <c r="X31" s="935" t="s">
        <v>10268</v>
      </c>
      <c r="Y31" s="1023"/>
      <c r="Z31" s="1023"/>
    </row>
    <row r="32" spans="1:26" ht="45" customHeight="1" x14ac:dyDescent="0.2">
      <c r="A32" s="926"/>
      <c r="B32" s="926" t="s">
        <v>9555</v>
      </c>
      <c r="C32" s="937" t="s">
        <v>9552</v>
      </c>
      <c r="D32" s="927" t="s">
        <v>9718</v>
      </c>
      <c r="E32" s="930">
        <f t="shared" si="1"/>
        <v>60000000</v>
      </c>
      <c r="F32" s="928">
        <v>512200</v>
      </c>
      <c r="G32" s="929">
        <f>SUM(H32:K32)</f>
        <v>277000000</v>
      </c>
      <c r="H32" s="929">
        <v>50000000</v>
      </c>
      <c r="I32" s="929">
        <v>165000000</v>
      </c>
      <c r="J32" s="929">
        <v>62000000</v>
      </c>
      <c r="K32" s="929">
        <v>0</v>
      </c>
      <c r="L32" s="930" t="s">
        <v>9488</v>
      </c>
      <c r="M32" s="931" t="s">
        <v>9496</v>
      </c>
      <c r="N32" s="932">
        <v>44682</v>
      </c>
      <c r="O32" s="932">
        <v>45413</v>
      </c>
      <c r="P32" s="403" t="s">
        <v>9720</v>
      </c>
      <c r="Q32" s="932" t="s">
        <v>9704</v>
      </c>
      <c r="R32" s="933" t="s">
        <v>9499</v>
      </c>
      <c r="S32" s="934" t="s">
        <v>9499</v>
      </c>
      <c r="T32" s="934" t="s">
        <v>9605</v>
      </c>
      <c r="U32" s="934" t="s">
        <v>9619</v>
      </c>
      <c r="V32" s="934" t="s">
        <v>9625</v>
      </c>
      <c r="W32" s="940"/>
      <c r="X32" s="935" t="s">
        <v>10268</v>
      </c>
      <c r="Y32" s="1023"/>
      <c r="Z32" s="1023"/>
    </row>
    <row r="33" spans="1:26" ht="49.5" customHeight="1" x14ac:dyDescent="0.2">
      <c r="A33" s="926"/>
      <c r="B33" s="926" t="s">
        <v>9581</v>
      </c>
      <c r="C33" s="937" t="s">
        <v>9552</v>
      </c>
      <c r="D33" s="927" t="s">
        <v>9719</v>
      </c>
      <c r="E33" s="930">
        <f t="shared" si="1"/>
        <v>12000000</v>
      </c>
      <c r="F33" s="928">
        <v>512200</v>
      </c>
      <c r="G33" s="929">
        <f>SUM(H33:K33)</f>
        <v>40500000</v>
      </c>
      <c r="H33" s="929">
        <v>10000000</v>
      </c>
      <c r="I33" s="929">
        <v>20000000</v>
      </c>
      <c r="J33" s="929">
        <v>10500000</v>
      </c>
      <c r="K33" s="929">
        <v>0</v>
      </c>
      <c r="L33" s="930" t="s">
        <v>9488</v>
      </c>
      <c r="M33" s="931" t="s">
        <v>9496</v>
      </c>
      <c r="N33" s="932">
        <v>44682</v>
      </c>
      <c r="O33" s="932">
        <v>45413</v>
      </c>
      <c r="P33" s="403" t="s">
        <v>9720</v>
      </c>
      <c r="Q33" s="932" t="s">
        <v>9704</v>
      </c>
      <c r="R33" s="933" t="s">
        <v>9499</v>
      </c>
      <c r="S33" s="934" t="s">
        <v>9499</v>
      </c>
      <c r="T33" s="934" t="s">
        <v>9605</v>
      </c>
      <c r="U33" s="934" t="s">
        <v>9619</v>
      </c>
      <c r="V33" s="934" t="s">
        <v>9625</v>
      </c>
      <c r="W33" s="940"/>
      <c r="X33" s="935" t="s">
        <v>10268</v>
      </c>
      <c r="Y33" s="1023"/>
      <c r="Z33" s="1023"/>
    </row>
    <row r="34" spans="1:26" ht="164.25" customHeight="1" x14ac:dyDescent="0.2">
      <c r="A34" s="926" t="s">
        <v>5</v>
      </c>
      <c r="B34" s="926" t="s">
        <v>10428</v>
      </c>
      <c r="C34" s="937" t="s">
        <v>9552</v>
      </c>
      <c r="D34" s="938" t="s">
        <v>10164</v>
      </c>
      <c r="E34" s="834"/>
      <c r="F34" s="928">
        <v>426300</v>
      </c>
      <c r="G34" s="929">
        <v>19561889.52</v>
      </c>
      <c r="H34" s="929">
        <v>17662804.010000002</v>
      </c>
      <c r="I34" s="929">
        <v>1899085.51</v>
      </c>
      <c r="J34" s="929">
        <v>0</v>
      </c>
      <c r="K34" s="929">
        <v>0</v>
      </c>
      <c r="L34" s="930" t="s">
        <v>9493</v>
      </c>
      <c r="M34" s="931" t="s">
        <v>9495</v>
      </c>
      <c r="N34" s="932">
        <v>44593</v>
      </c>
      <c r="O34" s="932">
        <v>45017</v>
      </c>
      <c r="P34" s="636" t="s">
        <v>9764</v>
      </c>
      <c r="Q34" s="932" t="s">
        <v>9704</v>
      </c>
      <c r="R34" s="933" t="s">
        <v>9499</v>
      </c>
      <c r="S34" s="934" t="s">
        <v>9500</v>
      </c>
      <c r="T34" s="934" t="s">
        <v>9605</v>
      </c>
      <c r="U34" s="934" t="s">
        <v>9619</v>
      </c>
      <c r="V34" s="934" t="s">
        <v>9625</v>
      </c>
      <c r="W34" s="941" t="s">
        <v>10169</v>
      </c>
      <c r="X34" s="935" t="s">
        <v>10267</v>
      </c>
      <c r="Y34" s="1023"/>
      <c r="Z34" s="1025" t="s">
        <v>10403</v>
      </c>
    </row>
    <row r="35" spans="1:26" ht="36" x14ac:dyDescent="0.2">
      <c r="A35" s="926" t="s">
        <v>9752</v>
      </c>
      <c r="B35" s="942"/>
      <c r="C35" s="937" t="s">
        <v>9552</v>
      </c>
      <c r="D35" s="927" t="s">
        <v>9815</v>
      </c>
      <c r="E35" s="930">
        <f t="shared" si="1"/>
        <v>1980000</v>
      </c>
      <c r="F35" s="928">
        <v>426100</v>
      </c>
      <c r="G35" s="929">
        <f t="shared" ref="G35:G74" si="5">SUM(H35:K35)</f>
        <v>3300000</v>
      </c>
      <c r="H35" s="929">
        <f>1980000/1.2</f>
        <v>1650000</v>
      </c>
      <c r="I35" s="929">
        <v>1650000</v>
      </c>
      <c r="J35" s="929">
        <v>0</v>
      </c>
      <c r="K35" s="929">
        <v>0</v>
      </c>
      <c r="L35" s="930" t="s">
        <v>9488</v>
      </c>
      <c r="M35" s="931" t="s">
        <v>9495</v>
      </c>
      <c r="N35" s="932">
        <v>44621</v>
      </c>
      <c r="O35" s="932">
        <v>45352</v>
      </c>
      <c r="P35" s="943" t="s">
        <v>9816</v>
      </c>
      <c r="Q35" s="944" t="s">
        <v>9765</v>
      </c>
      <c r="R35" s="945" t="s">
        <v>9500</v>
      </c>
      <c r="S35" s="933" t="s">
        <v>9500</v>
      </c>
      <c r="T35" s="946" t="s">
        <v>9605</v>
      </c>
      <c r="U35" s="946" t="s">
        <v>9619</v>
      </c>
      <c r="V35" s="933" t="s">
        <v>9624</v>
      </c>
      <c r="W35" s="941" t="s">
        <v>10170</v>
      </c>
      <c r="X35" s="935" t="s">
        <v>10267</v>
      </c>
      <c r="Y35" s="1023"/>
      <c r="Z35" s="1025" t="s">
        <v>10379</v>
      </c>
    </row>
    <row r="36" spans="1:26" ht="33.75" x14ac:dyDescent="0.2">
      <c r="A36" s="926" t="s">
        <v>6</v>
      </c>
      <c r="B36" s="942"/>
      <c r="C36" s="937" t="s">
        <v>9552</v>
      </c>
      <c r="D36" s="927" t="s">
        <v>9817</v>
      </c>
      <c r="E36" s="930">
        <f t="shared" si="1"/>
        <v>4835960</v>
      </c>
      <c r="F36" s="928">
        <v>426900</v>
      </c>
      <c r="G36" s="929">
        <f t="shared" si="5"/>
        <v>16666666.67</v>
      </c>
      <c r="H36" s="929">
        <f>4835960/1.2</f>
        <v>4029966.666666667</v>
      </c>
      <c r="I36" s="929">
        <f>10000000/1.2</f>
        <v>8333333.333333334</v>
      </c>
      <c r="J36" s="929">
        <v>4303366.67</v>
      </c>
      <c r="K36" s="929">
        <v>0</v>
      </c>
      <c r="L36" s="930" t="s">
        <v>9488</v>
      </c>
      <c r="M36" s="931" t="s">
        <v>9495</v>
      </c>
      <c r="N36" s="932">
        <v>44621</v>
      </c>
      <c r="O36" s="932">
        <v>45352</v>
      </c>
      <c r="P36" s="943" t="s">
        <v>9818</v>
      </c>
      <c r="Q36" s="944" t="s">
        <v>9765</v>
      </c>
      <c r="R36" s="945" t="s">
        <v>9500</v>
      </c>
      <c r="S36" s="933" t="s">
        <v>9500</v>
      </c>
      <c r="T36" s="946" t="s">
        <v>9605</v>
      </c>
      <c r="U36" s="946" t="s">
        <v>9619</v>
      </c>
      <c r="V36" s="933" t="s">
        <v>9624</v>
      </c>
      <c r="W36" s="941" t="s">
        <v>10171</v>
      </c>
      <c r="X36" s="935" t="s">
        <v>10267</v>
      </c>
      <c r="Y36" s="1023"/>
      <c r="Z36" s="1023"/>
    </row>
    <row r="37" spans="1:26" ht="33.75" x14ac:dyDescent="0.2">
      <c r="A37" s="926" t="s">
        <v>9753</v>
      </c>
      <c r="B37" s="942"/>
      <c r="C37" s="937" t="s">
        <v>9552</v>
      </c>
      <c r="D37" s="938" t="s">
        <v>9809</v>
      </c>
      <c r="E37" s="834">
        <f>H37*1.2</f>
        <v>5365440</v>
      </c>
      <c r="F37" s="928">
        <v>426700</v>
      </c>
      <c r="G37" s="929">
        <f t="shared" si="5"/>
        <v>4471200</v>
      </c>
      <c r="H37" s="929">
        <v>4471200</v>
      </c>
      <c r="I37" s="929">
        <v>0</v>
      </c>
      <c r="J37" s="929">
        <v>0</v>
      </c>
      <c r="K37" s="929">
        <v>0</v>
      </c>
      <c r="L37" s="930" t="s">
        <v>9488</v>
      </c>
      <c r="M37" s="931" t="s">
        <v>9496</v>
      </c>
      <c r="N37" s="932">
        <v>44774</v>
      </c>
      <c r="O37" s="932">
        <v>45505</v>
      </c>
      <c r="P37" s="943" t="s">
        <v>10153</v>
      </c>
      <c r="Q37" s="944" t="s">
        <v>9765</v>
      </c>
      <c r="R37" s="945" t="s">
        <v>9500</v>
      </c>
      <c r="S37" s="933" t="s">
        <v>9500</v>
      </c>
      <c r="T37" s="946" t="s">
        <v>9605</v>
      </c>
      <c r="U37" s="946" t="s">
        <v>9619</v>
      </c>
      <c r="V37" s="946" t="s">
        <v>9625</v>
      </c>
      <c r="W37" s="941" t="s">
        <v>10172</v>
      </c>
      <c r="X37" s="935" t="s">
        <v>10264</v>
      </c>
      <c r="Y37" s="1023"/>
      <c r="Z37" s="1023"/>
    </row>
    <row r="38" spans="1:26" s="843" customFormat="1" ht="48" x14ac:dyDescent="0.2">
      <c r="A38" s="831" t="s">
        <v>7</v>
      </c>
      <c r="B38" s="947"/>
      <c r="C38" s="832" t="s">
        <v>9552</v>
      </c>
      <c r="D38" s="938" t="s">
        <v>10159</v>
      </c>
      <c r="E38" s="834">
        <f>SUM(H38*1.2)</f>
        <v>0</v>
      </c>
      <c r="F38" s="835">
        <v>421200</v>
      </c>
      <c r="G38" s="836">
        <f t="shared" si="5"/>
        <v>0</v>
      </c>
      <c r="H38" s="836">
        <v>0</v>
      </c>
      <c r="I38" s="836">
        <v>0</v>
      </c>
      <c r="J38" s="836">
        <v>0</v>
      </c>
      <c r="K38" s="948">
        <v>0</v>
      </c>
      <c r="L38" s="834" t="s">
        <v>9488</v>
      </c>
      <c r="M38" s="949" t="s">
        <v>9498</v>
      </c>
      <c r="N38" s="837" t="s">
        <v>9835</v>
      </c>
      <c r="O38" s="838">
        <v>44866</v>
      </c>
      <c r="P38" s="848" t="s">
        <v>9961</v>
      </c>
      <c r="Q38" s="849" t="s">
        <v>9927</v>
      </c>
      <c r="R38" s="841" t="s">
        <v>9500</v>
      </c>
      <c r="S38" s="850" t="s">
        <v>9500</v>
      </c>
      <c r="T38" s="839" t="s">
        <v>9606</v>
      </c>
      <c r="U38" s="950" t="s">
        <v>9619</v>
      </c>
      <c r="V38" s="950" t="s">
        <v>9625</v>
      </c>
      <c r="W38" s="842" t="s">
        <v>10173</v>
      </c>
      <c r="X38" s="841" t="s">
        <v>10323</v>
      </c>
      <c r="Y38" s="851" t="s">
        <v>10295</v>
      </c>
      <c r="Z38" s="1024"/>
    </row>
    <row r="39" spans="1:26" s="1184" customFormat="1" ht="36" x14ac:dyDescent="0.2">
      <c r="A39" s="1168" t="s">
        <v>8</v>
      </c>
      <c r="B39" s="1169"/>
      <c r="C39" s="1170" t="s">
        <v>9552</v>
      </c>
      <c r="D39" s="1171" t="s">
        <v>10298</v>
      </c>
      <c r="E39" s="1172">
        <v>3131700</v>
      </c>
      <c r="F39" s="1173">
        <v>421200</v>
      </c>
      <c r="G39" s="1174">
        <f t="shared" si="5"/>
        <v>7174000</v>
      </c>
      <c r="H39" s="1174">
        <f>2609750+250000+450000</f>
        <v>3309750</v>
      </c>
      <c r="I39" s="1174">
        <v>3864250</v>
      </c>
      <c r="J39" s="1174">
        <v>0</v>
      </c>
      <c r="K39" s="1174">
        <v>0</v>
      </c>
      <c r="L39" s="1172" t="s">
        <v>9488</v>
      </c>
      <c r="M39" s="1175" t="s">
        <v>9497</v>
      </c>
      <c r="N39" s="1176">
        <v>44774</v>
      </c>
      <c r="O39" s="1176">
        <v>45139</v>
      </c>
      <c r="P39" s="1177" t="s">
        <v>10161</v>
      </c>
      <c r="Q39" s="1178" t="s">
        <v>9704</v>
      </c>
      <c r="R39" s="1179" t="s">
        <v>9499</v>
      </c>
      <c r="S39" s="1180" t="s">
        <v>9500</v>
      </c>
      <c r="T39" s="1181" t="s">
        <v>9609</v>
      </c>
      <c r="U39" s="1181" t="s">
        <v>9619</v>
      </c>
      <c r="V39" s="1181" t="s">
        <v>9625</v>
      </c>
      <c r="W39" s="1182" t="s">
        <v>10174</v>
      </c>
      <c r="X39" s="94" t="s">
        <v>10265</v>
      </c>
      <c r="Y39" s="1183" t="s">
        <v>10296</v>
      </c>
      <c r="Z39" s="1183" t="s">
        <v>10410</v>
      </c>
    </row>
    <row r="40" spans="1:26" s="843" customFormat="1" ht="48" x14ac:dyDescent="0.2">
      <c r="A40" s="831" t="s">
        <v>9</v>
      </c>
      <c r="B40" s="947"/>
      <c r="C40" s="832" t="s">
        <v>9552</v>
      </c>
      <c r="D40" s="938" t="s">
        <v>10026</v>
      </c>
      <c r="E40" s="834">
        <v>540000</v>
      </c>
      <c r="F40" s="835">
        <v>421200</v>
      </c>
      <c r="G40" s="836">
        <f t="shared" si="5"/>
        <v>0</v>
      </c>
      <c r="H40" s="836">
        <v>0</v>
      </c>
      <c r="I40" s="836">
        <v>0</v>
      </c>
      <c r="J40" s="836">
        <v>0</v>
      </c>
      <c r="K40" s="836">
        <v>0</v>
      </c>
      <c r="L40" s="834" t="s">
        <v>9488</v>
      </c>
      <c r="M40" s="837" t="s">
        <v>9495</v>
      </c>
      <c r="N40" s="838">
        <v>44593</v>
      </c>
      <c r="O40" s="838">
        <v>44896</v>
      </c>
      <c r="P40" s="951" t="s">
        <v>9992</v>
      </c>
      <c r="Q40" s="849" t="s">
        <v>9783</v>
      </c>
      <c r="R40" s="850" t="s">
        <v>9500</v>
      </c>
      <c r="S40" s="839" t="s">
        <v>9500</v>
      </c>
      <c r="T40" s="950" t="s">
        <v>9607</v>
      </c>
      <c r="U40" s="950" t="s">
        <v>9619</v>
      </c>
      <c r="V40" s="950" t="s">
        <v>9625</v>
      </c>
      <c r="W40" s="842" t="s">
        <v>10175</v>
      </c>
      <c r="X40" s="841" t="s">
        <v>10323</v>
      </c>
      <c r="Y40" s="851" t="s">
        <v>10295</v>
      </c>
      <c r="Z40" s="1024"/>
    </row>
    <row r="41" spans="1:26" s="969" customFormat="1" ht="48" x14ac:dyDescent="0.2">
      <c r="A41" s="952" t="s">
        <v>11</v>
      </c>
      <c r="B41" s="953"/>
      <c r="C41" s="954" t="s">
        <v>9552</v>
      </c>
      <c r="D41" s="955" t="s">
        <v>10083</v>
      </c>
      <c r="E41" s="956">
        <v>14400000</v>
      </c>
      <c r="F41" s="957">
        <v>515100</v>
      </c>
      <c r="G41" s="958">
        <f t="shared" si="5"/>
        <v>11250000</v>
      </c>
      <c r="H41" s="958">
        <f>12000000-750000</f>
        <v>11250000</v>
      </c>
      <c r="I41" s="958">
        <v>0</v>
      </c>
      <c r="J41" s="958">
        <v>0</v>
      </c>
      <c r="K41" s="958">
        <v>0</v>
      </c>
      <c r="L41" s="956" t="s">
        <v>9488</v>
      </c>
      <c r="M41" s="959" t="s">
        <v>9496</v>
      </c>
      <c r="N41" s="960">
        <v>44621</v>
      </c>
      <c r="O41" s="960">
        <v>44896</v>
      </c>
      <c r="P41" s="961" t="s">
        <v>10084</v>
      </c>
      <c r="Q41" s="962" t="s">
        <v>9765</v>
      </c>
      <c r="R41" s="963" t="s">
        <v>9500</v>
      </c>
      <c r="S41" s="964" t="s">
        <v>9500</v>
      </c>
      <c r="T41" s="965" t="s">
        <v>9605</v>
      </c>
      <c r="U41" s="965" t="s">
        <v>9619</v>
      </c>
      <c r="V41" s="965" t="s">
        <v>9625</v>
      </c>
      <c r="W41" s="966" t="s">
        <v>10176</v>
      </c>
      <c r="X41" s="967" t="s">
        <v>10264</v>
      </c>
      <c r="Y41" s="968" t="s">
        <v>10357</v>
      </c>
      <c r="Z41" s="1027"/>
    </row>
    <row r="42" spans="1:26" ht="45" x14ac:dyDescent="0.2">
      <c r="A42" s="926" t="s">
        <v>12</v>
      </c>
      <c r="B42" s="942"/>
      <c r="C42" s="937" t="s">
        <v>9552</v>
      </c>
      <c r="D42" s="927" t="s">
        <v>10101</v>
      </c>
      <c r="E42" s="834">
        <v>3600000</v>
      </c>
      <c r="F42" s="928">
        <v>515100</v>
      </c>
      <c r="G42" s="929">
        <f t="shared" si="5"/>
        <v>3000000</v>
      </c>
      <c r="H42" s="929">
        <f>E42/1.2</f>
        <v>3000000</v>
      </c>
      <c r="I42" s="929">
        <v>0</v>
      </c>
      <c r="J42" s="929">
        <v>0</v>
      </c>
      <c r="K42" s="929">
        <v>0</v>
      </c>
      <c r="L42" s="930" t="s">
        <v>9488</v>
      </c>
      <c r="M42" s="931" t="s">
        <v>9497</v>
      </c>
      <c r="N42" s="932">
        <v>44805</v>
      </c>
      <c r="O42" s="932">
        <v>45170</v>
      </c>
      <c r="P42" s="943" t="s">
        <v>10084</v>
      </c>
      <c r="Q42" s="944" t="s">
        <v>9765</v>
      </c>
      <c r="R42" s="945" t="s">
        <v>9500</v>
      </c>
      <c r="S42" s="933" t="s">
        <v>9500</v>
      </c>
      <c r="T42" s="946" t="s">
        <v>9605</v>
      </c>
      <c r="U42" s="946" t="s">
        <v>9619</v>
      </c>
      <c r="V42" s="946" t="s">
        <v>9625</v>
      </c>
      <c r="W42" s="941" t="s">
        <v>10177</v>
      </c>
      <c r="X42" s="935" t="s">
        <v>10267</v>
      </c>
      <c r="Y42" s="1023"/>
      <c r="Z42" s="1023" t="s">
        <v>10367</v>
      </c>
    </row>
    <row r="43" spans="1:26" ht="45" x14ac:dyDescent="0.2">
      <c r="A43" s="926" t="s">
        <v>13</v>
      </c>
      <c r="B43" s="942"/>
      <c r="C43" s="937" t="s">
        <v>9552</v>
      </c>
      <c r="D43" s="927" t="s">
        <v>10085</v>
      </c>
      <c r="E43" s="834">
        <v>9625000</v>
      </c>
      <c r="F43" s="928">
        <v>515100</v>
      </c>
      <c r="G43" s="929">
        <f t="shared" si="5"/>
        <v>8020833.333333334</v>
      </c>
      <c r="H43" s="929">
        <f t="shared" ref="H43:H56" si="6">E43/1.2</f>
        <v>8020833.333333334</v>
      </c>
      <c r="I43" s="929">
        <v>0</v>
      </c>
      <c r="J43" s="929">
        <v>0</v>
      </c>
      <c r="K43" s="929">
        <v>0</v>
      </c>
      <c r="L43" s="930" t="s">
        <v>9488</v>
      </c>
      <c r="M43" s="931" t="s">
        <v>9496</v>
      </c>
      <c r="N43" s="932">
        <v>44774</v>
      </c>
      <c r="O43" s="932">
        <v>44896</v>
      </c>
      <c r="P43" s="943" t="s">
        <v>10084</v>
      </c>
      <c r="Q43" s="944" t="s">
        <v>9765</v>
      </c>
      <c r="R43" s="945" t="s">
        <v>9500</v>
      </c>
      <c r="S43" s="933" t="s">
        <v>9500</v>
      </c>
      <c r="T43" s="946" t="s">
        <v>9605</v>
      </c>
      <c r="U43" s="946" t="s">
        <v>9619</v>
      </c>
      <c r="V43" s="946" t="s">
        <v>9625</v>
      </c>
      <c r="W43" s="941" t="s">
        <v>10178</v>
      </c>
      <c r="X43" s="935" t="s">
        <v>10267</v>
      </c>
      <c r="Y43" s="1023"/>
      <c r="Z43" s="1025" t="s">
        <v>10363</v>
      </c>
    </row>
    <row r="44" spans="1:26" ht="66" customHeight="1" x14ac:dyDescent="0.2">
      <c r="A44" s="926" t="s">
        <v>14</v>
      </c>
      <c r="B44" s="942"/>
      <c r="C44" s="937" t="s">
        <v>9552</v>
      </c>
      <c r="D44" s="927" t="s">
        <v>10287</v>
      </c>
      <c r="E44" s="834">
        <v>23000000</v>
      </c>
      <c r="F44" s="928">
        <v>515100</v>
      </c>
      <c r="G44" s="929">
        <f t="shared" si="5"/>
        <v>19166666.666666668</v>
      </c>
      <c r="H44" s="929">
        <f t="shared" si="6"/>
        <v>19166666.666666668</v>
      </c>
      <c r="I44" s="929">
        <v>0</v>
      </c>
      <c r="J44" s="929">
        <v>0</v>
      </c>
      <c r="K44" s="929">
        <v>0</v>
      </c>
      <c r="L44" s="930" t="s">
        <v>9488</v>
      </c>
      <c r="M44" s="931" t="s">
        <v>9496</v>
      </c>
      <c r="N44" s="932">
        <v>44743</v>
      </c>
      <c r="O44" s="932">
        <v>44896</v>
      </c>
      <c r="P44" s="943" t="s">
        <v>10084</v>
      </c>
      <c r="Q44" s="944" t="s">
        <v>9765</v>
      </c>
      <c r="R44" s="945" t="s">
        <v>9500</v>
      </c>
      <c r="S44" s="933" t="s">
        <v>9500</v>
      </c>
      <c r="T44" s="946" t="s">
        <v>9605</v>
      </c>
      <c r="U44" s="946" t="s">
        <v>9619</v>
      </c>
      <c r="V44" s="946" t="s">
        <v>9625</v>
      </c>
      <c r="W44" s="941" t="s">
        <v>10179</v>
      </c>
      <c r="X44" s="935" t="s">
        <v>10267</v>
      </c>
      <c r="Y44" s="1023"/>
      <c r="Z44" s="1025" t="s">
        <v>10382</v>
      </c>
    </row>
    <row r="45" spans="1:26" ht="45" x14ac:dyDescent="0.2">
      <c r="A45" s="926" t="s">
        <v>15</v>
      </c>
      <c r="B45" s="942"/>
      <c r="C45" s="937" t="s">
        <v>9552</v>
      </c>
      <c r="D45" s="927" t="s">
        <v>10094</v>
      </c>
      <c r="E45" s="834">
        <v>7000000</v>
      </c>
      <c r="F45" s="928">
        <v>515100</v>
      </c>
      <c r="G45" s="929">
        <f t="shared" si="5"/>
        <v>5833333.333333334</v>
      </c>
      <c r="H45" s="929">
        <f t="shared" si="6"/>
        <v>5833333.333333334</v>
      </c>
      <c r="I45" s="929">
        <v>0</v>
      </c>
      <c r="J45" s="929">
        <v>0</v>
      </c>
      <c r="K45" s="929">
        <v>0</v>
      </c>
      <c r="L45" s="930" t="s">
        <v>9488</v>
      </c>
      <c r="M45" s="931" t="s">
        <v>9495</v>
      </c>
      <c r="N45" s="932">
        <v>44652</v>
      </c>
      <c r="O45" s="932">
        <v>44896</v>
      </c>
      <c r="P45" s="943" t="s">
        <v>10084</v>
      </c>
      <c r="Q45" s="944" t="s">
        <v>9765</v>
      </c>
      <c r="R45" s="945" t="s">
        <v>9500</v>
      </c>
      <c r="S45" s="933" t="s">
        <v>9500</v>
      </c>
      <c r="T45" s="946" t="s">
        <v>9605</v>
      </c>
      <c r="U45" s="946" t="s">
        <v>9619</v>
      </c>
      <c r="V45" s="946" t="s">
        <v>9625</v>
      </c>
      <c r="W45" s="941" t="s">
        <v>10180</v>
      </c>
      <c r="X45" s="935" t="s">
        <v>10267</v>
      </c>
      <c r="Y45" s="1023"/>
      <c r="Z45" s="1025" t="s">
        <v>10368</v>
      </c>
    </row>
    <row r="46" spans="1:26" ht="45" x14ac:dyDescent="0.2">
      <c r="A46" s="926" t="s">
        <v>16</v>
      </c>
      <c r="B46" s="942"/>
      <c r="C46" s="937" t="s">
        <v>9552</v>
      </c>
      <c r="D46" s="927" t="s">
        <v>10086</v>
      </c>
      <c r="E46" s="834">
        <v>21000000</v>
      </c>
      <c r="F46" s="928">
        <v>515100</v>
      </c>
      <c r="G46" s="929">
        <f t="shared" si="5"/>
        <v>17500000</v>
      </c>
      <c r="H46" s="929">
        <f t="shared" si="6"/>
        <v>17500000</v>
      </c>
      <c r="I46" s="929">
        <v>0</v>
      </c>
      <c r="J46" s="929">
        <v>0</v>
      </c>
      <c r="K46" s="929">
        <v>0</v>
      </c>
      <c r="L46" s="930" t="s">
        <v>9488</v>
      </c>
      <c r="M46" s="931" t="s">
        <v>9496</v>
      </c>
      <c r="N46" s="932">
        <v>44743</v>
      </c>
      <c r="O46" s="932">
        <v>45108</v>
      </c>
      <c r="P46" s="943" t="s">
        <v>10084</v>
      </c>
      <c r="Q46" s="944" t="s">
        <v>9765</v>
      </c>
      <c r="R46" s="945" t="s">
        <v>9500</v>
      </c>
      <c r="S46" s="933" t="s">
        <v>9500</v>
      </c>
      <c r="T46" s="946" t="s">
        <v>9605</v>
      </c>
      <c r="U46" s="946" t="s">
        <v>9619</v>
      </c>
      <c r="V46" s="946" t="s">
        <v>9625</v>
      </c>
      <c r="W46" s="941" t="s">
        <v>10181</v>
      </c>
      <c r="X46" s="935" t="s">
        <v>10267</v>
      </c>
      <c r="Y46" s="1023"/>
      <c r="Z46" s="1025" t="s">
        <v>10371</v>
      </c>
    </row>
    <row r="47" spans="1:26" ht="45" x14ac:dyDescent="0.2">
      <c r="A47" s="926" t="s">
        <v>9677</v>
      </c>
      <c r="B47" s="942"/>
      <c r="C47" s="937" t="s">
        <v>9552</v>
      </c>
      <c r="D47" s="927" t="s">
        <v>10087</v>
      </c>
      <c r="E47" s="834">
        <v>21000000</v>
      </c>
      <c r="F47" s="928">
        <v>515100</v>
      </c>
      <c r="G47" s="929">
        <f t="shared" si="5"/>
        <v>17500000</v>
      </c>
      <c r="H47" s="929">
        <f t="shared" si="6"/>
        <v>17500000</v>
      </c>
      <c r="I47" s="929">
        <v>0</v>
      </c>
      <c r="J47" s="929">
        <v>0</v>
      </c>
      <c r="K47" s="929">
        <v>0</v>
      </c>
      <c r="L47" s="930" t="s">
        <v>9488</v>
      </c>
      <c r="M47" s="931" t="s">
        <v>9496</v>
      </c>
      <c r="N47" s="932">
        <v>44743</v>
      </c>
      <c r="O47" s="932">
        <v>45108</v>
      </c>
      <c r="P47" s="943" t="s">
        <v>10084</v>
      </c>
      <c r="Q47" s="944" t="s">
        <v>9765</v>
      </c>
      <c r="R47" s="945" t="s">
        <v>9500</v>
      </c>
      <c r="S47" s="933" t="s">
        <v>9500</v>
      </c>
      <c r="T47" s="946" t="s">
        <v>9605</v>
      </c>
      <c r="U47" s="946" t="s">
        <v>9619</v>
      </c>
      <c r="V47" s="946" t="s">
        <v>9625</v>
      </c>
      <c r="W47" s="941" t="s">
        <v>10182</v>
      </c>
      <c r="X47" s="935" t="s">
        <v>10267</v>
      </c>
      <c r="Y47" s="1023" t="s">
        <v>10362</v>
      </c>
      <c r="Z47" s="1023" t="s">
        <v>10381</v>
      </c>
    </row>
    <row r="48" spans="1:26" ht="45" x14ac:dyDescent="0.2">
      <c r="A48" s="926" t="s">
        <v>9792</v>
      </c>
      <c r="B48" s="942"/>
      <c r="C48" s="937" t="s">
        <v>9552</v>
      </c>
      <c r="D48" s="927" t="s">
        <v>10092</v>
      </c>
      <c r="E48" s="834">
        <v>36000000</v>
      </c>
      <c r="F48" s="928">
        <v>515100</v>
      </c>
      <c r="G48" s="929">
        <f t="shared" si="5"/>
        <v>30000000</v>
      </c>
      <c r="H48" s="929">
        <f t="shared" si="6"/>
        <v>30000000</v>
      </c>
      <c r="I48" s="929">
        <v>0</v>
      </c>
      <c r="J48" s="929">
        <v>0</v>
      </c>
      <c r="K48" s="929">
        <v>0</v>
      </c>
      <c r="L48" s="930" t="s">
        <v>9488</v>
      </c>
      <c r="M48" s="931" t="s">
        <v>9498</v>
      </c>
      <c r="N48" s="932">
        <v>44896</v>
      </c>
      <c r="O48" s="932">
        <v>45261</v>
      </c>
      <c r="P48" s="943" t="s">
        <v>10084</v>
      </c>
      <c r="Q48" s="944" t="s">
        <v>9765</v>
      </c>
      <c r="R48" s="945" t="s">
        <v>9500</v>
      </c>
      <c r="S48" s="933" t="s">
        <v>9500</v>
      </c>
      <c r="T48" s="946" t="s">
        <v>9605</v>
      </c>
      <c r="U48" s="946" t="s">
        <v>9619</v>
      </c>
      <c r="V48" s="946" t="s">
        <v>9625</v>
      </c>
      <c r="W48" s="941" t="s">
        <v>10183</v>
      </c>
      <c r="X48" s="935" t="s">
        <v>10264</v>
      </c>
      <c r="Y48" s="1023"/>
      <c r="Z48" s="1023"/>
    </row>
    <row r="49" spans="1:26" ht="45" x14ac:dyDescent="0.2">
      <c r="A49" s="926" t="s">
        <v>9795</v>
      </c>
      <c r="B49" s="942"/>
      <c r="C49" s="937" t="s">
        <v>9552</v>
      </c>
      <c r="D49" s="927" t="s">
        <v>10088</v>
      </c>
      <c r="E49" s="834">
        <v>9500000</v>
      </c>
      <c r="F49" s="928">
        <v>515100</v>
      </c>
      <c r="G49" s="929">
        <f t="shared" si="5"/>
        <v>7916666.666666667</v>
      </c>
      <c r="H49" s="929">
        <f t="shared" si="6"/>
        <v>7916666.666666667</v>
      </c>
      <c r="I49" s="929">
        <v>0</v>
      </c>
      <c r="J49" s="929">
        <v>0</v>
      </c>
      <c r="K49" s="929">
        <v>0</v>
      </c>
      <c r="L49" s="930" t="s">
        <v>9488</v>
      </c>
      <c r="M49" s="931" t="s">
        <v>9496</v>
      </c>
      <c r="N49" s="932">
        <v>44713</v>
      </c>
      <c r="O49" s="932">
        <v>44896</v>
      </c>
      <c r="P49" s="943" t="s">
        <v>10084</v>
      </c>
      <c r="Q49" s="944" t="s">
        <v>9765</v>
      </c>
      <c r="R49" s="945" t="s">
        <v>9500</v>
      </c>
      <c r="S49" s="933" t="s">
        <v>9500</v>
      </c>
      <c r="T49" s="946" t="s">
        <v>9605</v>
      </c>
      <c r="U49" s="946" t="s">
        <v>9619</v>
      </c>
      <c r="V49" s="946" t="s">
        <v>9625</v>
      </c>
      <c r="W49" s="941" t="s">
        <v>10184</v>
      </c>
      <c r="X49" s="935" t="s">
        <v>10267</v>
      </c>
      <c r="Y49" s="1023"/>
      <c r="Z49" s="1023"/>
    </row>
    <row r="50" spans="1:26" ht="36" x14ac:dyDescent="0.2">
      <c r="A50" s="926" t="s">
        <v>9798</v>
      </c>
      <c r="B50" s="942"/>
      <c r="C50" s="937" t="s">
        <v>9552</v>
      </c>
      <c r="D50" s="927" t="s">
        <v>10096</v>
      </c>
      <c r="E50" s="930">
        <v>24000000</v>
      </c>
      <c r="F50" s="928">
        <v>515100</v>
      </c>
      <c r="G50" s="929">
        <f t="shared" si="5"/>
        <v>22000000</v>
      </c>
      <c r="H50" s="929">
        <v>22000000</v>
      </c>
      <c r="I50" s="929">
        <v>0</v>
      </c>
      <c r="J50" s="929">
        <v>0</v>
      </c>
      <c r="K50" s="929">
        <v>0</v>
      </c>
      <c r="L50" s="930" t="s">
        <v>9488</v>
      </c>
      <c r="M50" s="931" t="s">
        <v>9496</v>
      </c>
      <c r="N50" s="932">
        <v>44713</v>
      </c>
      <c r="O50" s="932">
        <v>44896</v>
      </c>
      <c r="P50" s="943" t="s">
        <v>10089</v>
      </c>
      <c r="Q50" s="944" t="s">
        <v>9765</v>
      </c>
      <c r="R50" s="945" t="s">
        <v>9500</v>
      </c>
      <c r="S50" s="933" t="s">
        <v>9500</v>
      </c>
      <c r="T50" s="946" t="s">
        <v>9605</v>
      </c>
      <c r="U50" s="946" t="s">
        <v>9619</v>
      </c>
      <c r="V50" s="946" t="s">
        <v>9625</v>
      </c>
      <c r="W50" s="941" t="s">
        <v>10185</v>
      </c>
      <c r="X50" s="935" t="s">
        <v>10267</v>
      </c>
      <c r="Y50" s="1025" t="s">
        <v>10389</v>
      </c>
      <c r="Z50" s="1025" t="s">
        <v>10392</v>
      </c>
    </row>
    <row r="51" spans="1:26" ht="48" x14ac:dyDescent="0.2">
      <c r="A51" s="926" t="s">
        <v>9800</v>
      </c>
      <c r="B51" s="942"/>
      <c r="C51" s="937" t="s">
        <v>9552</v>
      </c>
      <c r="D51" s="927" t="s">
        <v>10388</v>
      </c>
      <c r="E51" s="930">
        <v>36000000</v>
      </c>
      <c r="F51" s="928">
        <v>515100</v>
      </c>
      <c r="G51" s="929">
        <f t="shared" si="5"/>
        <v>28000000</v>
      </c>
      <c r="H51" s="929">
        <v>28000000</v>
      </c>
      <c r="I51" s="929">
        <v>0</v>
      </c>
      <c r="J51" s="929">
        <v>0</v>
      </c>
      <c r="K51" s="929">
        <v>0</v>
      </c>
      <c r="L51" s="930" t="s">
        <v>9488</v>
      </c>
      <c r="M51" s="931" t="s">
        <v>9496</v>
      </c>
      <c r="N51" s="932">
        <v>44713</v>
      </c>
      <c r="O51" s="932">
        <v>44896</v>
      </c>
      <c r="P51" s="943" t="s">
        <v>10089</v>
      </c>
      <c r="Q51" s="944" t="s">
        <v>9765</v>
      </c>
      <c r="R51" s="945" t="s">
        <v>9500</v>
      </c>
      <c r="S51" s="933" t="s">
        <v>9500</v>
      </c>
      <c r="T51" s="946" t="s">
        <v>9605</v>
      </c>
      <c r="U51" s="946" t="s">
        <v>9619</v>
      </c>
      <c r="V51" s="946" t="s">
        <v>9625</v>
      </c>
      <c r="W51" s="941" t="s">
        <v>10186</v>
      </c>
      <c r="X51" s="935" t="s">
        <v>10265</v>
      </c>
      <c r="Y51" s="1025" t="s">
        <v>10389</v>
      </c>
      <c r="Z51" s="1025" t="s">
        <v>10393</v>
      </c>
    </row>
    <row r="52" spans="1:26" ht="48" x14ac:dyDescent="0.2">
      <c r="A52" s="926" t="s">
        <v>9801</v>
      </c>
      <c r="B52" s="942"/>
      <c r="C52" s="937" t="s">
        <v>9552</v>
      </c>
      <c r="D52" s="927" t="s">
        <v>10390</v>
      </c>
      <c r="E52" s="930">
        <v>20000000</v>
      </c>
      <c r="F52" s="928">
        <v>515100</v>
      </c>
      <c r="G52" s="929">
        <f t="shared" si="5"/>
        <v>28666667</v>
      </c>
      <c r="H52" s="929">
        <v>28666667</v>
      </c>
      <c r="I52" s="929">
        <v>0</v>
      </c>
      <c r="J52" s="929">
        <v>0</v>
      </c>
      <c r="K52" s="929">
        <v>0</v>
      </c>
      <c r="L52" s="930" t="s">
        <v>9488</v>
      </c>
      <c r="M52" s="931" t="s">
        <v>9496</v>
      </c>
      <c r="N52" s="932">
        <v>44713</v>
      </c>
      <c r="O52" s="932">
        <v>44896</v>
      </c>
      <c r="P52" s="943" t="s">
        <v>10084</v>
      </c>
      <c r="Q52" s="944" t="s">
        <v>9765</v>
      </c>
      <c r="R52" s="945" t="s">
        <v>9500</v>
      </c>
      <c r="S52" s="933" t="s">
        <v>9500</v>
      </c>
      <c r="T52" s="946" t="s">
        <v>9605</v>
      </c>
      <c r="U52" s="946" t="s">
        <v>9619</v>
      </c>
      <c r="V52" s="946" t="s">
        <v>9625</v>
      </c>
      <c r="W52" s="941" t="s">
        <v>10187</v>
      </c>
      <c r="X52" s="935" t="s">
        <v>10265</v>
      </c>
      <c r="Y52" s="1025" t="s">
        <v>10389</v>
      </c>
      <c r="Z52" s="1025" t="s">
        <v>10393</v>
      </c>
    </row>
    <row r="53" spans="1:26" ht="45" x14ac:dyDescent="0.2">
      <c r="A53" s="926" t="s">
        <v>9804</v>
      </c>
      <c r="B53" s="942"/>
      <c r="C53" s="937" t="s">
        <v>9552</v>
      </c>
      <c r="D53" s="927" t="s">
        <v>10099</v>
      </c>
      <c r="E53" s="930">
        <v>14400000</v>
      </c>
      <c r="F53" s="928">
        <v>515100</v>
      </c>
      <c r="G53" s="929">
        <f t="shared" si="5"/>
        <v>0</v>
      </c>
      <c r="H53" s="929">
        <v>0</v>
      </c>
      <c r="I53" s="929">
        <v>0</v>
      </c>
      <c r="J53" s="929">
        <v>0</v>
      </c>
      <c r="K53" s="929">
        <v>0</v>
      </c>
      <c r="L53" s="930" t="s">
        <v>9488</v>
      </c>
      <c r="M53" s="931" t="s">
        <v>9495</v>
      </c>
      <c r="N53" s="932">
        <v>44593</v>
      </c>
      <c r="O53" s="932">
        <v>44896</v>
      </c>
      <c r="P53" s="943" t="s">
        <v>10084</v>
      </c>
      <c r="Q53" s="944" t="s">
        <v>9765</v>
      </c>
      <c r="R53" s="945" t="s">
        <v>9500</v>
      </c>
      <c r="S53" s="933" t="s">
        <v>9500</v>
      </c>
      <c r="T53" s="946" t="s">
        <v>9605</v>
      </c>
      <c r="U53" s="946" t="s">
        <v>9619</v>
      </c>
      <c r="V53" s="946" t="s">
        <v>9625</v>
      </c>
      <c r="W53" s="941" t="s">
        <v>10188</v>
      </c>
      <c r="X53" s="935" t="s">
        <v>10323</v>
      </c>
      <c r="Y53" s="1025" t="s">
        <v>10402</v>
      </c>
      <c r="Z53" s="1025"/>
    </row>
    <row r="54" spans="1:26" ht="45" x14ac:dyDescent="0.2">
      <c r="A54" s="926" t="s">
        <v>9806</v>
      </c>
      <c r="B54" s="942"/>
      <c r="C54" s="937" t="s">
        <v>9552</v>
      </c>
      <c r="D54" s="927" t="s">
        <v>10394</v>
      </c>
      <c r="E54" s="930">
        <v>26000000</v>
      </c>
      <c r="F54" s="928">
        <v>515100</v>
      </c>
      <c r="G54" s="929">
        <f t="shared" si="5"/>
        <v>21666666.666666668</v>
      </c>
      <c r="H54" s="929">
        <f t="shared" si="6"/>
        <v>21666666.666666668</v>
      </c>
      <c r="I54" s="929">
        <v>0</v>
      </c>
      <c r="J54" s="929">
        <v>0</v>
      </c>
      <c r="K54" s="929">
        <v>0</v>
      </c>
      <c r="L54" s="930" t="s">
        <v>9488</v>
      </c>
      <c r="M54" s="931" t="s">
        <v>9496</v>
      </c>
      <c r="N54" s="932">
        <v>44713</v>
      </c>
      <c r="O54" s="932">
        <v>44896</v>
      </c>
      <c r="P54" s="943" t="s">
        <v>10084</v>
      </c>
      <c r="Q54" s="944" t="s">
        <v>9765</v>
      </c>
      <c r="R54" s="945" t="s">
        <v>9500</v>
      </c>
      <c r="S54" s="933" t="s">
        <v>9500</v>
      </c>
      <c r="T54" s="946" t="s">
        <v>9605</v>
      </c>
      <c r="U54" s="946" t="s">
        <v>9619</v>
      </c>
      <c r="V54" s="946" t="s">
        <v>9625</v>
      </c>
      <c r="W54" s="941" t="s">
        <v>10189</v>
      </c>
      <c r="X54" s="935" t="s">
        <v>10265</v>
      </c>
      <c r="Y54" s="1025" t="s">
        <v>10389</v>
      </c>
      <c r="Z54" s="1025" t="s">
        <v>10391</v>
      </c>
    </row>
    <row r="55" spans="1:26" ht="45" x14ac:dyDescent="0.2">
      <c r="A55" s="926" t="s">
        <v>9807</v>
      </c>
      <c r="B55" s="942"/>
      <c r="C55" s="937" t="s">
        <v>9552</v>
      </c>
      <c r="D55" s="927" t="s">
        <v>10095</v>
      </c>
      <c r="E55" s="930">
        <v>29000000</v>
      </c>
      <c r="F55" s="928">
        <v>515100</v>
      </c>
      <c r="G55" s="929">
        <f t="shared" si="5"/>
        <v>24166666.666666668</v>
      </c>
      <c r="H55" s="929">
        <f t="shared" si="6"/>
        <v>24166666.666666668</v>
      </c>
      <c r="I55" s="929">
        <v>0</v>
      </c>
      <c r="J55" s="929">
        <v>0</v>
      </c>
      <c r="K55" s="929">
        <v>0</v>
      </c>
      <c r="L55" s="930" t="s">
        <v>9488</v>
      </c>
      <c r="M55" s="931" t="s">
        <v>9495</v>
      </c>
      <c r="N55" s="932">
        <v>44621</v>
      </c>
      <c r="O55" s="932">
        <v>44896</v>
      </c>
      <c r="P55" s="943" t="s">
        <v>10084</v>
      </c>
      <c r="Q55" s="944" t="s">
        <v>9765</v>
      </c>
      <c r="R55" s="945" t="s">
        <v>9500</v>
      </c>
      <c r="S55" s="933" t="s">
        <v>9500</v>
      </c>
      <c r="T55" s="946" t="s">
        <v>9605</v>
      </c>
      <c r="U55" s="946" t="s">
        <v>9619</v>
      </c>
      <c r="V55" s="946" t="s">
        <v>9625</v>
      </c>
      <c r="W55" s="941" t="s">
        <v>10190</v>
      </c>
      <c r="X55" s="935" t="s">
        <v>10267</v>
      </c>
      <c r="Y55" s="1023"/>
      <c r="Z55" s="1023"/>
    </row>
    <row r="56" spans="1:26" ht="45" x14ac:dyDescent="0.2">
      <c r="A56" s="926" t="s">
        <v>9929</v>
      </c>
      <c r="B56" s="942"/>
      <c r="C56" s="937" t="s">
        <v>9552</v>
      </c>
      <c r="D56" s="927" t="s">
        <v>10102</v>
      </c>
      <c r="E56" s="930">
        <v>10000000</v>
      </c>
      <c r="F56" s="928">
        <v>515100</v>
      </c>
      <c r="G56" s="929">
        <f t="shared" si="5"/>
        <v>8333333.333333334</v>
      </c>
      <c r="H56" s="929">
        <f t="shared" si="6"/>
        <v>8333333.333333334</v>
      </c>
      <c r="I56" s="929">
        <v>0</v>
      </c>
      <c r="J56" s="929">
        <v>0</v>
      </c>
      <c r="K56" s="929">
        <v>0</v>
      </c>
      <c r="L56" s="930" t="s">
        <v>9488</v>
      </c>
      <c r="M56" s="931" t="s">
        <v>9495</v>
      </c>
      <c r="N56" s="932">
        <v>44621</v>
      </c>
      <c r="O56" s="932">
        <v>44896</v>
      </c>
      <c r="P56" s="943" t="s">
        <v>10084</v>
      </c>
      <c r="Q56" s="944" t="s">
        <v>9765</v>
      </c>
      <c r="R56" s="945" t="s">
        <v>9500</v>
      </c>
      <c r="S56" s="933" t="s">
        <v>9500</v>
      </c>
      <c r="T56" s="946" t="s">
        <v>9605</v>
      </c>
      <c r="U56" s="946" t="s">
        <v>9619</v>
      </c>
      <c r="V56" s="946" t="s">
        <v>9625</v>
      </c>
      <c r="W56" s="941" t="s">
        <v>10191</v>
      </c>
      <c r="X56" s="935" t="s">
        <v>10264</v>
      </c>
      <c r="Y56" s="1023"/>
      <c r="Z56" s="1023"/>
    </row>
    <row r="57" spans="1:26" ht="45" x14ac:dyDescent="0.2">
      <c r="A57" s="926" t="s">
        <v>9808</v>
      </c>
      <c r="B57" s="942"/>
      <c r="C57" s="937" t="s">
        <v>9552</v>
      </c>
      <c r="D57" s="927" t="s">
        <v>10090</v>
      </c>
      <c r="E57" s="930">
        <v>28638750</v>
      </c>
      <c r="F57" s="928">
        <v>515100</v>
      </c>
      <c r="G57" s="929">
        <f t="shared" si="5"/>
        <v>1559833</v>
      </c>
      <c r="H57" s="929">
        <v>1559833</v>
      </c>
      <c r="I57" s="929">
        <v>0</v>
      </c>
      <c r="J57" s="929">
        <v>0</v>
      </c>
      <c r="K57" s="929">
        <v>0</v>
      </c>
      <c r="L57" s="930" t="s">
        <v>9488</v>
      </c>
      <c r="M57" s="931" t="s">
        <v>9496</v>
      </c>
      <c r="N57" s="932">
        <v>44713</v>
      </c>
      <c r="O57" s="932">
        <v>44896</v>
      </c>
      <c r="P57" s="943" t="s">
        <v>10084</v>
      </c>
      <c r="Q57" s="944" t="s">
        <v>9765</v>
      </c>
      <c r="R57" s="945" t="s">
        <v>9500</v>
      </c>
      <c r="S57" s="933" t="s">
        <v>9500</v>
      </c>
      <c r="T57" s="946" t="s">
        <v>9605</v>
      </c>
      <c r="U57" s="946" t="s">
        <v>9619</v>
      </c>
      <c r="V57" s="946" t="s">
        <v>9625</v>
      </c>
      <c r="W57" s="941" t="s">
        <v>10192</v>
      </c>
      <c r="X57" s="935" t="s">
        <v>10264</v>
      </c>
      <c r="Y57" s="1025" t="s">
        <v>10296</v>
      </c>
      <c r="Z57" s="1025" t="s">
        <v>10389</v>
      </c>
    </row>
    <row r="58" spans="1:26" ht="33.75" x14ac:dyDescent="0.2">
      <c r="A58" s="926" t="s">
        <v>9812</v>
      </c>
      <c r="B58" s="942"/>
      <c r="C58" s="937" t="s">
        <v>9552</v>
      </c>
      <c r="D58" s="938" t="s">
        <v>10113</v>
      </c>
      <c r="E58" s="834">
        <v>9000000</v>
      </c>
      <c r="F58" s="928">
        <v>512200</v>
      </c>
      <c r="G58" s="929">
        <f t="shared" si="5"/>
        <v>7500000</v>
      </c>
      <c r="H58" s="929">
        <f t="shared" ref="H58:H70" si="7">E58/1.2</f>
        <v>7500000</v>
      </c>
      <c r="I58" s="929">
        <v>0</v>
      </c>
      <c r="J58" s="929">
        <v>0</v>
      </c>
      <c r="K58" s="929">
        <v>0</v>
      </c>
      <c r="L58" s="930" t="s">
        <v>9488</v>
      </c>
      <c r="M58" s="931" t="s">
        <v>9495</v>
      </c>
      <c r="N58" s="932">
        <v>44621</v>
      </c>
      <c r="O58" s="932">
        <v>44896</v>
      </c>
      <c r="P58" s="943" t="s">
        <v>10120</v>
      </c>
      <c r="Q58" s="944" t="s">
        <v>9765</v>
      </c>
      <c r="R58" s="945" t="s">
        <v>9500</v>
      </c>
      <c r="S58" s="933" t="s">
        <v>9500</v>
      </c>
      <c r="T58" s="946" t="s">
        <v>9605</v>
      </c>
      <c r="U58" s="946" t="s">
        <v>9619</v>
      </c>
      <c r="V58" s="946" t="s">
        <v>9625</v>
      </c>
      <c r="W58" s="941" t="s">
        <v>10193</v>
      </c>
      <c r="X58" s="935" t="s">
        <v>10264</v>
      </c>
      <c r="Y58" s="1023"/>
      <c r="Z58" s="1023"/>
    </row>
    <row r="59" spans="1:26" ht="33.75" x14ac:dyDescent="0.2">
      <c r="A59" s="926" t="s">
        <v>9813</v>
      </c>
      <c r="B59" s="942"/>
      <c r="C59" s="937" t="s">
        <v>9552</v>
      </c>
      <c r="D59" s="938" t="s">
        <v>10114</v>
      </c>
      <c r="E59" s="834">
        <v>1000000</v>
      </c>
      <c r="F59" s="928">
        <v>512200</v>
      </c>
      <c r="G59" s="929">
        <f t="shared" si="5"/>
        <v>833333.33333333337</v>
      </c>
      <c r="H59" s="929">
        <f t="shared" si="7"/>
        <v>833333.33333333337</v>
      </c>
      <c r="I59" s="929">
        <v>0</v>
      </c>
      <c r="J59" s="929">
        <v>0</v>
      </c>
      <c r="K59" s="929">
        <v>0</v>
      </c>
      <c r="L59" s="930" t="s">
        <v>9488</v>
      </c>
      <c r="M59" s="931" t="s">
        <v>9495</v>
      </c>
      <c r="N59" s="932">
        <v>44621</v>
      </c>
      <c r="O59" s="932">
        <v>44896</v>
      </c>
      <c r="P59" s="943" t="s">
        <v>10121</v>
      </c>
      <c r="Q59" s="944" t="s">
        <v>9765</v>
      </c>
      <c r="R59" s="945" t="s">
        <v>9500</v>
      </c>
      <c r="S59" s="933" t="s">
        <v>9500</v>
      </c>
      <c r="T59" s="946" t="s">
        <v>9605</v>
      </c>
      <c r="U59" s="946" t="s">
        <v>9619</v>
      </c>
      <c r="V59" s="946" t="s">
        <v>9625</v>
      </c>
      <c r="W59" s="941" t="s">
        <v>10194</v>
      </c>
      <c r="X59" s="935" t="s">
        <v>10264</v>
      </c>
      <c r="Y59" s="1023"/>
      <c r="Z59" s="1023"/>
    </row>
    <row r="60" spans="1:26" s="969" customFormat="1" ht="48" customHeight="1" x14ac:dyDescent="0.2">
      <c r="A60" s="952" t="s">
        <v>9820</v>
      </c>
      <c r="B60" s="953"/>
      <c r="C60" s="954" t="s">
        <v>9552</v>
      </c>
      <c r="D60" s="955" t="s">
        <v>10115</v>
      </c>
      <c r="E60" s="956">
        <v>6200000</v>
      </c>
      <c r="F60" s="957"/>
      <c r="G60" s="958">
        <f>SUM(G61:G62)</f>
        <v>6666667</v>
      </c>
      <c r="H60" s="958">
        <f t="shared" ref="H60:K60" si="8">SUM(H61:H62)</f>
        <v>6666667</v>
      </c>
      <c r="I60" s="958">
        <f t="shared" si="8"/>
        <v>0</v>
      </c>
      <c r="J60" s="958">
        <f t="shared" si="8"/>
        <v>0</v>
      </c>
      <c r="K60" s="958">
        <f t="shared" si="8"/>
        <v>0</v>
      </c>
      <c r="L60" s="956" t="s">
        <v>9488</v>
      </c>
      <c r="M60" s="959" t="s">
        <v>9496</v>
      </c>
      <c r="N60" s="960">
        <v>44652</v>
      </c>
      <c r="O60" s="960">
        <v>45017</v>
      </c>
      <c r="P60" s="961" t="s">
        <v>10122</v>
      </c>
      <c r="Q60" s="962" t="s">
        <v>9765</v>
      </c>
      <c r="R60" s="963" t="s">
        <v>9500</v>
      </c>
      <c r="S60" s="964" t="s">
        <v>9500</v>
      </c>
      <c r="T60" s="965" t="s">
        <v>9605</v>
      </c>
      <c r="U60" s="965" t="s">
        <v>9619</v>
      </c>
      <c r="V60" s="965" t="s">
        <v>9625</v>
      </c>
      <c r="W60" s="966" t="s">
        <v>10195</v>
      </c>
      <c r="X60" s="967" t="s">
        <v>10267</v>
      </c>
      <c r="Y60" s="1204" t="s">
        <v>10357</v>
      </c>
      <c r="Z60" s="1197" t="s">
        <v>10379</v>
      </c>
    </row>
    <row r="61" spans="1:26" s="843" customFormat="1" ht="31.5" customHeight="1" x14ac:dyDescent="0.2">
      <c r="A61" s="831"/>
      <c r="B61" s="947"/>
      <c r="C61" s="832" t="s">
        <v>9552</v>
      </c>
      <c r="D61" s="938" t="s">
        <v>10115</v>
      </c>
      <c r="E61" s="834"/>
      <c r="F61" s="835">
        <v>512200</v>
      </c>
      <c r="G61" s="836">
        <f t="shared" si="5"/>
        <v>5166667</v>
      </c>
      <c r="H61" s="836">
        <v>5166667</v>
      </c>
      <c r="I61" s="836">
        <v>0</v>
      </c>
      <c r="J61" s="836">
        <v>0</v>
      </c>
      <c r="K61" s="836">
        <v>0</v>
      </c>
      <c r="L61" s="834"/>
      <c r="M61" s="837"/>
      <c r="N61" s="838">
        <v>44652</v>
      </c>
      <c r="O61" s="838">
        <v>44896</v>
      </c>
      <c r="P61" s="951" t="s">
        <v>10122</v>
      </c>
      <c r="Q61" s="849" t="s">
        <v>9765</v>
      </c>
      <c r="R61" s="850" t="s">
        <v>9500</v>
      </c>
      <c r="S61" s="839" t="s">
        <v>9500</v>
      </c>
      <c r="T61" s="950" t="s">
        <v>9605</v>
      </c>
      <c r="U61" s="950" t="s">
        <v>9619</v>
      </c>
      <c r="V61" s="950" t="s">
        <v>9625</v>
      </c>
      <c r="W61" s="842" t="s">
        <v>10195</v>
      </c>
      <c r="X61" s="841" t="s">
        <v>10267</v>
      </c>
      <c r="Y61" s="1204"/>
      <c r="Z61" s="1198"/>
    </row>
    <row r="62" spans="1:26" s="843" customFormat="1" ht="52.5" customHeight="1" x14ac:dyDescent="0.2">
      <c r="A62" s="831"/>
      <c r="B62" s="947"/>
      <c r="C62" s="832" t="s">
        <v>9553</v>
      </c>
      <c r="D62" s="938" t="s">
        <v>10354</v>
      </c>
      <c r="E62" s="834"/>
      <c r="F62" s="835">
        <v>425200</v>
      </c>
      <c r="G62" s="836">
        <f t="shared" si="5"/>
        <v>1500000</v>
      </c>
      <c r="H62" s="836">
        <f>1800000/1.2</f>
        <v>1500000</v>
      </c>
      <c r="I62" s="836"/>
      <c r="J62" s="836"/>
      <c r="K62" s="836"/>
      <c r="L62" s="834"/>
      <c r="M62" s="837"/>
      <c r="N62" s="838">
        <v>44652</v>
      </c>
      <c r="O62" s="838">
        <v>45017</v>
      </c>
      <c r="P62" s="636" t="s">
        <v>9757</v>
      </c>
      <c r="Q62" s="849" t="s">
        <v>9765</v>
      </c>
      <c r="R62" s="850" t="s">
        <v>9500</v>
      </c>
      <c r="S62" s="839" t="s">
        <v>9500</v>
      </c>
      <c r="T62" s="950" t="s">
        <v>9605</v>
      </c>
      <c r="U62" s="950" t="s">
        <v>9619</v>
      </c>
      <c r="V62" s="950" t="s">
        <v>9625</v>
      </c>
      <c r="W62" s="842" t="s">
        <v>10195</v>
      </c>
      <c r="X62" s="841" t="s">
        <v>10267</v>
      </c>
      <c r="Y62" s="1204"/>
      <c r="Z62" s="1199"/>
    </row>
    <row r="63" spans="1:26" ht="33.75" x14ac:dyDescent="0.2">
      <c r="A63" s="926" t="s">
        <v>9821</v>
      </c>
      <c r="B63" s="942"/>
      <c r="C63" s="937" t="s">
        <v>9552</v>
      </c>
      <c r="D63" s="938" t="s">
        <v>10116</v>
      </c>
      <c r="E63" s="834">
        <v>8000000</v>
      </c>
      <c r="F63" s="928">
        <v>512200</v>
      </c>
      <c r="G63" s="929">
        <f t="shared" si="5"/>
        <v>6666666.666666667</v>
      </c>
      <c r="H63" s="929">
        <f t="shared" si="7"/>
        <v>6666666.666666667</v>
      </c>
      <c r="I63" s="929">
        <v>0</v>
      </c>
      <c r="J63" s="929">
        <v>0</v>
      </c>
      <c r="K63" s="929">
        <v>0</v>
      </c>
      <c r="L63" s="930" t="s">
        <v>9488</v>
      </c>
      <c r="M63" s="931" t="s">
        <v>9495</v>
      </c>
      <c r="N63" s="932">
        <v>44621</v>
      </c>
      <c r="O63" s="932">
        <v>44896</v>
      </c>
      <c r="P63" s="943" t="s">
        <v>10122</v>
      </c>
      <c r="Q63" s="944" t="s">
        <v>9765</v>
      </c>
      <c r="R63" s="945" t="s">
        <v>9500</v>
      </c>
      <c r="S63" s="933" t="s">
        <v>9500</v>
      </c>
      <c r="T63" s="946" t="s">
        <v>9605</v>
      </c>
      <c r="U63" s="946" t="s">
        <v>9619</v>
      </c>
      <c r="V63" s="946" t="s">
        <v>9625</v>
      </c>
      <c r="W63" s="941" t="s">
        <v>10196</v>
      </c>
      <c r="X63" s="935" t="s">
        <v>10264</v>
      </c>
      <c r="Y63" s="1023"/>
      <c r="Z63" s="1023"/>
    </row>
    <row r="64" spans="1:26" ht="33.75" x14ac:dyDescent="0.2">
      <c r="A64" s="926" t="s">
        <v>9825</v>
      </c>
      <c r="B64" s="942"/>
      <c r="C64" s="937" t="s">
        <v>9552</v>
      </c>
      <c r="D64" s="938" t="s">
        <v>10117</v>
      </c>
      <c r="E64" s="834">
        <v>4000000</v>
      </c>
      <c r="F64" s="928">
        <v>512200</v>
      </c>
      <c r="G64" s="929">
        <f t="shared" si="5"/>
        <v>3333333.3333333335</v>
      </c>
      <c r="H64" s="929">
        <f t="shared" si="7"/>
        <v>3333333.3333333335</v>
      </c>
      <c r="I64" s="929">
        <v>0</v>
      </c>
      <c r="J64" s="929">
        <v>0</v>
      </c>
      <c r="K64" s="929">
        <v>0</v>
      </c>
      <c r="L64" s="930" t="s">
        <v>9488</v>
      </c>
      <c r="M64" s="931" t="s">
        <v>9495</v>
      </c>
      <c r="N64" s="932">
        <v>44621</v>
      </c>
      <c r="O64" s="932">
        <v>44896</v>
      </c>
      <c r="P64" s="943" t="s">
        <v>10123</v>
      </c>
      <c r="Q64" s="944" t="s">
        <v>9765</v>
      </c>
      <c r="R64" s="945" t="s">
        <v>9500</v>
      </c>
      <c r="S64" s="933" t="s">
        <v>9500</v>
      </c>
      <c r="T64" s="946" t="s">
        <v>9605</v>
      </c>
      <c r="U64" s="946" t="s">
        <v>9619</v>
      </c>
      <c r="V64" s="946" t="s">
        <v>9625</v>
      </c>
      <c r="W64" s="941" t="s">
        <v>10197</v>
      </c>
      <c r="X64" s="935" t="s">
        <v>10267</v>
      </c>
      <c r="Y64" s="1023"/>
      <c r="Z64" s="1023"/>
    </row>
    <row r="65" spans="1:26" ht="33.75" x14ac:dyDescent="0.2">
      <c r="A65" s="926" t="s">
        <v>9827</v>
      </c>
      <c r="B65" s="942"/>
      <c r="C65" s="937" t="s">
        <v>9552</v>
      </c>
      <c r="D65" s="938" t="s">
        <v>10118</v>
      </c>
      <c r="E65" s="834">
        <v>1000000</v>
      </c>
      <c r="F65" s="928">
        <v>512200</v>
      </c>
      <c r="G65" s="929">
        <f t="shared" si="5"/>
        <v>833333.33333333337</v>
      </c>
      <c r="H65" s="929">
        <f t="shared" si="7"/>
        <v>833333.33333333337</v>
      </c>
      <c r="I65" s="929">
        <v>0</v>
      </c>
      <c r="J65" s="929">
        <v>0</v>
      </c>
      <c r="K65" s="929">
        <v>0</v>
      </c>
      <c r="L65" s="930" t="s">
        <v>9488</v>
      </c>
      <c r="M65" s="931" t="s">
        <v>9495</v>
      </c>
      <c r="N65" s="932">
        <v>44621</v>
      </c>
      <c r="O65" s="932">
        <v>44896</v>
      </c>
      <c r="P65" s="943" t="s">
        <v>10125</v>
      </c>
      <c r="Q65" s="944" t="s">
        <v>9765</v>
      </c>
      <c r="R65" s="945" t="s">
        <v>9500</v>
      </c>
      <c r="S65" s="933" t="s">
        <v>9500</v>
      </c>
      <c r="T65" s="946" t="s">
        <v>9605</v>
      </c>
      <c r="U65" s="946" t="s">
        <v>9619</v>
      </c>
      <c r="V65" s="946" t="s">
        <v>9625</v>
      </c>
      <c r="W65" s="941" t="s">
        <v>10198</v>
      </c>
      <c r="X65" s="935" t="s">
        <v>10264</v>
      </c>
      <c r="Y65" s="1023"/>
      <c r="Z65" s="1023"/>
    </row>
    <row r="66" spans="1:26" ht="45" x14ac:dyDescent="0.2">
      <c r="A66" s="926" t="s">
        <v>9829</v>
      </c>
      <c r="B66" s="926"/>
      <c r="C66" s="937" t="s">
        <v>9552</v>
      </c>
      <c r="D66" s="938" t="s">
        <v>10127</v>
      </c>
      <c r="E66" s="834">
        <v>600000</v>
      </c>
      <c r="F66" s="928">
        <v>512800</v>
      </c>
      <c r="G66" s="929">
        <f t="shared" si="5"/>
        <v>500000</v>
      </c>
      <c r="H66" s="929">
        <f t="shared" si="7"/>
        <v>500000</v>
      </c>
      <c r="I66" s="929">
        <v>0</v>
      </c>
      <c r="J66" s="929">
        <v>0</v>
      </c>
      <c r="K66" s="929">
        <v>0</v>
      </c>
      <c r="L66" s="930" t="s">
        <v>9488</v>
      </c>
      <c r="M66" s="931" t="s">
        <v>9495</v>
      </c>
      <c r="N66" s="932">
        <v>44621</v>
      </c>
      <c r="O66" s="932">
        <v>44896</v>
      </c>
      <c r="P66" s="943" t="s">
        <v>10131</v>
      </c>
      <c r="Q66" s="944" t="s">
        <v>9765</v>
      </c>
      <c r="R66" s="945" t="s">
        <v>9500</v>
      </c>
      <c r="S66" s="933" t="s">
        <v>9500</v>
      </c>
      <c r="T66" s="946" t="s">
        <v>9605</v>
      </c>
      <c r="U66" s="946" t="s">
        <v>9619</v>
      </c>
      <c r="V66" s="946" t="s">
        <v>9625</v>
      </c>
      <c r="W66" s="941" t="s">
        <v>10199</v>
      </c>
      <c r="X66" s="935" t="s">
        <v>10264</v>
      </c>
      <c r="Y66" s="1023"/>
      <c r="Z66" s="1023"/>
    </row>
    <row r="67" spans="1:26" ht="68.25" customHeight="1" x14ac:dyDescent="0.2">
      <c r="A67" s="926" t="s">
        <v>9832</v>
      </c>
      <c r="B67" s="926"/>
      <c r="C67" s="937" t="s">
        <v>9552</v>
      </c>
      <c r="D67" s="938" t="s">
        <v>10128</v>
      </c>
      <c r="E67" s="834">
        <v>2400000</v>
      </c>
      <c r="F67" s="928">
        <v>512800</v>
      </c>
      <c r="G67" s="929">
        <f t="shared" si="5"/>
        <v>2000000</v>
      </c>
      <c r="H67" s="929">
        <f t="shared" si="7"/>
        <v>2000000</v>
      </c>
      <c r="I67" s="929">
        <v>0</v>
      </c>
      <c r="J67" s="929">
        <v>0</v>
      </c>
      <c r="K67" s="929">
        <v>0</v>
      </c>
      <c r="L67" s="930" t="s">
        <v>9488</v>
      </c>
      <c r="M67" s="931" t="s">
        <v>9495</v>
      </c>
      <c r="N67" s="932">
        <v>44621</v>
      </c>
      <c r="O67" s="932">
        <v>44896</v>
      </c>
      <c r="P67" s="943" t="s">
        <v>10131</v>
      </c>
      <c r="Q67" s="944" t="s">
        <v>9765</v>
      </c>
      <c r="R67" s="945" t="s">
        <v>9500</v>
      </c>
      <c r="S67" s="933" t="s">
        <v>9500</v>
      </c>
      <c r="T67" s="946" t="s">
        <v>9605</v>
      </c>
      <c r="U67" s="946" t="s">
        <v>9619</v>
      </c>
      <c r="V67" s="946" t="s">
        <v>9625</v>
      </c>
      <c r="W67" s="941" t="s">
        <v>10200</v>
      </c>
      <c r="X67" s="935" t="s">
        <v>10264</v>
      </c>
      <c r="Y67" s="1023"/>
      <c r="Z67" s="1023"/>
    </row>
    <row r="68" spans="1:26" ht="45" x14ac:dyDescent="0.2">
      <c r="A68" s="926" t="s">
        <v>9833</v>
      </c>
      <c r="B68" s="926"/>
      <c r="C68" s="937" t="s">
        <v>9552</v>
      </c>
      <c r="D68" s="938" t="s">
        <v>10129</v>
      </c>
      <c r="E68" s="834">
        <v>1800000</v>
      </c>
      <c r="F68" s="928">
        <v>512800</v>
      </c>
      <c r="G68" s="929">
        <f t="shared" si="5"/>
        <v>1500000</v>
      </c>
      <c r="H68" s="929">
        <f t="shared" si="7"/>
        <v>1500000</v>
      </c>
      <c r="I68" s="929">
        <v>0</v>
      </c>
      <c r="J68" s="929">
        <v>0</v>
      </c>
      <c r="K68" s="929">
        <v>0</v>
      </c>
      <c r="L68" s="930" t="s">
        <v>9488</v>
      </c>
      <c r="M68" s="931" t="s">
        <v>9495</v>
      </c>
      <c r="N68" s="932">
        <v>44621</v>
      </c>
      <c r="O68" s="932">
        <v>44896</v>
      </c>
      <c r="P68" s="943" t="s">
        <v>10131</v>
      </c>
      <c r="Q68" s="944" t="s">
        <v>9765</v>
      </c>
      <c r="R68" s="945" t="s">
        <v>9500</v>
      </c>
      <c r="S68" s="933" t="s">
        <v>9500</v>
      </c>
      <c r="T68" s="946" t="s">
        <v>9605</v>
      </c>
      <c r="U68" s="946" t="s">
        <v>9619</v>
      </c>
      <c r="V68" s="946" t="s">
        <v>9625</v>
      </c>
      <c r="W68" s="941" t="s">
        <v>10201</v>
      </c>
      <c r="X68" s="935" t="s">
        <v>10264</v>
      </c>
      <c r="Y68" s="1023"/>
      <c r="Z68" s="1023"/>
    </row>
    <row r="69" spans="1:26" ht="33.75" x14ac:dyDescent="0.2">
      <c r="A69" s="926" t="s">
        <v>9840</v>
      </c>
      <c r="B69" s="926"/>
      <c r="C69" s="937" t="s">
        <v>9552</v>
      </c>
      <c r="D69" s="938" t="s">
        <v>10130</v>
      </c>
      <c r="E69" s="834">
        <v>12000000</v>
      </c>
      <c r="F69" s="928">
        <v>512900</v>
      </c>
      <c r="G69" s="929">
        <f t="shared" si="5"/>
        <v>10000000</v>
      </c>
      <c r="H69" s="929">
        <f t="shared" si="7"/>
        <v>10000000</v>
      </c>
      <c r="I69" s="929">
        <v>0</v>
      </c>
      <c r="J69" s="929">
        <v>0</v>
      </c>
      <c r="K69" s="929">
        <v>0</v>
      </c>
      <c r="L69" s="930" t="s">
        <v>9488</v>
      </c>
      <c r="M69" s="931" t="s">
        <v>9495</v>
      </c>
      <c r="N69" s="932">
        <v>44621</v>
      </c>
      <c r="O69" s="932">
        <v>44896</v>
      </c>
      <c r="P69" s="943" t="s">
        <v>10154</v>
      </c>
      <c r="Q69" s="944" t="s">
        <v>9765</v>
      </c>
      <c r="R69" s="945" t="s">
        <v>9500</v>
      </c>
      <c r="S69" s="933" t="s">
        <v>9500</v>
      </c>
      <c r="T69" s="946" t="s">
        <v>9605</v>
      </c>
      <c r="U69" s="946" t="s">
        <v>9619</v>
      </c>
      <c r="V69" s="946" t="s">
        <v>9625</v>
      </c>
      <c r="W69" s="941" t="s">
        <v>10202</v>
      </c>
      <c r="X69" s="935" t="s">
        <v>10264</v>
      </c>
      <c r="Y69" s="1023"/>
      <c r="Z69" s="1023"/>
    </row>
    <row r="70" spans="1:26" ht="33.75" x14ac:dyDescent="0.2">
      <c r="A70" s="926" t="s">
        <v>9842</v>
      </c>
      <c r="B70" s="926"/>
      <c r="C70" s="937" t="s">
        <v>9552</v>
      </c>
      <c r="D70" s="938" t="s">
        <v>10135</v>
      </c>
      <c r="E70" s="834">
        <v>1850000</v>
      </c>
      <c r="F70" s="928">
        <v>426900</v>
      </c>
      <c r="G70" s="929">
        <f t="shared" si="5"/>
        <v>1541666.6666666667</v>
      </c>
      <c r="H70" s="929">
        <f t="shared" si="7"/>
        <v>1541666.6666666667</v>
      </c>
      <c r="I70" s="929">
        <v>0</v>
      </c>
      <c r="J70" s="929">
        <v>0</v>
      </c>
      <c r="K70" s="929">
        <v>0</v>
      </c>
      <c r="L70" s="930" t="s">
        <v>9488</v>
      </c>
      <c r="M70" s="970" t="s">
        <v>9495</v>
      </c>
      <c r="N70" s="931" t="s">
        <v>9835</v>
      </c>
      <c r="O70" s="932">
        <v>44896</v>
      </c>
      <c r="P70" s="971" t="s">
        <v>10136</v>
      </c>
      <c r="Q70" s="944" t="s">
        <v>9704</v>
      </c>
      <c r="R70" s="935" t="s">
        <v>9500</v>
      </c>
      <c r="S70" s="945" t="s">
        <v>9500</v>
      </c>
      <c r="T70" s="933" t="s">
        <v>9605</v>
      </c>
      <c r="U70" s="946" t="s">
        <v>9619</v>
      </c>
      <c r="V70" s="946" t="s">
        <v>9625</v>
      </c>
      <c r="W70" s="941" t="s">
        <v>10203</v>
      </c>
      <c r="X70" s="935" t="s">
        <v>10264</v>
      </c>
      <c r="Y70" s="1023"/>
      <c r="Z70" s="1023"/>
    </row>
    <row r="71" spans="1:26" ht="33.75" x14ac:dyDescent="0.2">
      <c r="A71" s="926" t="s">
        <v>10103</v>
      </c>
      <c r="B71" s="926"/>
      <c r="C71" s="937" t="s">
        <v>9552</v>
      </c>
      <c r="D71" s="927" t="s">
        <v>10139</v>
      </c>
      <c r="E71" s="930">
        <v>960000</v>
      </c>
      <c r="F71" s="928">
        <v>426900</v>
      </c>
      <c r="G71" s="929">
        <f t="shared" si="5"/>
        <v>2500000</v>
      </c>
      <c r="H71" s="929">
        <f>E71/1.2</f>
        <v>800000</v>
      </c>
      <c r="I71" s="929">
        <v>1000000</v>
      </c>
      <c r="J71" s="929">
        <v>700000</v>
      </c>
      <c r="K71" s="929">
        <v>0</v>
      </c>
      <c r="L71" s="930" t="s">
        <v>9488</v>
      </c>
      <c r="M71" s="970" t="s">
        <v>9495</v>
      </c>
      <c r="N71" s="931" t="s">
        <v>9835</v>
      </c>
      <c r="O71" s="932">
        <v>45261</v>
      </c>
      <c r="P71" s="971" t="s">
        <v>10136</v>
      </c>
      <c r="Q71" s="944" t="s">
        <v>9704</v>
      </c>
      <c r="R71" s="945" t="s">
        <v>9500</v>
      </c>
      <c r="S71" s="935" t="s">
        <v>9500</v>
      </c>
      <c r="T71" s="972" t="s">
        <v>9605</v>
      </c>
      <c r="U71" s="946" t="s">
        <v>9619</v>
      </c>
      <c r="V71" s="933" t="s">
        <v>9624</v>
      </c>
      <c r="W71" s="941" t="s">
        <v>10204</v>
      </c>
      <c r="X71" s="935" t="s">
        <v>10264</v>
      </c>
      <c r="Y71" s="1023"/>
      <c r="Z71" s="1023"/>
    </row>
    <row r="72" spans="1:26" ht="33.75" x14ac:dyDescent="0.2">
      <c r="A72" s="926" t="s">
        <v>9845</v>
      </c>
      <c r="B72" s="926"/>
      <c r="C72" s="937" t="s">
        <v>9552</v>
      </c>
      <c r="D72" s="927" t="s">
        <v>10140</v>
      </c>
      <c r="E72" s="930">
        <v>1000000</v>
      </c>
      <c r="F72" s="928">
        <v>426900</v>
      </c>
      <c r="G72" s="929">
        <f t="shared" si="5"/>
        <v>1666666.6633333333</v>
      </c>
      <c r="H72" s="929">
        <f>E72/1.2</f>
        <v>833333.33333333337</v>
      </c>
      <c r="I72" s="929">
        <v>833333.33</v>
      </c>
      <c r="J72" s="929">
        <v>0</v>
      </c>
      <c r="K72" s="929">
        <v>0</v>
      </c>
      <c r="L72" s="930" t="s">
        <v>9488</v>
      </c>
      <c r="M72" s="970" t="s">
        <v>9495</v>
      </c>
      <c r="N72" s="931" t="s">
        <v>9835</v>
      </c>
      <c r="O72" s="932">
        <v>44896</v>
      </c>
      <c r="P72" s="971" t="s">
        <v>10141</v>
      </c>
      <c r="Q72" s="944" t="s">
        <v>9704</v>
      </c>
      <c r="R72" s="945" t="s">
        <v>9500</v>
      </c>
      <c r="S72" s="935" t="s">
        <v>9500</v>
      </c>
      <c r="T72" s="972" t="s">
        <v>9605</v>
      </c>
      <c r="U72" s="946" t="s">
        <v>9619</v>
      </c>
      <c r="V72" s="933" t="s">
        <v>9624</v>
      </c>
      <c r="W72" s="941" t="s">
        <v>10205</v>
      </c>
      <c r="X72" s="935" t="s">
        <v>10264</v>
      </c>
      <c r="Y72" s="1023"/>
      <c r="Z72" s="1023"/>
    </row>
    <row r="73" spans="1:26" ht="49.5" customHeight="1" x14ac:dyDescent="0.2">
      <c r="A73" s="926" t="s">
        <v>9846</v>
      </c>
      <c r="B73" s="926"/>
      <c r="C73" s="937" t="s">
        <v>9552</v>
      </c>
      <c r="D73" s="938" t="s">
        <v>10143</v>
      </c>
      <c r="E73" s="930">
        <f>H73*1.2</f>
        <v>600000</v>
      </c>
      <c r="F73" s="928">
        <v>512200</v>
      </c>
      <c r="G73" s="929">
        <f t="shared" si="5"/>
        <v>500000</v>
      </c>
      <c r="H73" s="929">
        <v>500000</v>
      </c>
      <c r="I73" s="929">
        <v>0</v>
      </c>
      <c r="J73" s="929">
        <v>0</v>
      </c>
      <c r="K73" s="929">
        <v>0</v>
      </c>
      <c r="L73" s="930" t="s">
        <v>9488</v>
      </c>
      <c r="M73" s="970" t="s">
        <v>9495</v>
      </c>
      <c r="N73" s="931" t="s">
        <v>9835</v>
      </c>
      <c r="O73" s="932">
        <v>44896</v>
      </c>
      <c r="P73" s="971" t="s">
        <v>9939</v>
      </c>
      <c r="Q73" s="944" t="s">
        <v>9782</v>
      </c>
      <c r="R73" s="945" t="s">
        <v>9500</v>
      </c>
      <c r="S73" s="935" t="s">
        <v>9500</v>
      </c>
      <c r="T73" s="972" t="s">
        <v>9608</v>
      </c>
      <c r="U73" s="946" t="s">
        <v>9619</v>
      </c>
      <c r="V73" s="933" t="s">
        <v>9625</v>
      </c>
      <c r="W73" s="941" t="s">
        <v>10206</v>
      </c>
      <c r="X73" s="935" t="s">
        <v>10267</v>
      </c>
      <c r="Y73" s="1023"/>
      <c r="Z73" s="1023"/>
    </row>
    <row r="74" spans="1:26" ht="49.5" customHeight="1" x14ac:dyDescent="0.2">
      <c r="A74" s="926" t="s">
        <v>9847</v>
      </c>
      <c r="B74" s="831"/>
      <c r="C74" s="832" t="s">
        <v>9552</v>
      </c>
      <c r="D74" s="938" t="s">
        <v>10160</v>
      </c>
      <c r="E74" s="846">
        <v>89994340</v>
      </c>
      <c r="F74" s="835">
        <v>512200</v>
      </c>
      <c r="G74" s="929">
        <f t="shared" si="5"/>
        <v>74995283.333333343</v>
      </c>
      <c r="H74" s="836">
        <f t="shared" ref="H74" si="9">E74/1.2</f>
        <v>74995283.333333343</v>
      </c>
      <c r="I74" s="836">
        <v>0</v>
      </c>
      <c r="J74" s="836">
        <v>0</v>
      </c>
      <c r="K74" s="929">
        <v>0</v>
      </c>
      <c r="L74" s="834" t="s">
        <v>9488</v>
      </c>
      <c r="M74" s="837" t="s">
        <v>9495</v>
      </c>
      <c r="N74" s="838">
        <v>44621</v>
      </c>
      <c r="O74" s="838">
        <v>44896</v>
      </c>
      <c r="P74" s="497" t="s">
        <v>9716</v>
      </c>
      <c r="Q74" s="932" t="s">
        <v>9704</v>
      </c>
      <c r="R74" s="933" t="s">
        <v>9500</v>
      </c>
      <c r="S74" s="934" t="s">
        <v>9500</v>
      </c>
      <c r="T74" s="934" t="s">
        <v>9605</v>
      </c>
      <c r="U74" s="934" t="s">
        <v>9619</v>
      </c>
      <c r="V74" s="934" t="s">
        <v>9625</v>
      </c>
      <c r="W74" s="941" t="s">
        <v>10207</v>
      </c>
      <c r="X74" s="935" t="s">
        <v>10267</v>
      </c>
      <c r="Y74" s="1023"/>
      <c r="Z74" s="1025" t="s">
        <v>10367</v>
      </c>
    </row>
    <row r="75" spans="1:26" s="843" customFormat="1" ht="49.5" customHeight="1" x14ac:dyDescent="0.2">
      <c r="A75" s="831" t="s">
        <v>9851</v>
      </c>
      <c r="B75" s="831"/>
      <c r="C75" s="832" t="s">
        <v>9552</v>
      </c>
      <c r="D75" s="938" t="s">
        <v>10328</v>
      </c>
      <c r="E75" s="834"/>
      <c r="F75" s="835">
        <v>426300</v>
      </c>
      <c r="G75" s="836">
        <f>SUM(H75:J75)</f>
        <v>2287874.5750000002</v>
      </c>
      <c r="H75" s="836">
        <f>2287874.575-I75</f>
        <v>1715905.9312500001</v>
      </c>
      <c r="I75" s="836">
        <v>571968.64375000005</v>
      </c>
      <c r="J75" s="836">
        <v>0</v>
      </c>
      <c r="K75" s="836">
        <v>0</v>
      </c>
      <c r="L75" s="834" t="s">
        <v>9493</v>
      </c>
      <c r="M75" s="837" t="s">
        <v>9495</v>
      </c>
      <c r="N75" s="838">
        <v>44593</v>
      </c>
      <c r="O75" s="838">
        <v>45017</v>
      </c>
      <c r="P75" s="636" t="s">
        <v>9764</v>
      </c>
      <c r="Q75" s="838" t="s">
        <v>9704</v>
      </c>
      <c r="R75" s="839" t="s">
        <v>9500</v>
      </c>
      <c r="S75" s="840" t="s">
        <v>9500</v>
      </c>
      <c r="T75" s="841" t="s">
        <v>10326</v>
      </c>
      <c r="U75" s="840" t="s">
        <v>9619</v>
      </c>
      <c r="V75" s="840" t="s">
        <v>9625</v>
      </c>
      <c r="W75" s="842" t="s">
        <v>10169</v>
      </c>
      <c r="X75" s="841" t="s">
        <v>10267</v>
      </c>
      <c r="Y75" s="1024"/>
      <c r="Z75" s="851" t="s">
        <v>10365</v>
      </c>
    </row>
    <row r="76" spans="1:26" s="843" customFormat="1" ht="33.75" x14ac:dyDescent="0.2">
      <c r="A76" s="831" t="s">
        <v>9852</v>
      </c>
      <c r="B76" s="831"/>
      <c r="C76" s="832" t="s">
        <v>9552</v>
      </c>
      <c r="D76" s="833" t="s">
        <v>10347</v>
      </c>
      <c r="E76" s="834"/>
      <c r="F76" s="835">
        <v>512200</v>
      </c>
      <c r="G76" s="836">
        <f>SUM(H76:J76)</f>
        <v>700000</v>
      </c>
      <c r="H76" s="836">
        <v>700000</v>
      </c>
      <c r="I76" s="836">
        <v>0</v>
      </c>
      <c r="J76" s="836">
        <v>0</v>
      </c>
      <c r="K76" s="836">
        <v>0</v>
      </c>
      <c r="L76" s="834" t="s">
        <v>9488</v>
      </c>
      <c r="M76" s="837" t="s">
        <v>9496</v>
      </c>
      <c r="N76" s="838">
        <v>44652</v>
      </c>
      <c r="O76" s="838">
        <v>44896</v>
      </c>
      <c r="P76" s="636" t="s">
        <v>10124</v>
      </c>
      <c r="Q76" s="838" t="s">
        <v>9704</v>
      </c>
      <c r="R76" s="839" t="s">
        <v>9500</v>
      </c>
      <c r="S76" s="840" t="s">
        <v>9500</v>
      </c>
      <c r="T76" s="841" t="s">
        <v>10326</v>
      </c>
      <c r="U76" s="840" t="s">
        <v>9619</v>
      </c>
      <c r="V76" s="840" t="s">
        <v>9625</v>
      </c>
      <c r="W76" s="842" t="s">
        <v>10169</v>
      </c>
      <c r="X76" s="841" t="s">
        <v>10267</v>
      </c>
      <c r="Y76" s="851" t="s">
        <v>10346</v>
      </c>
      <c r="Z76" s="1024"/>
    </row>
    <row r="77" spans="1:26" s="969" customFormat="1" ht="52.5" customHeight="1" x14ac:dyDescent="0.2">
      <c r="A77" s="952" t="s">
        <v>9854</v>
      </c>
      <c r="B77" s="952"/>
      <c r="C77" s="954" t="s">
        <v>9552</v>
      </c>
      <c r="D77" s="973" t="s">
        <v>10356</v>
      </c>
      <c r="E77" s="956"/>
      <c r="F77" s="957">
        <v>515100</v>
      </c>
      <c r="G77" s="958">
        <f>SUM(H77:K77)</f>
        <v>750000</v>
      </c>
      <c r="H77" s="958">
        <v>750000</v>
      </c>
      <c r="I77" s="958">
        <v>0</v>
      </c>
      <c r="J77" s="958">
        <v>0</v>
      </c>
      <c r="K77" s="958">
        <v>0</v>
      </c>
      <c r="L77" s="956" t="s">
        <v>9488</v>
      </c>
      <c r="M77" s="959" t="s">
        <v>9496</v>
      </c>
      <c r="N77" s="960">
        <v>44652</v>
      </c>
      <c r="O77" s="960">
        <v>44896</v>
      </c>
      <c r="P77" s="961" t="s">
        <v>10084</v>
      </c>
      <c r="Q77" s="962" t="s">
        <v>9765</v>
      </c>
      <c r="R77" s="963" t="s">
        <v>9500</v>
      </c>
      <c r="S77" s="964" t="s">
        <v>9500</v>
      </c>
      <c r="T77" s="965" t="s">
        <v>9605</v>
      </c>
      <c r="U77" s="965" t="s">
        <v>9619</v>
      </c>
      <c r="V77" s="965" t="s">
        <v>9625</v>
      </c>
      <c r="W77" s="966"/>
      <c r="X77" s="967" t="s">
        <v>10266</v>
      </c>
      <c r="Y77" s="968" t="s">
        <v>10358</v>
      </c>
      <c r="Z77" s="1027"/>
    </row>
    <row r="78" spans="1:26" ht="48" x14ac:dyDescent="0.2">
      <c r="A78" s="926" t="s">
        <v>9859</v>
      </c>
      <c r="B78" s="942"/>
      <c r="C78" s="937" t="s">
        <v>9552</v>
      </c>
      <c r="D78" s="927" t="s">
        <v>10396</v>
      </c>
      <c r="E78" s="930">
        <v>28638750</v>
      </c>
      <c r="F78" s="928">
        <v>515100</v>
      </c>
      <c r="G78" s="929">
        <f t="shared" ref="G78:G79" si="10">SUM(H78:K78)</f>
        <v>21000000</v>
      </c>
      <c r="H78" s="929">
        <v>21000000</v>
      </c>
      <c r="I78" s="929">
        <v>0</v>
      </c>
      <c r="J78" s="929">
        <v>0</v>
      </c>
      <c r="K78" s="929">
        <v>0</v>
      </c>
      <c r="L78" s="930" t="s">
        <v>9488</v>
      </c>
      <c r="M78" s="931" t="s">
        <v>9496</v>
      </c>
      <c r="N78" s="932">
        <v>44713</v>
      </c>
      <c r="O78" s="932">
        <v>44896</v>
      </c>
      <c r="P78" s="943" t="s">
        <v>10084</v>
      </c>
      <c r="Q78" s="944" t="s">
        <v>9765</v>
      </c>
      <c r="R78" s="945" t="s">
        <v>9500</v>
      </c>
      <c r="S78" s="933" t="s">
        <v>9500</v>
      </c>
      <c r="T78" s="946" t="s">
        <v>9605</v>
      </c>
      <c r="U78" s="946" t="s">
        <v>9619</v>
      </c>
      <c r="V78" s="946" t="s">
        <v>9625</v>
      </c>
      <c r="W78" s="941"/>
      <c r="X78" s="935" t="s">
        <v>10265</v>
      </c>
      <c r="Y78" s="1111" t="s">
        <v>10397</v>
      </c>
      <c r="Z78" s="1025"/>
    </row>
    <row r="79" spans="1:26" s="1167" customFormat="1" ht="48" x14ac:dyDescent="0.2">
      <c r="A79" s="1152" t="s">
        <v>9862</v>
      </c>
      <c r="B79" s="1153"/>
      <c r="C79" s="1154" t="s">
        <v>9552</v>
      </c>
      <c r="D79" s="1155" t="s">
        <v>10427</v>
      </c>
      <c r="E79" s="1156">
        <v>28638750</v>
      </c>
      <c r="F79" s="1157">
        <v>426800</v>
      </c>
      <c r="G79" s="1158">
        <f t="shared" si="10"/>
        <v>2000000</v>
      </c>
      <c r="H79" s="1158">
        <v>700000</v>
      </c>
      <c r="I79" s="1158">
        <v>1300000</v>
      </c>
      <c r="J79" s="1158">
        <v>0</v>
      </c>
      <c r="K79" s="1158">
        <v>0</v>
      </c>
      <c r="L79" s="1156" t="s">
        <v>9488</v>
      </c>
      <c r="M79" s="1159" t="s">
        <v>9497</v>
      </c>
      <c r="N79" s="1160">
        <v>44774</v>
      </c>
      <c r="O79" s="1160">
        <v>45170</v>
      </c>
      <c r="P79" s="943" t="s">
        <v>10430</v>
      </c>
      <c r="Q79" s="1161" t="s">
        <v>9704</v>
      </c>
      <c r="R79" s="1162" t="s">
        <v>9500</v>
      </c>
      <c r="S79" s="1163" t="s">
        <v>9500</v>
      </c>
      <c r="T79" s="1164" t="s">
        <v>9605</v>
      </c>
      <c r="U79" s="1164" t="s">
        <v>9619</v>
      </c>
      <c r="V79" s="1164" t="s">
        <v>9625</v>
      </c>
      <c r="W79" s="1165"/>
      <c r="X79" s="935" t="s">
        <v>10265</v>
      </c>
      <c r="Y79" s="1111" t="s">
        <v>10426</v>
      </c>
      <c r="Z79" s="1111"/>
    </row>
    <row r="80" spans="1:26" s="895" customFormat="1" ht="19.5" customHeight="1" x14ac:dyDescent="0.25">
      <c r="A80" s="974"/>
      <c r="B80" s="974"/>
      <c r="C80" s="975"/>
      <c r="D80" s="762"/>
      <c r="E80" s="976"/>
      <c r="F80" s="977"/>
      <c r="G80" s="978"/>
      <c r="H80" s="979"/>
      <c r="I80" s="979"/>
      <c r="J80" s="979"/>
      <c r="K80" s="979"/>
      <c r="L80" s="980"/>
      <c r="M80" s="981"/>
      <c r="N80" s="981"/>
      <c r="O80" s="981"/>
      <c r="P80" s="982"/>
      <c r="Q80" s="982"/>
      <c r="R80" s="982"/>
      <c r="S80" s="982"/>
      <c r="T80" s="982"/>
      <c r="U80" s="982"/>
      <c r="V80" s="982"/>
      <c r="W80" s="982"/>
      <c r="X80" s="982"/>
      <c r="Y80" s="867"/>
      <c r="Z80" s="867"/>
    </row>
    <row r="81" spans="1:26" s="895" customFormat="1" ht="33" customHeight="1" x14ac:dyDescent="0.2">
      <c r="A81" s="915"/>
      <c r="B81" s="915"/>
      <c r="C81" s="916"/>
      <c r="D81" s="917" t="s">
        <v>9694</v>
      </c>
      <c r="E81" s="918" t="e">
        <f>E82+E84+E88+E91+#REF!+E99+E102+E104+E106+E109+E112+E113+E114+E115+E120+E121+E122+E123+E124+E125+E126+E127+E128+E129+E130+E131+E132+E133+E134+E135+E136+E137+E138+E139+E140+E141+E142+E143+E144+E145+E146+E147+E148+E149+E150+#REF!+#REF!+#REF!+#REF!+#REF!+E151+E152+E153+E154+E155+E156+E157+E160+E161+E162+E163+E164+E165+E166+#REF!+E169+#REF!+#REF!+E170+E171+E172+E173+E174+E175+E176+#REF!+#REF!+#REF!+#REF!+#REF!+#REF!+#REF!+E177+E178+E179+E180+E181</f>
        <v>#REF!</v>
      </c>
      <c r="F81" s="983"/>
      <c r="G81" s="920">
        <f>G82+G84+G88+G91+G99+G102+G104+G106+G109+G112+G113+G114+G115+G120+G121+G122+G123+G124+G125+G126+G127+G128+G129+G130+G131+G132+G133+G134+G135+G136+G137+G138+G139+G140+G141+G142+G143+G144+G145+G146+G147+G148+G149+G150+G151+G152+G153+G154+G155+G156+G157+G160+G161+G162+G163+G164+G165+G166+G169+G170+G171+G172+G173+G174+G175+G176+G177+G178+G179+G180+G181+G182+G183+G184+G185+G186+G187+G188</f>
        <v>1764221410.0833333</v>
      </c>
      <c r="H81" s="920"/>
      <c r="I81" s="920"/>
      <c r="J81" s="920"/>
      <c r="K81" s="920"/>
      <c r="L81" s="922"/>
      <c r="M81" s="923"/>
      <c r="N81" s="923"/>
      <c r="O81" s="923"/>
      <c r="P81" s="924"/>
      <c r="Q81" s="924"/>
      <c r="R81" s="924"/>
      <c r="S81" s="924"/>
      <c r="T81" s="924"/>
      <c r="U81" s="924"/>
      <c r="V81" s="924"/>
      <c r="W81" s="924"/>
      <c r="X81" s="924"/>
      <c r="Y81" s="867"/>
      <c r="Z81" s="867"/>
    </row>
    <row r="82" spans="1:26" ht="36.75" customHeight="1" x14ac:dyDescent="0.2">
      <c r="A82" s="926" t="s">
        <v>2</v>
      </c>
      <c r="B82" s="926"/>
      <c r="C82" s="937" t="s">
        <v>9553</v>
      </c>
      <c r="D82" s="938" t="s">
        <v>9721</v>
      </c>
      <c r="E82" s="834">
        <f t="shared" ref="E82:E126" si="11">H82*1.2</f>
        <v>4200000</v>
      </c>
      <c r="F82" s="928">
        <v>421414</v>
      </c>
      <c r="G82" s="929">
        <f>SUM(G83)</f>
        <v>105000000</v>
      </c>
      <c r="H82" s="929">
        <f t="shared" ref="H82:K82" si="12">SUM(H83)</f>
        <v>3500000</v>
      </c>
      <c r="I82" s="929">
        <f t="shared" si="12"/>
        <v>35000000</v>
      </c>
      <c r="J82" s="929">
        <f t="shared" si="12"/>
        <v>35000000</v>
      </c>
      <c r="K82" s="929">
        <f t="shared" si="12"/>
        <v>31500000</v>
      </c>
      <c r="L82" s="930" t="s">
        <v>9488</v>
      </c>
      <c r="M82" s="931" t="s">
        <v>9496</v>
      </c>
      <c r="N82" s="932">
        <v>44682</v>
      </c>
      <c r="O82" s="932">
        <v>45413</v>
      </c>
      <c r="P82" s="636" t="s">
        <v>10155</v>
      </c>
      <c r="Q82" s="932" t="s">
        <v>9704</v>
      </c>
      <c r="R82" s="933" t="s">
        <v>9499</v>
      </c>
      <c r="S82" s="934" t="s">
        <v>9499</v>
      </c>
      <c r="T82" s="934" t="s">
        <v>9605</v>
      </c>
      <c r="U82" s="934" t="s">
        <v>9619</v>
      </c>
      <c r="V82" s="934" t="s">
        <v>9625</v>
      </c>
      <c r="W82" s="941" t="s">
        <v>10208</v>
      </c>
      <c r="X82" s="935" t="s">
        <v>10264</v>
      </c>
      <c r="Y82" s="1023"/>
      <c r="Z82" s="1023"/>
    </row>
    <row r="83" spans="1:26" ht="24" x14ac:dyDescent="0.2">
      <c r="A83" s="926"/>
      <c r="B83" s="926" t="s">
        <v>9555</v>
      </c>
      <c r="C83" s="937" t="s">
        <v>9553</v>
      </c>
      <c r="D83" s="927" t="s">
        <v>9722</v>
      </c>
      <c r="E83" s="930">
        <f t="shared" si="11"/>
        <v>4200000</v>
      </c>
      <c r="F83" s="928">
        <v>421400</v>
      </c>
      <c r="G83" s="929">
        <f>SUM(H83:K83)</f>
        <v>105000000</v>
      </c>
      <c r="H83" s="984">
        <v>3500000</v>
      </c>
      <c r="I83" s="984">
        <v>35000000</v>
      </c>
      <c r="J83" s="984">
        <v>35000000</v>
      </c>
      <c r="K83" s="984">
        <v>31500000</v>
      </c>
      <c r="L83" s="930" t="s">
        <v>9488</v>
      </c>
      <c r="M83" s="931" t="s">
        <v>9496</v>
      </c>
      <c r="N83" s="932">
        <v>44682</v>
      </c>
      <c r="O83" s="932">
        <v>45413</v>
      </c>
      <c r="P83" s="636" t="s">
        <v>10155</v>
      </c>
      <c r="Q83" s="932" t="s">
        <v>9704</v>
      </c>
      <c r="R83" s="933" t="s">
        <v>9499</v>
      </c>
      <c r="S83" s="934" t="s">
        <v>9499</v>
      </c>
      <c r="T83" s="934" t="s">
        <v>9605</v>
      </c>
      <c r="U83" s="934" t="s">
        <v>9619</v>
      </c>
      <c r="V83" s="934" t="s">
        <v>9625</v>
      </c>
      <c r="W83" s="941"/>
      <c r="X83" s="935" t="s">
        <v>10264</v>
      </c>
      <c r="Y83" s="1023"/>
      <c r="Z83" s="1023"/>
    </row>
    <row r="84" spans="1:26" ht="33.75" x14ac:dyDescent="0.2">
      <c r="A84" s="926" t="s">
        <v>3</v>
      </c>
      <c r="B84" s="926"/>
      <c r="C84" s="937" t="s">
        <v>9553</v>
      </c>
      <c r="D84" s="927" t="s">
        <v>9723</v>
      </c>
      <c r="E84" s="930">
        <f t="shared" si="11"/>
        <v>2460000</v>
      </c>
      <c r="F84" s="928">
        <v>421412</v>
      </c>
      <c r="G84" s="929">
        <f>SUM(G85:G87)</f>
        <v>16283334</v>
      </c>
      <c r="H84" s="929">
        <f t="shared" ref="H84:K84" si="13">SUM(H85:H87)</f>
        <v>2050000</v>
      </c>
      <c r="I84" s="929">
        <f t="shared" si="13"/>
        <v>5450000</v>
      </c>
      <c r="J84" s="929">
        <f t="shared" si="13"/>
        <v>8783334</v>
      </c>
      <c r="K84" s="929">
        <f t="shared" si="13"/>
        <v>0</v>
      </c>
      <c r="L84" s="930" t="s">
        <v>9488</v>
      </c>
      <c r="M84" s="931" t="s">
        <v>9496</v>
      </c>
      <c r="N84" s="932">
        <v>44713</v>
      </c>
      <c r="O84" s="932">
        <v>45444</v>
      </c>
      <c r="P84" s="403" t="s">
        <v>9756</v>
      </c>
      <c r="Q84" s="932" t="s">
        <v>9704</v>
      </c>
      <c r="R84" s="933" t="s">
        <v>9499</v>
      </c>
      <c r="S84" s="934" t="s">
        <v>9499</v>
      </c>
      <c r="T84" s="934" t="s">
        <v>9605</v>
      </c>
      <c r="U84" s="934" t="s">
        <v>9619</v>
      </c>
      <c r="V84" s="934" t="s">
        <v>9625</v>
      </c>
      <c r="W84" s="941" t="s">
        <v>10209</v>
      </c>
      <c r="X84" s="935" t="s">
        <v>10264</v>
      </c>
      <c r="Y84" s="1023"/>
      <c r="Z84" s="1023"/>
    </row>
    <row r="85" spans="1:26" ht="33.75" x14ac:dyDescent="0.2">
      <c r="A85" s="926"/>
      <c r="B85" s="926" t="s">
        <v>9555</v>
      </c>
      <c r="C85" s="937" t="s">
        <v>9553</v>
      </c>
      <c r="D85" s="927" t="s">
        <v>9724</v>
      </c>
      <c r="E85" s="930">
        <f t="shared" si="11"/>
        <v>960000</v>
      </c>
      <c r="F85" s="928">
        <v>421400</v>
      </c>
      <c r="G85" s="929">
        <f>SUM(H85:K85)</f>
        <v>7466667</v>
      </c>
      <c r="H85" s="984">
        <v>800000</v>
      </c>
      <c r="I85" s="984">
        <v>2500000</v>
      </c>
      <c r="J85" s="984">
        <v>4166667</v>
      </c>
      <c r="K85" s="984">
        <v>0</v>
      </c>
      <c r="L85" s="930" t="s">
        <v>9488</v>
      </c>
      <c r="M85" s="931" t="s">
        <v>9496</v>
      </c>
      <c r="N85" s="932">
        <v>44713</v>
      </c>
      <c r="O85" s="932">
        <v>45444</v>
      </c>
      <c r="P85" s="403" t="s">
        <v>9756</v>
      </c>
      <c r="Q85" s="932" t="s">
        <v>9704</v>
      </c>
      <c r="R85" s="933" t="s">
        <v>9499</v>
      </c>
      <c r="S85" s="934" t="s">
        <v>9499</v>
      </c>
      <c r="T85" s="934" t="s">
        <v>9605</v>
      </c>
      <c r="U85" s="934" t="s">
        <v>9619</v>
      </c>
      <c r="V85" s="934" t="s">
        <v>9625</v>
      </c>
      <c r="W85" s="941"/>
      <c r="X85" s="935" t="s">
        <v>10264</v>
      </c>
      <c r="Y85" s="1023"/>
      <c r="Z85" s="1023"/>
    </row>
    <row r="86" spans="1:26" ht="36" x14ac:dyDescent="0.2">
      <c r="A86" s="926"/>
      <c r="B86" s="926" t="s">
        <v>9581</v>
      </c>
      <c r="C86" s="937" t="s">
        <v>9553</v>
      </c>
      <c r="D86" s="927" t="s">
        <v>9725</v>
      </c>
      <c r="E86" s="930">
        <f t="shared" si="11"/>
        <v>960000</v>
      </c>
      <c r="F86" s="928">
        <v>421400</v>
      </c>
      <c r="G86" s="929">
        <f t="shared" ref="G86:G87" si="14">SUM(H86:K86)</f>
        <v>7466667</v>
      </c>
      <c r="H86" s="984">
        <v>800000</v>
      </c>
      <c r="I86" s="984">
        <v>2500000</v>
      </c>
      <c r="J86" s="984">
        <v>4166667</v>
      </c>
      <c r="K86" s="984">
        <v>0</v>
      </c>
      <c r="L86" s="930" t="s">
        <v>9488</v>
      </c>
      <c r="M86" s="931" t="s">
        <v>9496</v>
      </c>
      <c r="N86" s="932">
        <v>44713</v>
      </c>
      <c r="O86" s="932">
        <v>45444</v>
      </c>
      <c r="P86" s="403" t="s">
        <v>9756</v>
      </c>
      <c r="Q86" s="932" t="s">
        <v>9704</v>
      </c>
      <c r="R86" s="933" t="s">
        <v>9499</v>
      </c>
      <c r="S86" s="934" t="s">
        <v>9499</v>
      </c>
      <c r="T86" s="934" t="s">
        <v>9605</v>
      </c>
      <c r="U86" s="934" t="s">
        <v>9619</v>
      </c>
      <c r="V86" s="934" t="s">
        <v>9625</v>
      </c>
      <c r="W86" s="941"/>
      <c r="X86" s="935" t="s">
        <v>10264</v>
      </c>
      <c r="Y86" s="1023"/>
      <c r="Z86" s="1023"/>
    </row>
    <row r="87" spans="1:26" ht="36" x14ac:dyDescent="0.2">
      <c r="A87" s="926"/>
      <c r="B87" s="926" t="s">
        <v>9582</v>
      </c>
      <c r="C87" s="937" t="s">
        <v>9553</v>
      </c>
      <c r="D87" s="927" t="s">
        <v>9726</v>
      </c>
      <c r="E87" s="930">
        <f t="shared" si="11"/>
        <v>540000</v>
      </c>
      <c r="F87" s="928">
        <v>421400</v>
      </c>
      <c r="G87" s="929">
        <f t="shared" si="14"/>
        <v>1350000</v>
      </c>
      <c r="H87" s="984">
        <v>450000</v>
      </c>
      <c r="I87" s="984">
        <v>450000</v>
      </c>
      <c r="J87" s="984">
        <v>450000</v>
      </c>
      <c r="K87" s="984">
        <v>0</v>
      </c>
      <c r="L87" s="930" t="s">
        <v>9488</v>
      </c>
      <c r="M87" s="931" t="s">
        <v>9496</v>
      </c>
      <c r="N87" s="932">
        <v>44713</v>
      </c>
      <c r="O87" s="932">
        <v>45444</v>
      </c>
      <c r="P87" s="403" t="s">
        <v>9756</v>
      </c>
      <c r="Q87" s="932" t="s">
        <v>9704</v>
      </c>
      <c r="R87" s="933" t="s">
        <v>9499</v>
      </c>
      <c r="S87" s="934" t="s">
        <v>9499</v>
      </c>
      <c r="T87" s="934" t="s">
        <v>9605</v>
      </c>
      <c r="U87" s="934" t="s">
        <v>9619</v>
      </c>
      <c r="V87" s="934" t="s">
        <v>9625</v>
      </c>
      <c r="W87" s="941"/>
      <c r="X87" s="935" t="s">
        <v>10268</v>
      </c>
      <c r="Y87" s="1023"/>
      <c r="Z87" s="1023"/>
    </row>
    <row r="88" spans="1:26" ht="87" customHeight="1" x14ac:dyDescent="0.2">
      <c r="A88" s="926" t="s">
        <v>4</v>
      </c>
      <c r="B88" s="926"/>
      <c r="C88" s="937" t="s">
        <v>9553</v>
      </c>
      <c r="D88" s="927" t="s">
        <v>9727</v>
      </c>
      <c r="E88" s="930">
        <f t="shared" si="11"/>
        <v>1050000</v>
      </c>
      <c r="F88" s="928">
        <v>425200</v>
      </c>
      <c r="G88" s="929">
        <f>SUM(H88:K88)</f>
        <v>7000000</v>
      </c>
      <c r="H88" s="929">
        <f t="shared" ref="H88:K88" si="15">SUM(H89:H90)</f>
        <v>875000</v>
      </c>
      <c r="I88" s="929">
        <f t="shared" si="15"/>
        <v>3500000</v>
      </c>
      <c r="J88" s="929">
        <f t="shared" si="15"/>
        <v>2625000</v>
      </c>
      <c r="K88" s="929">
        <f t="shared" si="15"/>
        <v>0</v>
      </c>
      <c r="L88" s="930" t="s">
        <v>9488</v>
      </c>
      <c r="M88" s="931" t="s">
        <v>9496</v>
      </c>
      <c r="N88" s="932">
        <v>44713</v>
      </c>
      <c r="O88" s="932">
        <v>45444</v>
      </c>
      <c r="P88" s="403" t="s">
        <v>9757</v>
      </c>
      <c r="Q88" s="932" t="s">
        <v>9704</v>
      </c>
      <c r="R88" s="933" t="s">
        <v>9499</v>
      </c>
      <c r="S88" s="934" t="s">
        <v>9499</v>
      </c>
      <c r="T88" s="934" t="s">
        <v>9605</v>
      </c>
      <c r="U88" s="934" t="s">
        <v>9619</v>
      </c>
      <c r="V88" s="934" t="s">
        <v>9625</v>
      </c>
      <c r="W88" s="941" t="s">
        <v>10210</v>
      </c>
      <c r="X88" s="935" t="s">
        <v>10264</v>
      </c>
      <c r="Y88" s="1023"/>
      <c r="Z88" s="1023"/>
    </row>
    <row r="89" spans="1:26" ht="45" x14ac:dyDescent="0.2">
      <c r="A89" s="926"/>
      <c r="B89" s="926" t="s">
        <v>9656</v>
      </c>
      <c r="C89" s="937" t="s">
        <v>9553</v>
      </c>
      <c r="D89" s="927" t="s">
        <v>9728</v>
      </c>
      <c r="E89" s="930">
        <f t="shared" si="11"/>
        <v>600000</v>
      </c>
      <c r="F89" s="928">
        <v>425200</v>
      </c>
      <c r="G89" s="929">
        <f>SUM(H89:K89)</f>
        <v>4000000</v>
      </c>
      <c r="H89" s="984">
        <v>500000</v>
      </c>
      <c r="I89" s="984">
        <v>2000000</v>
      </c>
      <c r="J89" s="984">
        <v>1500000</v>
      </c>
      <c r="K89" s="984">
        <v>0</v>
      </c>
      <c r="L89" s="930" t="s">
        <v>9488</v>
      </c>
      <c r="M89" s="931" t="s">
        <v>9496</v>
      </c>
      <c r="N89" s="932">
        <v>44713</v>
      </c>
      <c r="O89" s="932">
        <v>45444</v>
      </c>
      <c r="P89" s="403" t="s">
        <v>9757</v>
      </c>
      <c r="Q89" s="932" t="s">
        <v>9704</v>
      </c>
      <c r="R89" s="933" t="s">
        <v>9499</v>
      </c>
      <c r="S89" s="934" t="s">
        <v>9499</v>
      </c>
      <c r="T89" s="934" t="s">
        <v>9605</v>
      </c>
      <c r="U89" s="934" t="s">
        <v>9619</v>
      </c>
      <c r="V89" s="934" t="s">
        <v>9625</v>
      </c>
      <c r="W89" s="941"/>
      <c r="X89" s="935" t="s">
        <v>10264</v>
      </c>
      <c r="Y89" s="1023"/>
      <c r="Z89" s="1023"/>
    </row>
    <row r="90" spans="1:26" ht="45" x14ac:dyDescent="0.2">
      <c r="A90" s="926"/>
      <c r="B90" s="926" t="s">
        <v>9657</v>
      </c>
      <c r="C90" s="937" t="s">
        <v>9553</v>
      </c>
      <c r="D90" s="927" t="s">
        <v>9729</v>
      </c>
      <c r="E90" s="930">
        <f t="shared" si="11"/>
        <v>450000</v>
      </c>
      <c r="F90" s="928">
        <v>425200</v>
      </c>
      <c r="G90" s="929">
        <f>SUM(H90:K90)</f>
        <v>3000000</v>
      </c>
      <c r="H90" s="984">
        <v>375000</v>
      </c>
      <c r="I90" s="984">
        <v>1500000</v>
      </c>
      <c r="J90" s="984">
        <v>1125000</v>
      </c>
      <c r="K90" s="984">
        <v>0</v>
      </c>
      <c r="L90" s="930" t="s">
        <v>9488</v>
      </c>
      <c r="M90" s="931" t="s">
        <v>9496</v>
      </c>
      <c r="N90" s="932">
        <v>44713</v>
      </c>
      <c r="O90" s="932">
        <v>45444</v>
      </c>
      <c r="P90" s="403" t="s">
        <v>9757</v>
      </c>
      <c r="Q90" s="932" t="s">
        <v>9704</v>
      </c>
      <c r="R90" s="933" t="s">
        <v>9499</v>
      </c>
      <c r="S90" s="934" t="s">
        <v>9499</v>
      </c>
      <c r="T90" s="934" t="s">
        <v>9605</v>
      </c>
      <c r="U90" s="934" t="s">
        <v>9619</v>
      </c>
      <c r="V90" s="934" t="s">
        <v>9625</v>
      </c>
      <c r="W90" s="941"/>
      <c r="X90" s="935" t="s">
        <v>10264</v>
      </c>
      <c r="Y90" s="1023"/>
      <c r="Z90" s="1023"/>
    </row>
    <row r="91" spans="1:26" ht="24" x14ac:dyDescent="0.2">
      <c r="A91" s="926" t="s">
        <v>5</v>
      </c>
      <c r="B91" s="926"/>
      <c r="C91" s="937" t="s">
        <v>9553</v>
      </c>
      <c r="D91" s="927" t="s">
        <v>9730</v>
      </c>
      <c r="E91" s="930">
        <f t="shared" si="11"/>
        <v>28080000</v>
      </c>
      <c r="F91" s="928">
        <v>421325</v>
      </c>
      <c r="G91" s="929">
        <f>SUM(G92:G98)</f>
        <v>621200000</v>
      </c>
      <c r="H91" s="929">
        <f t="shared" ref="H91:K91" si="16">SUM(H92:H98)</f>
        <v>23400000</v>
      </c>
      <c r="I91" s="929">
        <f t="shared" si="16"/>
        <v>203400000</v>
      </c>
      <c r="J91" s="929">
        <f t="shared" si="16"/>
        <v>205400000</v>
      </c>
      <c r="K91" s="929">
        <f t="shared" si="16"/>
        <v>189000000</v>
      </c>
      <c r="L91" s="930" t="s">
        <v>9488</v>
      </c>
      <c r="M91" s="931"/>
      <c r="N91" s="932"/>
      <c r="O91" s="932"/>
      <c r="P91" s="498" t="s">
        <v>9758</v>
      </c>
      <c r="Q91" s="932" t="s">
        <v>9704</v>
      </c>
      <c r="R91" s="933" t="s">
        <v>9499</v>
      </c>
      <c r="S91" s="934" t="s">
        <v>9499</v>
      </c>
      <c r="T91" s="934" t="s">
        <v>9605</v>
      </c>
      <c r="U91" s="934" t="s">
        <v>9619</v>
      </c>
      <c r="V91" s="934" t="s">
        <v>9625</v>
      </c>
      <c r="W91" s="941" t="s">
        <v>10211</v>
      </c>
      <c r="X91" s="935" t="s">
        <v>10264</v>
      </c>
      <c r="Y91" s="1023"/>
      <c r="Z91" s="1023"/>
    </row>
    <row r="92" spans="1:26" ht="24" x14ac:dyDescent="0.2">
      <c r="A92" s="926"/>
      <c r="B92" s="926" t="s">
        <v>9581</v>
      </c>
      <c r="C92" s="937" t="s">
        <v>9553</v>
      </c>
      <c r="D92" s="927" t="s">
        <v>9731</v>
      </c>
      <c r="E92" s="930">
        <f t="shared" si="11"/>
        <v>16800000</v>
      </c>
      <c r="F92" s="928">
        <v>421300</v>
      </c>
      <c r="G92" s="929">
        <f>SUM(H92:K92)</f>
        <v>42000000</v>
      </c>
      <c r="H92" s="984">
        <v>14000000</v>
      </c>
      <c r="I92" s="984">
        <v>14000000</v>
      </c>
      <c r="J92" s="984">
        <v>14000000</v>
      </c>
      <c r="K92" s="929">
        <v>0</v>
      </c>
      <c r="L92" s="930" t="s">
        <v>9488</v>
      </c>
      <c r="M92" s="931" t="s">
        <v>9495</v>
      </c>
      <c r="N92" s="932">
        <v>44562</v>
      </c>
      <c r="O92" s="932">
        <v>45658</v>
      </c>
      <c r="P92" s="498" t="s">
        <v>9758</v>
      </c>
      <c r="Q92" s="932" t="s">
        <v>9704</v>
      </c>
      <c r="R92" s="933" t="s">
        <v>9499</v>
      </c>
      <c r="S92" s="934" t="s">
        <v>9499</v>
      </c>
      <c r="T92" s="934" t="s">
        <v>9605</v>
      </c>
      <c r="U92" s="934" t="s">
        <v>9619</v>
      </c>
      <c r="V92" s="934" t="s">
        <v>9625</v>
      </c>
      <c r="W92" s="941"/>
      <c r="X92" s="935" t="s">
        <v>10264</v>
      </c>
      <c r="Y92" s="1023"/>
      <c r="Z92" s="1023"/>
    </row>
    <row r="93" spans="1:26" ht="24" x14ac:dyDescent="0.2">
      <c r="A93" s="926"/>
      <c r="B93" s="926" t="s">
        <v>9583</v>
      </c>
      <c r="C93" s="937" t="s">
        <v>9553</v>
      </c>
      <c r="D93" s="927" t="s">
        <v>9732</v>
      </c>
      <c r="E93" s="930">
        <f t="shared" si="11"/>
        <v>0</v>
      </c>
      <c r="F93" s="928">
        <v>421300</v>
      </c>
      <c r="G93" s="929">
        <f t="shared" ref="G93:G98" si="17">SUM(H93:K93)</f>
        <v>255900000</v>
      </c>
      <c r="H93" s="984">
        <v>0</v>
      </c>
      <c r="I93" s="984">
        <v>85300000</v>
      </c>
      <c r="J93" s="984">
        <v>85300000</v>
      </c>
      <c r="K93" s="929">
        <v>85300000</v>
      </c>
      <c r="L93" s="930" t="s">
        <v>9488</v>
      </c>
      <c r="M93" s="931" t="s">
        <v>9498</v>
      </c>
      <c r="N93" s="932">
        <v>44927</v>
      </c>
      <c r="O93" s="932">
        <v>45992</v>
      </c>
      <c r="P93" s="498" t="s">
        <v>9758</v>
      </c>
      <c r="Q93" s="932" t="s">
        <v>9704</v>
      </c>
      <c r="R93" s="933" t="s">
        <v>9499</v>
      </c>
      <c r="S93" s="934" t="s">
        <v>9499</v>
      </c>
      <c r="T93" s="934" t="s">
        <v>9605</v>
      </c>
      <c r="U93" s="934" t="s">
        <v>9619</v>
      </c>
      <c r="V93" s="934" t="s">
        <v>9625</v>
      </c>
      <c r="W93" s="941"/>
      <c r="X93" s="935" t="s">
        <v>10264</v>
      </c>
      <c r="Y93" s="1023"/>
      <c r="Z93" s="1023"/>
    </row>
    <row r="94" spans="1:26" ht="24" x14ac:dyDescent="0.2">
      <c r="A94" s="926"/>
      <c r="B94" s="926" t="s">
        <v>9584</v>
      </c>
      <c r="C94" s="937" t="s">
        <v>9553</v>
      </c>
      <c r="D94" s="927" t="s">
        <v>9733</v>
      </c>
      <c r="E94" s="930">
        <f t="shared" si="11"/>
        <v>0</v>
      </c>
      <c r="F94" s="928">
        <v>421300</v>
      </c>
      <c r="G94" s="929">
        <f t="shared" si="17"/>
        <v>141000000</v>
      </c>
      <c r="H94" s="984">
        <v>0</v>
      </c>
      <c r="I94" s="984">
        <v>47000000</v>
      </c>
      <c r="J94" s="984">
        <v>47000000</v>
      </c>
      <c r="K94" s="929">
        <v>47000000</v>
      </c>
      <c r="L94" s="930" t="s">
        <v>9488</v>
      </c>
      <c r="M94" s="931" t="s">
        <v>9498</v>
      </c>
      <c r="N94" s="932">
        <v>44896</v>
      </c>
      <c r="O94" s="932">
        <v>45992</v>
      </c>
      <c r="P94" s="498" t="s">
        <v>9758</v>
      </c>
      <c r="Q94" s="932" t="s">
        <v>9704</v>
      </c>
      <c r="R94" s="933" t="s">
        <v>9499</v>
      </c>
      <c r="S94" s="934" t="s">
        <v>9499</v>
      </c>
      <c r="T94" s="934" t="s">
        <v>9605</v>
      </c>
      <c r="U94" s="934" t="s">
        <v>9619</v>
      </c>
      <c r="V94" s="934" t="s">
        <v>9625</v>
      </c>
      <c r="W94" s="941"/>
      <c r="X94" s="935" t="s">
        <v>10264</v>
      </c>
      <c r="Y94" s="1023"/>
      <c r="Z94" s="1023"/>
    </row>
    <row r="95" spans="1:26" ht="24" x14ac:dyDescent="0.2">
      <c r="A95" s="926"/>
      <c r="B95" s="926" t="s">
        <v>9585</v>
      </c>
      <c r="C95" s="937" t="s">
        <v>9553</v>
      </c>
      <c r="D95" s="927" t="s">
        <v>9734</v>
      </c>
      <c r="E95" s="930">
        <f t="shared" si="11"/>
        <v>0</v>
      </c>
      <c r="F95" s="928">
        <v>421300</v>
      </c>
      <c r="G95" s="929">
        <f t="shared" si="17"/>
        <v>80000000</v>
      </c>
      <c r="H95" s="984">
        <v>0</v>
      </c>
      <c r="I95" s="984">
        <v>25000000</v>
      </c>
      <c r="J95" s="984">
        <v>25000000</v>
      </c>
      <c r="K95" s="929">
        <v>30000000</v>
      </c>
      <c r="L95" s="930" t="s">
        <v>9488</v>
      </c>
      <c r="M95" s="931" t="s">
        <v>9498</v>
      </c>
      <c r="N95" s="932">
        <v>44896</v>
      </c>
      <c r="O95" s="932">
        <v>45992</v>
      </c>
      <c r="P95" s="498" t="s">
        <v>9758</v>
      </c>
      <c r="Q95" s="932" t="s">
        <v>9704</v>
      </c>
      <c r="R95" s="933" t="s">
        <v>9499</v>
      </c>
      <c r="S95" s="934" t="s">
        <v>9499</v>
      </c>
      <c r="T95" s="934" t="s">
        <v>9605</v>
      </c>
      <c r="U95" s="934" t="s">
        <v>9619</v>
      </c>
      <c r="V95" s="934" t="s">
        <v>9625</v>
      </c>
      <c r="W95" s="941"/>
      <c r="X95" s="935" t="s">
        <v>10264</v>
      </c>
      <c r="Y95" s="1023"/>
      <c r="Z95" s="1023"/>
    </row>
    <row r="96" spans="1:26" ht="24" x14ac:dyDescent="0.2">
      <c r="A96" s="926"/>
      <c r="B96" s="926" t="s">
        <v>9586</v>
      </c>
      <c r="C96" s="937" t="s">
        <v>9553</v>
      </c>
      <c r="D96" s="927" t="s">
        <v>9735</v>
      </c>
      <c r="E96" s="930">
        <f t="shared" si="11"/>
        <v>0</v>
      </c>
      <c r="F96" s="928">
        <v>421300</v>
      </c>
      <c r="G96" s="929">
        <f t="shared" si="17"/>
        <v>69000000</v>
      </c>
      <c r="H96" s="984">
        <v>0</v>
      </c>
      <c r="I96" s="984">
        <v>21000000</v>
      </c>
      <c r="J96" s="984">
        <v>23000000</v>
      </c>
      <c r="K96" s="929">
        <v>25000000</v>
      </c>
      <c r="L96" s="930" t="s">
        <v>9488</v>
      </c>
      <c r="M96" s="931" t="s">
        <v>9498</v>
      </c>
      <c r="N96" s="932">
        <v>44896</v>
      </c>
      <c r="O96" s="932">
        <v>45992</v>
      </c>
      <c r="P96" s="498" t="s">
        <v>9758</v>
      </c>
      <c r="Q96" s="932" t="s">
        <v>9704</v>
      </c>
      <c r="R96" s="933" t="s">
        <v>9499</v>
      </c>
      <c r="S96" s="934" t="s">
        <v>9499</v>
      </c>
      <c r="T96" s="934" t="s">
        <v>9605</v>
      </c>
      <c r="U96" s="934" t="s">
        <v>9619</v>
      </c>
      <c r="V96" s="934" t="s">
        <v>9625</v>
      </c>
      <c r="W96" s="941"/>
      <c r="X96" s="935" t="s">
        <v>10264</v>
      </c>
      <c r="Y96" s="1023"/>
      <c r="Z96" s="1023"/>
    </row>
    <row r="97" spans="1:26" ht="24" x14ac:dyDescent="0.2">
      <c r="A97" s="926"/>
      <c r="B97" s="926" t="s">
        <v>9582</v>
      </c>
      <c r="C97" s="937" t="s">
        <v>9553</v>
      </c>
      <c r="D97" s="927" t="s">
        <v>9736</v>
      </c>
      <c r="E97" s="930">
        <f t="shared" si="11"/>
        <v>11280000</v>
      </c>
      <c r="F97" s="928">
        <v>421300</v>
      </c>
      <c r="G97" s="929">
        <f t="shared" si="17"/>
        <v>28200000</v>
      </c>
      <c r="H97" s="984">
        <v>9400000</v>
      </c>
      <c r="I97" s="984">
        <v>9400000</v>
      </c>
      <c r="J97" s="984">
        <v>9400000</v>
      </c>
      <c r="K97" s="929">
        <v>0</v>
      </c>
      <c r="L97" s="930" t="s">
        <v>9488</v>
      </c>
      <c r="M97" s="931" t="s">
        <v>9495</v>
      </c>
      <c r="N97" s="932">
        <v>44562</v>
      </c>
      <c r="O97" s="932">
        <v>45658</v>
      </c>
      <c r="P97" s="498" t="s">
        <v>9758</v>
      </c>
      <c r="Q97" s="932" t="s">
        <v>9704</v>
      </c>
      <c r="R97" s="933" t="s">
        <v>9499</v>
      </c>
      <c r="S97" s="934" t="s">
        <v>9499</v>
      </c>
      <c r="T97" s="934" t="s">
        <v>9605</v>
      </c>
      <c r="U97" s="934" t="s">
        <v>9619</v>
      </c>
      <c r="V97" s="934" t="s">
        <v>9625</v>
      </c>
      <c r="W97" s="941"/>
      <c r="X97" s="935" t="s">
        <v>10264</v>
      </c>
      <c r="Y97" s="1023"/>
      <c r="Z97" s="1023"/>
    </row>
    <row r="98" spans="1:26" ht="24" x14ac:dyDescent="0.2">
      <c r="A98" s="926"/>
      <c r="B98" s="926" t="s">
        <v>9659</v>
      </c>
      <c r="C98" s="937" t="s">
        <v>9553</v>
      </c>
      <c r="D98" s="927" t="s">
        <v>9773</v>
      </c>
      <c r="E98" s="930">
        <f t="shared" si="11"/>
        <v>0</v>
      </c>
      <c r="F98" s="928">
        <v>421300</v>
      </c>
      <c r="G98" s="929">
        <f t="shared" si="17"/>
        <v>5100000</v>
      </c>
      <c r="H98" s="984">
        <v>0</v>
      </c>
      <c r="I98" s="984">
        <v>1700000</v>
      </c>
      <c r="J98" s="984">
        <v>1700000</v>
      </c>
      <c r="K98" s="929">
        <v>1700000</v>
      </c>
      <c r="L98" s="930" t="s">
        <v>9488</v>
      </c>
      <c r="M98" s="931" t="s">
        <v>9498</v>
      </c>
      <c r="N98" s="932">
        <v>44896</v>
      </c>
      <c r="O98" s="932">
        <v>45992</v>
      </c>
      <c r="P98" s="498" t="s">
        <v>9758</v>
      </c>
      <c r="Q98" s="932" t="s">
        <v>9704</v>
      </c>
      <c r="R98" s="933" t="s">
        <v>9499</v>
      </c>
      <c r="S98" s="934" t="s">
        <v>9499</v>
      </c>
      <c r="T98" s="934" t="s">
        <v>9605</v>
      </c>
      <c r="U98" s="934" t="s">
        <v>9619</v>
      </c>
      <c r="V98" s="934" t="s">
        <v>9625</v>
      </c>
      <c r="W98" s="941"/>
      <c r="X98" s="935" t="s">
        <v>10264</v>
      </c>
      <c r="Y98" s="1023"/>
      <c r="Z98" s="1023"/>
    </row>
    <row r="99" spans="1:26" ht="85.5" customHeight="1" x14ac:dyDescent="0.2">
      <c r="A99" s="926" t="s">
        <v>9752</v>
      </c>
      <c r="B99" s="926"/>
      <c r="C99" s="937" t="s">
        <v>9553</v>
      </c>
      <c r="D99" s="927" t="s">
        <v>9738</v>
      </c>
      <c r="E99" s="930">
        <f t="shared" ref="E99:E111" si="18">H99*1.05</f>
        <v>4725000</v>
      </c>
      <c r="F99" s="928">
        <v>421500</v>
      </c>
      <c r="G99" s="929">
        <f>SUM(G100:G101)</f>
        <v>13500000</v>
      </c>
      <c r="H99" s="929">
        <f t="shared" ref="H99:K99" si="19">SUM(H100:H101)</f>
        <v>4500000</v>
      </c>
      <c r="I99" s="929">
        <f t="shared" si="19"/>
        <v>4500000</v>
      </c>
      <c r="J99" s="929">
        <f t="shared" si="19"/>
        <v>4500000</v>
      </c>
      <c r="K99" s="929">
        <f t="shared" si="19"/>
        <v>0</v>
      </c>
      <c r="L99" s="930" t="s">
        <v>9488</v>
      </c>
      <c r="M99" s="931" t="s">
        <v>9495</v>
      </c>
      <c r="N99" s="932">
        <v>44682</v>
      </c>
      <c r="O99" s="932">
        <v>45413</v>
      </c>
      <c r="P99" s="403" t="s">
        <v>9759</v>
      </c>
      <c r="Q99" s="932" t="s">
        <v>9704</v>
      </c>
      <c r="R99" s="933" t="s">
        <v>9499</v>
      </c>
      <c r="S99" s="934" t="s">
        <v>9499</v>
      </c>
      <c r="T99" s="934" t="s">
        <v>9605</v>
      </c>
      <c r="U99" s="934" t="s">
        <v>9619</v>
      </c>
      <c r="V99" s="934" t="s">
        <v>9625</v>
      </c>
      <c r="W99" s="941" t="s">
        <v>10212</v>
      </c>
      <c r="X99" s="935" t="s">
        <v>10264</v>
      </c>
      <c r="Y99" s="1023"/>
      <c r="Z99" s="1023"/>
    </row>
    <row r="100" spans="1:26" ht="24" x14ac:dyDescent="0.2">
      <c r="A100" s="926"/>
      <c r="B100" s="926" t="s">
        <v>9555</v>
      </c>
      <c r="C100" s="937" t="s">
        <v>9553</v>
      </c>
      <c r="D100" s="927" t="s">
        <v>9739</v>
      </c>
      <c r="E100" s="930">
        <f t="shared" si="18"/>
        <v>4175850</v>
      </c>
      <c r="F100" s="928">
        <v>421500</v>
      </c>
      <c r="G100" s="929">
        <f>SUM(H100:K100)</f>
        <v>11931000</v>
      </c>
      <c r="H100" s="984">
        <v>3977000</v>
      </c>
      <c r="I100" s="984">
        <v>3977000</v>
      </c>
      <c r="J100" s="984">
        <v>3977000</v>
      </c>
      <c r="K100" s="984">
        <v>0</v>
      </c>
      <c r="L100" s="930" t="s">
        <v>9488</v>
      </c>
      <c r="M100" s="931" t="s">
        <v>9495</v>
      </c>
      <c r="N100" s="932">
        <v>44682</v>
      </c>
      <c r="O100" s="932">
        <v>45413</v>
      </c>
      <c r="P100" s="403" t="s">
        <v>9759</v>
      </c>
      <c r="Q100" s="932" t="s">
        <v>9704</v>
      </c>
      <c r="R100" s="933" t="s">
        <v>9499</v>
      </c>
      <c r="S100" s="934" t="s">
        <v>9499</v>
      </c>
      <c r="T100" s="934" t="s">
        <v>9605</v>
      </c>
      <c r="U100" s="934" t="s">
        <v>9619</v>
      </c>
      <c r="V100" s="934" t="s">
        <v>9625</v>
      </c>
      <c r="W100" s="941"/>
      <c r="X100" s="935" t="s">
        <v>10264</v>
      </c>
      <c r="Y100" s="1023"/>
      <c r="Z100" s="1023"/>
    </row>
    <row r="101" spans="1:26" ht="24" x14ac:dyDescent="0.2">
      <c r="A101" s="926"/>
      <c r="B101" s="926" t="s">
        <v>9581</v>
      </c>
      <c r="C101" s="937" t="s">
        <v>9553</v>
      </c>
      <c r="D101" s="927" t="s">
        <v>9740</v>
      </c>
      <c r="E101" s="930">
        <f t="shared" si="18"/>
        <v>549150</v>
      </c>
      <c r="F101" s="928">
        <v>421500</v>
      </c>
      <c r="G101" s="929">
        <f>SUM(H101:K101)</f>
        <v>1569000</v>
      </c>
      <c r="H101" s="984">
        <v>523000</v>
      </c>
      <c r="I101" s="984">
        <v>523000</v>
      </c>
      <c r="J101" s="984">
        <v>523000</v>
      </c>
      <c r="K101" s="984">
        <v>0</v>
      </c>
      <c r="L101" s="930" t="s">
        <v>9488</v>
      </c>
      <c r="M101" s="931" t="s">
        <v>9495</v>
      </c>
      <c r="N101" s="932">
        <v>44682</v>
      </c>
      <c r="O101" s="932">
        <v>45413</v>
      </c>
      <c r="P101" s="403" t="s">
        <v>9759</v>
      </c>
      <c r="Q101" s="932" t="s">
        <v>9704</v>
      </c>
      <c r="R101" s="933" t="s">
        <v>9499</v>
      </c>
      <c r="S101" s="934" t="s">
        <v>9499</v>
      </c>
      <c r="T101" s="934" t="s">
        <v>9605</v>
      </c>
      <c r="U101" s="934" t="s">
        <v>9619</v>
      </c>
      <c r="V101" s="934" t="s">
        <v>9625</v>
      </c>
      <c r="W101" s="941"/>
      <c r="X101" s="935" t="s">
        <v>10264</v>
      </c>
      <c r="Y101" s="1023"/>
      <c r="Z101" s="1028"/>
    </row>
    <row r="102" spans="1:26" ht="24" x14ac:dyDescent="0.2">
      <c r="A102" s="926" t="s">
        <v>6</v>
      </c>
      <c r="B102" s="926"/>
      <c r="C102" s="937" t="s">
        <v>9553</v>
      </c>
      <c r="D102" s="927" t="s">
        <v>9741</v>
      </c>
      <c r="E102" s="930">
        <f t="shared" si="18"/>
        <v>2940000</v>
      </c>
      <c r="F102" s="928">
        <v>421500</v>
      </c>
      <c r="G102" s="929">
        <f>SUM(G103)</f>
        <v>8400000</v>
      </c>
      <c r="H102" s="929">
        <f t="shared" ref="H102:K102" si="20">SUM(H103)</f>
        <v>2800000</v>
      </c>
      <c r="I102" s="929">
        <f t="shared" si="20"/>
        <v>2800000</v>
      </c>
      <c r="J102" s="929">
        <f t="shared" si="20"/>
        <v>2800000</v>
      </c>
      <c r="K102" s="929">
        <f t="shared" si="20"/>
        <v>0</v>
      </c>
      <c r="L102" s="930" t="s">
        <v>9488</v>
      </c>
      <c r="M102" s="931" t="s">
        <v>9495</v>
      </c>
      <c r="N102" s="932">
        <v>44682</v>
      </c>
      <c r="O102" s="932">
        <v>45413</v>
      </c>
      <c r="P102" s="403" t="s">
        <v>9759</v>
      </c>
      <c r="Q102" s="932" t="s">
        <v>9704</v>
      </c>
      <c r="R102" s="933" t="s">
        <v>9499</v>
      </c>
      <c r="S102" s="934" t="s">
        <v>9499</v>
      </c>
      <c r="T102" s="934" t="s">
        <v>9605</v>
      </c>
      <c r="U102" s="934" t="s">
        <v>9619</v>
      </c>
      <c r="V102" s="934" t="s">
        <v>9625</v>
      </c>
      <c r="W102" s="941" t="s">
        <v>10269</v>
      </c>
      <c r="X102" s="935" t="s">
        <v>10264</v>
      </c>
      <c r="Y102" s="1023"/>
      <c r="Z102" s="1023"/>
    </row>
    <row r="103" spans="1:26" ht="42.75" customHeight="1" x14ac:dyDescent="0.2">
      <c r="A103" s="926"/>
      <c r="B103" s="926" t="s">
        <v>9555</v>
      </c>
      <c r="C103" s="937" t="s">
        <v>9553</v>
      </c>
      <c r="D103" s="927" t="s">
        <v>9742</v>
      </c>
      <c r="E103" s="930">
        <f t="shared" si="18"/>
        <v>2940000</v>
      </c>
      <c r="F103" s="928">
        <v>421500</v>
      </c>
      <c r="G103" s="929">
        <f>SUM(H103:K103)</f>
        <v>8400000</v>
      </c>
      <c r="H103" s="984">
        <v>2800000</v>
      </c>
      <c r="I103" s="984">
        <v>2800000</v>
      </c>
      <c r="J103" s="984">
        <v>2800000</v>
      </c>
      <c r="K103" s="984">
        <v>0</v>
      </c>
      <c r="L103" s="930" t="s">
        <v>9488</v>
      </c>
      <c r="M103" s="931" t="s">
        <v>9495</v>
      </c>
      <c r="N103" s="932">
        <v>44682</v>
      </c>
      <c r="O103" s="932">
        <v>45413</v>
      </c>
      <c r="P103" s="403" t="s">
        <v>9759</v>
      </c>
      <c r="Q103" s="932" t="s">
        <v>9704</v>
      </c>
      <c r="R103" s="933" t="s">
        <v>9499</v>
      </c>
      <c r="S103" s="934" t="s">
        <v>9499</v>
      </c>
      <c r="T103" s="934" t="s">
        <v>9605</v>
      </c>
      <c r="U103" s="934" t="s">
        <v>9619</v>
      </c>
      <c r="V103" s="934" t="s">
        <v>9625</v>
      </c>
      <c r="W103" s="941"/>
      <c r="X103" s="935" t="s">
        <v>10264</v>
      </c>
      <c r="Y103" s="1023"/>
      <c r="Z103" s="1023"/>
    </row>
    <row r="104" spans="1:26" ht="24" x14ac:dyDescent="0.2">
      <c r="A104" s="926" t="s">
        <v>9753</v>
      </c>
      <c r="B104" s="926"/>
      <c r="C104" s="937" t="s">
        <v>9553</v>
      </c>
      <c r="D104" s="927" t="s">
        <v>9743</v>
      </c>
      <c r="E104" s="930">
        <f t="shared" si="18"/>
        <v>1890000</v>
      </c>
      <c r="F104" s="928">
        <v>421500</v>
      </c>
      <c r="G104" s="929">
        <f>SUM(G105)</f>
        <v>5400000</v>
      </c>
      <c r="H104" s="929">
        <f t="shared" ref="H104:K104" si="21">SUM(H105)</f>
        <v>1800000</v>
      </c>
      <c r="I104" s="929">
        <f t="shared" si="21"/>
        <v>1800000</v>
      </c>
      <c r="J104" s="929">
        <f t="shared" si="21"/>
        <v>1800000</v>
      </c>
      <c r="K104" s="929">
        <f t="shared" si="21"/>
        <v>0</v>
      </c>
      <c r="L104" s="930" t="s">
        <v>9488</v>
      </c>
      <c r="M104" s="931" t="s">
        <v>9495</v>
      </c>
      <c r="N104" s="932">
        <v>44652</v>
      </c>
      <c r="O104" s="932">
        <v>45383</v>
      </c>
      <c r="P104" s="403" t="s">
        <v>9759</v>
      </c>
      <c r="Q104" s="932" t="s">
        <v>9704</v>
      </c>
      <c r="R104" s="933" t="s">
        <v>9499</v>
      </c>
      <c r="S104" s="934" t="s">
        <v>9499</v>
      </c>
      <c r="T104" s="934" t="s">
        <v>9605</v>
      </c>
      <c r="U104" s="934" t="s">
        <v>9619</v>
      </c>
      <c r="V104" s="934" t="s">
        <v>9625</v>
      </c>
      <c r="W104" s="941" t="s">
        <v>10213</v>
      </c>
      <c r="X104" s="935" t="s">
        <v>10264</v>
      </c>
      <c r="Y104" s="1023"/>
      <c r="Z104" s="1023"/>
    </row>
    <row r="105" spans="1:26" ht="61.5" customHeight="1" x14ac:dyDescent="0.2">
      <c r="A105" s="926"/>
      <c r="B105" s="926" t="s">
        <v>9555</v>
      </c>
      <c r="C105" s="937" t="s">
        <v>9553</v>
      </c>
      <c r="D105" s="927" t="s">
        <v>9744</v>
      </c>
      <c r="E105" s="930">
        <f t="shared" si="18"/>
        <v>1890000</v>
      </c>
      <c r="F105" s="928">
        <v>421500</v>
      </c>
      <c r="G105" s="929">
        <f>SUM(H105:K105)</f>
        <v>5400000</v>
      </c>
      <c r="H105" s="984">
        <v>1800000</v>
      </c>
      <c r="I105" s="984">
        <v>1800000</v>
      </c>
      <c r="J105" s="984">
        <v>1800000</v>
      </c>
      <c r="K105" s="984">
        <v>0</v>
      </c>
      <c r="L105" s="930" t="s">
        <v>9488</v>
      </c>
      <c r="M105" s="931" t="s">
        <v>9495</v>
      </c>
      <c r="N105" s="932">
        <v>44652</v>
      </c>
      <c r="O105" s="932">
        <v>45383</v>
      </c>
      <c r="P105" s="403" t="s">
        <v>9759</v>
      </c>
      <c r="Q105" s="932" t="s">
        <v>9704</v>
      </c>
      <c r="R105" s="933" t="s">
        <v>9499</v>
      </c>
      <c r="S105" s="934" t="s">
        <v>9499</v>
      </c>
      <c r="T105" s="934" t="s">
        <v>9605</v>
      </c>
      <c r="U105" s="934" t="s">
        <v>9619</v>
      </c>
      <c r="V105" s="934" t="s">
        <v>9625</v>
      </c>
      <c r="W105" s="941"/>
      <c r="X105" s="935" t="s">
        <v>10264</v>
      </c>
      <c r="Y105" s="1023"/>
      <c r="Z105" s="1023"/>
    </row>
    <row r="106" spans="1:26" ht="24" x14ac:dyDescent="0.2">
      <c r="A106" s="926" t="s">
        <v>7</v>
      </c>
      <c r="B106" s="926"/>
      <c r="C106" s="937" t="s">
        <v>9553</v>
      </c>
      <c r="D106" s="927" t="s">
        <v>9745</v>
      </c>
      <c r="E106" s="930">
        <f t="shared" si="18"/>
        <v>21210000</v>
      </c>
      <c r="F106" s="928">
        <v>421500</v>
      </c>
      <c r="G106" s="929">
        <f>SUM(G107:G108)</f>
        <v>66200000</v>
      </c>
      <c r="H106" s="929">
        <f t="shared" ref="H106:K106" si="22">SUM(H107:H108)</f>
        <v>20200000</v>
      </c>
      <c r="I106" s="929">
        <f t="shared" si="22"/>
        <v>22000000</v>
      </c>
      <c r="J106" s="929">
        <f t="shared" si="22"/>
        <v>24000000</v>
      </c>
      <c r="K106" s="929">
        <f t="shared" si="22"/>
        <v>0</v>
      </c>
      <c r="L106" s="930" t="s">
        <v>9488</v>
      </c>
      <c r="M106" s="931" t="s">
        <v>9495</v>
      </c>
      <c r="N106" s="932">
        <v>44652</v>
      </c>
      <c r="O106" s="932">
        <v>45383</v>
      </c>
      <c r="P106" s="403" t="s">
        <v>9759</v>
      </c>
      <c r="Q106" s="932" t="s">
        <v>9704</v>
      </c>
      <c r="R106" s="933" t="s">
        <v>9499</v>
      </c>
      <c r="S106" s="934" t="s">
        <v>9499</v>
      </c>
      <c r="T106" s="934" t="s">
        <v>9605</v>
      </c>
      <c r="U106" s="934" t="s">
        <v>9619</v>
      </c>
      <c r="V106" s="934" t="s">
        <v>9625</v>
      </c>
      <c r="W106" s="941" t="s">
        <v>10214</v>
      </c>
      <c r="X106" s="935" t="s">
        <v>10264</v>
      </c>
      <c r="Y106" s="1023"/>
      <c r="Z106" s="1023"/>
    </row>
    <row r="107" spans="1:26" ht="36.75" customHeight="1" x14ac:dyDescent="0.2">
      <c r="A107" s="926"/>
      <c r="B107" s="926" t="s">
        <v>9555</v>
      </c>
      <c r="C107" s="937" t="s">
        <v>9553</v>
      </c>
      <c r="D107" s="927" t="s">
        <v>9746</v>
      </c>
      <c r="E107" s="930">
        <f t="shared" si="18"/>
        <v>9660000</v>
      </c>
      <c r="F107" s="928">
        <v>421500</v>
      </c>
      <c r="G107" s="929">
        <f>SUM(H107:K107)</f>
        <v>30200000</v>
      </c>
      <c r="H107" s="984">
        <v>9200000</v>
      </c>
      <c r="I107" s="984">
        <v>10000000</v>
      </c>
      <c r="J107" s="984">
        <v>11000000</v>
      </c>
      <c r="K107" s="984">
        <v>0</v>
      </c>
      <c r="L107" s="930" t="s">
        <v>9488</v>
      </c>
      <c r="M107" s="931" t="s">
        <v>9495</v>
      </c>
      <c r="N107" s="932">
        <v>44652</v>
      </c>
      <c r="O107" s="932">
        <v>45383</v>
      </c>
      <c r="P107" s="403" t="s">
        <v>9759</v>
      </c>
      <c r="Q107" s="932" t="s">
        <v>9704</v>
      </c>
      <c r="R107" s="933" t="s">
        <v>9499</v>
      </c>
      <c r="S107" s="934" t="s">
        <v>9499</v>
      </c>
      <c r="T107" s="934" t="s">
        <v>9605</v>
      </c>
      <c r="U107" s="934" t="s">
        <v>9619</v>
      </c>
      <c r="V107" s="934" t="s">
        <v>9625</v>
      </c>
      <c r="W107" s="941"/>
      <c r="X107" s="935" t="s">
        <v>10264</v>
      </c>
      <c r="Y107" s="1023"/>
      <c r="Z107" s="1023"/>
    </row>
    <row r="108" spans="1:26" ht="24" x14ac:dyDescent="0.2">
      <c r="A108" s="926"/>
      <c r="B108" s="926" t="s">
        <v>9581</v>
      </c>
      <c r="C108" s="937" t="s">
        <v>9553</v>
      </c>
      <c r="D108" s="927" t="s">
        <v>9747</v>
      </c>
      <c r="E108" s="930">
        <f t="shared" si="18"/>
        <v>11550000</v>
      </c>
      <c r="F108" s="928">
        <v>421500</v>
      </c>
      <c r="G108" s="929">
        <f>SUM(H108:K108)</f>
        <v>36000000</v>
      </c>
      <c r="H108" s="984">
        <v>11000000</v>
      </c>
      <c r="I108" s="984">
        <v>12000000</v>
      </c>
      <c r="J108" s="984">
        <v>13000000</v>
      </c>
      <c r="K108" s="984">
        <v>0</v>
      </c>
      <c r="L108" s="930" t="s">
        <v>9488</v>
      </c>
      <c r="M108" s="931" t="s">
        <v>9495</v>
      </c>
      <c r="N108" s="932">
        <v>44652</v>
      </c>
      <c r="O108" s="932">
        <v>45383</v>
      </c>
      <c r="P108" s="403" t="s">
        <v>9759</v>
      </c>
      <c r="Q108" s="932" t="s">
        <v>9704</v>
      </c>
      <c r="R108" s="933" t="s">
        <v>9499</v>
      </c>
      <c r="S108" s="934" t="s">
        <v>9499</v>
      </c>
      <c r="T108" s="934" t="s">
        <v>9605</v>
      </c>
      <c r="U108" s="934" t="s">
        <v>9619</v>
      </c>
      <c r="V108" s="934" t="s">
        <v>9625</v>
      </c>
      <c r="W108" s="941"/>
      <c r="X108" s="935" t="s">
        <v>10264</v>
      </c>
      <c r="Y108" s="1023"/>
      <c r="Z108" s="1023"/>
    </row>
    <row r="109" spans="1:26" ht="24" x14ac:dyDescent="0.2">
      <c r="A109" s="926" t="s">
        <v>8</v>
      </c>
      <c r="B109" s="926"/>
      <c r="C109" s="937" t="s">
        <v>9553</v>
      </c>
      <c r="D109" s="927" t="s">
        <v>9748</v>
      </c>
      <c r="E109" s="930">
        <f t="shared" si="18"/>
        <v>26250000</v>
      </c>
      <c r="F109" s="928">
        <v>421500</v>
      </c>
      <c r="G109" s="929">
        <f>SUM(G110:G111)</f>
        <v>75000000</v>
      </c>
      <c r="H109" s="929">
        <f t="shared" ref="H109:K109" si="23">SUM(H110:H111)</f>
        <v>25000000</v>
      </c>
      <c r="I109" s="929">
        <f t="shared" si="23"/>
        <v>25000000</v>
      </c>
      <c r="J109" s="929">
        <f t="shared" si="23"/>
        <v>25000000</v>
      </c>
      <c r="K109" s="929">
        <f t="shared" si="23"/>
        <v>0</v>
      </c>
      <c r="L109" s="930" t="s">
        <v>9488</v>
      </c>
      <c r="M109" s="931" t="s">
        <v>9495</v>
      </c>
      <c r="N109" s="932">
        <v>44652</v>
      </c>
      <c r="O109" s="932">
        <v>45383</v>
      </c>
      <c r="P109" s="403" t="s">
        <v>9759</v>
      </c>
      <c r="Q109" s="932" t="s">
        <v>9704</v>
      </c>
      <c r="R109" s="933" t="s">
        <v>9499</v>
      </c>
      <c r="S109" s="934" t="s">
        <v>9499</v>
      </c>
      <c r="T109" s="934" t="s">
        <v>9605</v>
      </c>
      <c r="U109" s="934" t="s">
        <v>9619</v>
      </c>
      <c r="V109" s="934" t="s">
        <v>9625</v>
      </c>
      <c r="W109" s="941" t="s">
        <v>10215</v>
      </c>
      <c r="X109" s="935" t="s">
        <v>10268</v>
      </c>
      <c r="Y109" s="1023"/>
      <c r="Z109" s="1023"/>
    </row>
    <row r="110" spans="1:26" ht="24" x14ac:dyDescent="0.2">
      <c r="A110" s="926"/>
      <c r="B110" s="926" t="s">
        <v>9555</v>
      </c>
      <c r="C110" s="937" t="s">
        <v>9553</v>
      </c>
      <c r="D110" s="927" t="s">
        <v>9749</v>
      </c>
      <c r="E110" s="930">
        <f t="shared" si="18"/>
        <v>10500000</v>
      </c>
      <c r="F110" s="928">
        <v>421500</v>
      </c>
      <c r="G110" s="929">
        <f>SUM(H110:K110)</f>
        <v>30000000</v>
      </c>
      <c r="H110" s="984">
        <v>10000000</v>
      </c>
      <c r="I110" s="984">
        <v>10000000</v>
      </c>
      <c r="J110" s="984">
        <v>10000000</v>
      </c>
      <c r="K110" s="984">
        <v>0</v>
      </c>
      <c r="L110" s="930" t="s">
        <v>9488</v>
      </c>
      <c r="M110" s="931" t="s">
        <v>9495</v>
      </c>
      <c r="N110" s="932">
        <v>44652</v>
      </c>
      <c r="O110" s="932">
        <v>45383</v>
      </c>
      <c r="P110" s="403" t="s">
        <v>9759</v>
      </c>
      <c r="Q110" s="932" t="s">
        <v>9704</v>
      </c>
      <c r="R110" s="933" t="s">
        <v>9499</v>
      </c>
      <c r="S110" s="934" t="s">
        <v>9499</v>
      </c>
      <c r="T110" s="934" t="s">
        <v>9605</v>
      </c>
      <c r="U110" s="934" t="s">
        <v>9619</v>
      </c>
      <c r="V110" s="934" t="s">
        <v>9625</v>
      </c>
      <c r="W110" s="941"/>
      <c r="X110" s="935" t="s">
        <v>10264</v>
      </c>
      <c r="Y110" s="1023"/>
      <c r="Z110" s="1023"/>
    </row>
    <row r="111" spans="1:26" ht="39" customHeight="1" x14ac:dyDescent="0.2">
      <c r="A111" s="926"/>
      <c r="B111" s="926" t="s">
        <v>9581</v>
      </c>
      <c r="C111" s="937" t="s">
        <v>9553</v>
      </c>
      <c r="D111" s="927" t="s">
        <v>9750</v>
      </c>
      <c r="E111" s="930">
        <f t="shared" si="18"/>
        <v>15750000</v>
      </c>
      <c r="F111" s="928">
        <v>421500</v>
      </c>
      <c r="G111" s="929">
        <f>SUM(H111:K111)</f>
        <v>45000000</v>
      </c>
      <c r="H111" s="984">
        <v>15000000</v>
      </c>
      <c r="I111" s="984">
        <v>15000000</v>
      </c>
      <c r="J111" s="984">
        <v>15000000</v>
      </c>
      <c r="K111" s="984">
        <v>0</v>
      </c>
      <c r="L111" s="930" t="s">
        <v>9488</v>
      </c>
      <c r="M111" s="931" t="s">
        <v>9495</v>
      </c>
      <c r="N111" s="932">
        <v>44652</v>
      </c>
      <c r="O111" s="932">
        <v>45383</v>
      </c>
      <c r="P111" s="403" t="s">
        <v>9759</v>
      </c>
      <c r="Q111" s="932" t="s">
        <v>9704</v>
      </c>
      <c r="R111" s="933" t="s">
        <v>9499</v>
      </c>
      <c r="S111" s="934" t="s">
        <v>9499</v>
      </c>
      <c r="T111" s="934" t="s">
        <v>9605</v>
      </c>
      <c r="U111" s="934" t="s">
        <v>9619</v>
      </c>
      <c r="V111" s="934" t="s">
        <v>9625</v>
      </c>
      <c r="W111" s="941"/>
      <c r="X111" s="935" t="s">
        <v>10264</v>
      </c>
      <c r="Y111" s="1023"/>
      <c r="Z111" s="1023"/>
    </row>
    <row r="112" spans="1:26" ht="45" x14ac:dyDescent="0.2">
      <c r="A112" s="926" t="s">
        <v>9</v>
      </c>
      <c r="B112" s="926"/>
      <c r="C112" s="937" t="s">
        <v>9553</v>
      </c>
      <c r="D112" s="927" t="s">
        <v>9751</v>
      </c>
      <c r="E112" s="985">
        <v>58200000</v>
      </c>
      <c r="F112" s="928">
        <v>421400</v>
      </c>
      <c r="G112" s="929">
        <f>SUM(H112:K112)</f>
        <v>145500000</v>
      </c>
      <c r="H112" s="929">
        <f>E112/1.2</f>
        <v>48500000</v>
      </c>
      <c r="I112" s="929">
        <f>58200000/1.2</f>
        <v>48500000</v>
      </c>
      <c r="J112" s="929">
        <v>48500000</v>
      </c>
      <c r="K112" s="929">
        <v>0</v>
      </c>
      <c r="L112" s="930" t="s">
        <v>9488</v>
      </c>
      <c r="M112" s="931" t="s">
        <v>9496</v>
      </c>
      <c r="N112" s="932">
        <v>44713</v>
      </c>
      <c r="O112" s="932">
        <v>45809</v>
      </c>
      <c r="P112" s="403" t="s">
        <v>9760</v>
      </c>
      <c r="Q112" s="932" t="s">
        <v>9704</v>
      </c>
      <c r="R112" s="933" t="s">
        <v>9499</v>
      </c>
      <c r="S112" s="934" t="s">
        <v>9499</v>
      </c>
      <c r="T112" s="934" t="s">
        <v>9605</v>
      </c>
      <c r="U112" s="934" t="s">
        <v>9619</v>
      </c>
      <c r="V112" s="934" t="s">
        <v>9625</v>
      </c>
      <c r="W112" s="941" t="s">
        <v>10216</v>
      </c>
      <c r="X112" s="935" t="s">
        <v>10268</v>
      </c>
      <c r="Y112" s="1023"/>
      <c r="Z112" s="1023"/>
    </row>
    <row r="113" spans="1:26" s="856" customFormat="1" ht="33" customHeight="1" x14ac:dyDescent="0.2">
      <c r="A113" s="926" t="s">
        <v>11</v>
      </c>
      <c r="B113" s="926"/>
      <c r="C113" s="880" t="s">
        <v>9553</v>
      </c>
      <c r="D113" s="927" t="s">
        <v>10134</v>
      </c>
      <c r="E113" s="930">
        <f>H113*1.2</f>
        <v>115200</v>
      </c>
      <c r="F113" s="928">
        <v>421400</v>
      </c>
      <c r="G113" s="929">
        <f t="shared" ref="G113:G156" si="24">SUM(H113:K113)</f>
        <v>288000</v>
      </c>
      <c r="H113" s="929">
        <v>96000</v>
      </c>
      <c r="I113" s="929">
        <v>96000</v>
      </c>
      <c r="J113" s="929">
        <v>96000</v>
      </c>
      <c r="K113" s="929">
        <v>0</v>
      </c>
      <c r="L113" s="930" t="s">
        <v>9488</v>
      </c>
      <c r="M113" s="986" t="s">
        <v>9495</v>
      </c>
      <c r="N113" s="932">
        <v>44621</v>
      </c>
      <c r="O113" s="932">
        <v>45717</v>
      </c>
      <c r="P113" s="971" t="s">
        <v>10156</v>
      </c>
      <c r="Q113" s="403" t="s">
        <v>9704</v>
      </c>
      <c r="R113" s="945" t="s">
        <v>9500</v>
      </c>
      <c r="S113" s="933" t="s">
        <v>9499</v>
      </c>
      <c r="T113" s="934" t="s">
        <v>9605</v>
      </c>
      <c r="U113" s="934" t="s">
        <v>9619</v>
      </c>
      <c r="V113" s="934" t="s">
        <v>9625</v>
      </c>
      <c r="W113" s="941" t="s">
        <v>10217</v>
      </c>
      <c r="X113" s="935" t="s">
        <v>10264</v>
      </c>
      <c r="Y113" s="886"/>
      <c r="Z113" s="886"/>
    </row>
    <row r="114" spans="1:26" ht="33" customHeight="1" x14ac:dyDescent="0.2">
      <c r="A114" s="926" t="s">
        <v>12</v>
      </c>
      <c r="B114" s="946"/>
      <c r="C114" s="937" t="s">
        <v>9553</v>
      </c>
      <c r="D114" s="987" t="s">
        <v>9774</v>
      </c>
      <c r="E114" s="930">
        <f t="shared" si="11"/>
        <v>1500000</v>
      </c>
      <c r="F114" s="928">
        <v>421400</v>
      </c>
      <c r="G114" s="929">
        <f t="shared" si="24"/>
        <v>1250000</v>
      </c>
      <c r="H114" s="929">
        <f>1500000/1.2</f>
        <v>1250000</v>
      </c>
      <c r="I114" s="929">
        <v>0</v>
      </c>
      <c r="J114" s="929">
        <v>0</v>
      </c>
      <c r="K114" s="929">
        <v>0</v>
      </c>
      <c r="L114" s="930" t="s">
        <v>9488</v>
      </c>
      <c r="M114" s="931" t="s">
        <v>9495</v>
      </c>
      <c r="N114" s="932">
        <v>44562</v>
      </c>
      <c r="O114" s="932">
        <v>44896</v>
      </c>
      <c r="P114" s="943" t="s">
        <v>9775</v>
      </c>
      <c r="Q114" s="932" t="s">
        <v>9704</v>
      </c>
      <c r="R114" s="933" t="s">
        <v>9500</v>
      </c>
      <c r="S114" s="946" t="s">
        <v>9500</v>
      </c>
      <c r="T114" s="946" t="s">
        <v>9605</v>
      </c>
      <c r="U114" s="934" t="s">
        <v>9619</v>
      </c>
      <c r="V114" s="946" t="s">
        <v>9625</v>
      </c>
      <c r="W114" s="941" t="s">
        <v>10218</v>
      </c>
      <c r="X114" s="935" t="s">
        <v>10264</v>
      </c>
      <c r="Y114" s="1023"/>
      <c r="Z114" s="1023"/>
    </row>
    <row r="115" spans="1:26" s="869" customFormat="1" ht="109.5" customHeight="1" x14ac:dyDescent="0.2">
      <c r="A115" s="1094" t="s">
        <v>13</v>
      </c>
      <c r="B115" s="1095"/>
      <c r="C115" s="1096" t="s">
        <v>9553</v>
      </c>
      <c r="D115" s="1097" t="s">
        <v>10384</v>
      </c>
      <c r="E115" s="1098">
        <f t="shared" si="11"/>
        <v>6642727.0000000009</v>
      </c>
      <c r="F115" s="1099"/>
      <c r="G115" s="1100">
        <f>SUM(G116:G119)</f>
        <v>23035605.826666668</v>
      </c>
      <c r="H115" s="1100">
        <f t="shared" ref="H115:K115" si="25">SUM(H116:H119)</f>
        <v>5535605.833333334</v>
      </c>
      <c r="I115" s="1100">
        <f t="shared" si="25"/>
        <v>11583333.33</v>
      </c>
      <c r="J115" s="1100">
        <f t="shared" si="25"/>
        <v>5916666.6633333331</v>
      </c>
      <c r="K115" s="1100">
        <f t="shared" si="25"/>
        <v>0</v>
      </c>
      <c r="L115" s="1098" t="s">
        <v>9488</v>
      </c>
      <c r="M115" s="1101" t="s">
        <v>9496</v>
      </c>
      <c r="N115" s="1102">
        <v>44743</v>
      </c>
      <c r="O115" s="1102">
        <v>45474</v>
      </c>
      <c r="P115" s="1103" t="s">
        <v>9788</v>
      </c>
      <c r="Q115" s="1102" t="s">
        <v>9704</v>
      </c>
      <c r="R115" s="1104" t="s">
        <v>9500</v>
      </c>
      <c r="S115" s="1105" t="s">
        <v>9500</v>
      </c>
      <c r="T115" s="1105" t="s">
        <v>9605</v>
      </c>
      <c r="U115" s="1106" t="s">
        <v>9619</v>
      </c>
      <c r="V115" s="1105" t="s">
        <v>9624</v>
      </c>
      <c r="W115" s="1013" t="s">
        <v>10219</v>
      </c>
      <c r="X115" s="1014" t="s">
        <v>10267</v>
      </c>
      <c r="Y115" s="1107" t="s">
        <v>10383</v>
      </c>
      <c r="Z115" s="1108" t="s">
        <v>10417</v>
      </c>
    </row>
    <row r="116" spans="1:26" s="843" customFormat="1" ht="36" x14ac:dyDescent="0.2">
      <c r="A116" s="831"/>
      <c r="B116" s="947"/>
      <c r="C116" s="832" t="s">
        <v>9553</v>
      </c>
      <c r="D116" s="938" t="s">
        <v>9784</v>
      </c>
      <c r="E116" s="834">
        <f t="shared" ref="E116:E119" si="26">H116*1.2</f>
        <v>2000000</v>
      </c>
      <c r="F116" s="835">
        <v>422100</v>
      </c>
      <c r="G116" s="836">
        <f t="shared" ref="G116:G119" si="27">SUM(H116:K116)</f>
        <v>7999999.9966666671</v>
      </c>
      <c r="H116" s="836">
        <f>2000000/1.2</f>
        <v>1666666.6666666667</v>
      </c>
      <c r="I116" s="836">
        <v>4000000</v>
      </c>
      <c r="J116" s="836">
        <v>2333333.33</v>
      </c>
      <c r="K116" s="836">
        <f>SUM(K121:K121)</f>
        <v>0</v>
      </c>
      <c r="L116" s="834" t="s">
        <v>9488</v>
      </c>
      <c r="M116" s="837" t="s">
        <v>9496</v>
      </c>
      <c r="N116" s="838">
        <v>44743</v>
      </c>
      <c r="O116" s="838">
        <v>45474</v>
      </c>
      <c r="P116" s="951" t="s">
        <v>9788</v>
      </c>
      <c r="Q116" s="838" t="s">
        <v>9704</v>
      </c>
      <c r="R116" s="839" t="s">
        <v>9500</v>
      </c>
      <c r="S116" s="950" t="s">
        <v>9500</v>
      </c>
      <c r="T116" s="950" t="s">
        <v>9605</v>
      </c>
      <c r="U116" s="840" t="s">
        <v>9619</v>
      </c>
      <c r="V116" s="950" t="s">
        <v>9624</v>
      </c>
      <c r="W116" s="842" t="s">
        <v>10219</v>
      </c>
      <c r="X116" s="841" t="s">
        <v>10264</v>
      </c>
      <c r="Y116" s="1026" t="s">
        <v>10296</v>
      </c>
      <c r="Z116" s="1024"/>
    </row>
    <row r="117" spans="1:26" s="843" customFormat="1" ht="36" x14ac:dyDescent="0.2">
      <c r="A117" s="831"/>
      <c r="B117" s="947"/>
      <c r="C117" s="832" t="s">
        <v>9553</v>
      </c>
      <c r="D117" s="938" t="s">
        <v>9787</v>
      </c>
      <c r="E117" s="834">
        <f t="shared" si="26"/>
        <v>2500000</v>
      </c>
      <c r="F117" s="835">
        <v>422200</v>
      </c>
      <c r="G117" s="836">
        <f t="shared" si="27"/>
        <v>8000000.0033333339</v>
      </c>
      <c r="H117" s="836">
        <f>2500000/1.2</f>
        <v>2083333.3333333335</v>
      </c>
      <c r="I117" s="836">
        <v>4000000</v>
      </c>
      <c r="J117" s="836">
        <v>1916666.67</v>
      </c>
      <c r="K117" s="836">
        <f>SUM(K119:K119)</f>
        <v>0</v>
      </c>
      <c r="L117" s="834" t="s">
        <v>9488</v>
      </c>
      <c r="M117" s="837" t="s">
        <v>9496</v>
      </c>
      <c r="N117" s="838">
        <v>44743</v>
      </c>
      <c r="O117" s="838">
        <v>45474</v>
      </c>
      <c r="P117" s="951" t="s">
        <v>9788</v>
      </c>
      <c r="Q117" s="838" t="s">
        <v>9704</v>
      </c>
      <c r="R117" s="839" t="s">
        <v>9500</v>
      </c>
      <c r="S117" s="950" t="s">
        <v>9500</v>
      </c>
      <c r="T117" s="950" t="s">
        <v>9605</v>
      </c>
      <c r="U117" s="840" t="s">
        <v>9619</v>
      </c>
      <c r="V117" s="950" t="s">
        <v>9624</v>
      </c>
      <c r="W117" s="842" t="s">
        <v>10220</v>
      </c>
      <c r="X117" s="841" t="s">
        <v>10264</v>
      </c>
      <c r="Y117" s="1026" t="s">
        <v>10296</v>
      </c>
      <c r="Z117" s="1024"/>
    </row>
    <row r="118" spans="1:26" s="843" customFormat="1" ht="56.25" customHeight="1" x14ac:dyDescent="0.2">
      <c r="A118" s="831"/>
      <c r="B118" s="947"/>
      <c r="C118" s="832" t="s">
        <v>9553</v>
      </c>
      <c r="D118" s="938" t="s">
        <v>10300</v>
      </c>
      <c r="E118" s="834">
        <f t="shared" si="26"/>
        <v>2000000</v>
      </c>
      <c r="F118" s="835">
        <v>423300</v>
      </c>
      <c r="G118" s="836">
        <f t="shared" si="27"/>
        <v>6666666.6600000001</v>
      </c>
      <c r="H118" s="836">
        <f>2000000/1.2</f>
        <v>1666666.6666666667</v>
      </c>
      <c r="I118" s="836">
        <v>3333333.33</v>
      </c>
      <c r="J118" s="836">
        <f>I118-H118</f>
        <v>1666666.6633333333</v>
      </c>
      <c r="K118" s="836">
        <v>0</v>
      </c>
      <c r="L118" s="834" t="s">
        <v>9488</v>
      </c>
      <c r="M118" s="837" t="s">
        <v>9496</v>
      </c>
      <c r="N118" s="838">
        <v>44743</v>
      </c>
      <c r="O118" s="838">
        <v>45474</v>
      </c>
      <c r="P118" s="951" t="s">
        <v>9790</v>
      </c>
      <c r="Q118" s="838" t="s">
        <v>9704</v>
      </c>
      <c r="R118" s="839" t="s">
        <v>9500</v>
      </c>
      <c r="S118" s="950" t="s">
        <v>9500</v>
      </c>
      <c r="T118" s="950" t="s">
        <v>9605</v>
      </c>
      <c r="U118" s="840" t="s">
        <v>9619</v>
      </c>
      <c r="V118" s="950" t="s">
        <v>9624</v>
      </c>
      <c r="W118" s="842" t="s">
        <v>10221</v>
      </c>
      <c r="X118" s="841" t="s">
        <v>10264</v>
      </c>
      <c r="Y118" s="1026" t="s">
        <v>10296</v>
      </c>
      <c r="Z118" s="1024"/>
    </row>
    <row r="119" spans="1:26" s="843" customFormat="1" ht="36" x14ac:dyDescent="0.2">
      <c r="A119" s="831"/>
      <c r="B119" s="947"/>
      <c r="C119" s="832" t="s">
        <v>9553</v>
      </c>
      <c r="D119" s="938" t="s">
        <v>9797</v>
      </c>
      <c r="E119" s="834">
        <f t="shared" si="26"/>
        <v>142727</v>
      </c>
      <c r="F119" s="835">
        <v>423900</v>
      </c>
      <c r="G119" s="836">
        <f t="shared" si="27"/>
        <v>368939.16666666669</v>
      </c>
      <c r="H119" s="836">
        <f>142727/1.2</f>
        <v>118939.16666666667</v>
      </c>
      <c r="I119" s="836">
        <f>300000/1.2</f>
        <v>250000</v>
      </c>
      <c r="J119" s="836">
        <v>0</v>
      </c>
      <c r="K119" s="836">
        <v>0</v>
      </c>
      <c r="L119" s="834" t="s">
        <v>9488</v>
      </c>
      <c r="M119" s="837" t="s">
        <v>9496</v>
      </c>
      <c r="N119" s="838">
        <v>44743</v>
      </c>
      <c r="O119" s="838">
        <v>45474</v>
      </c>
      <c r="P119" s="951" t="s">
        <v>9788</v>
      </c>
      <c r="Q119" s="838" t="s">
        <v>9704</v>
      </c>
      <c r="R119" s="839" t="s">
        <v>9500</v>
      </c>
      <c r="S119" s="950" t="s">
        <v>9500</v>
      </c>
      <c r="T119" s="950" t="s">
        <v>9605</v>
      </c>
      <c r="U119" s="840" t="s">
        <v>9619</v>
      </c>
      <c r="V119" s="950" t="s">
        <v>9624</v>
      </c>
      <c r="W119" s="842" t="s">
        <v>10223</v>
      </c>
      <c r="X119" s="841" t="s">
        <v>10264</v>
      </c>
      <c r="Y119" s="1026" t="s">
        <v>10296</v>
      </c>
      <c r="Z119" s="1024"/>
    </row>
    <row r="120" spans="1:26" s="843" customFormat="1" ht="48" x14ac:dyDescent="0.2">
      <c r="A120" s="831" t="s">
        <v>14</v>
      </c>
      <c r="B120" s="947"/>
      <c r="C120" s="832" t="s">
        <v>9553</v>
      </c>
      <c r="D120" s="938" t="s">
        <v>10299</v>
      </c>
      <c r="E120" s="834">
        <f t="shared" si="11"/>
        <v>0</v>
      </c>
      <c r="F120" s="835">
        <v>422200</v>
      </c>
      <c r="G120" s="836">
        <f t="shared" si="24"/>
        <v>0</v>
      </c>
      <c r="H120" s="836">
        <v>0</v>
      </c>
      <c r="I120" s="836">
        <v>0</v>
      </c>
      <c r="J120" s="836">
        <v>0</v>
      </c>
      <c r="K120" s="836">
        <f>SUM(K121:K121)</f>
        <v>0</v>
      </c>
      <c r="L120" s="834" t="s">
        <v>9488</v>
      </c>
      <c r="M120" s="837" t="s">
        <v>9496</v>
      </c>
      <c r="N120" s="838">
        <v>44743</v>
      </c>
      <c r="O120" s="838">
        <v>45474</v>
      </c>
      <c r="P120" s="951" t="s">
        <v>9788</v>
      </c>
      <c r="Q120" s="838" t="s">
        <v>9704</v>
      </c>
      <c r="R120" s="839" t="s">
        <v>9500</v>
      </c>
      <c r="S120" s="950" t="s">
        <v>9500</v>
      </c>
      <c r="T120" s="950" t="s">
        <v>9605</v>
      </c>
      <c r="U120" s="840" t="s">
        <v>9619</v>
      </c>
      <c r="V120" s="950" t="s">
        <v>9624</v>
      </c>
      <c r="W120" s="842" t="s">
        <v>10220</v>
      </c>
      <c r="X120" s="841" t="s">
        <v>10323</v>
      </c>
      <c r="Y120" s="1026" t="s">
        <v>10295</v>
      </c>
      <c r="Z120" s="1024"/>
    </row>
    <row r="121" spans="1:26" s="843" customFormat="1" ht="48" x14ac:dyDescent="0.2">
      <c r="A121" s="831" t="s">
        <v>15</v>
      </c>
      <c r="B121" s="947"/>
      <c r="C121" s="832" t="s">
        <v>9553</v>
      </c>
      <c r="D121" s="938" t="s">
        <v>10300</v>
      </c>
      <c r="E121" s="834">
        <f t="shared" si="11"/>
        <v>0</v>
      </c>
      <c r="F121" s="835">
        <v>423300</v>
      </c>
      <c r="G121" s="836">
        <f t="shared" si="24"/>
        <v>0</v>
      </c>
      <c r="H121" s="836">
        <v>0</v>
      </c>
      <c r="I121" s="836">
        <v>0</v>
      </c>
      <c r="J121" s="836">
        <v>0</v>
      </c>
      <c r="K121" s="836">
        <v>0</v>
      </c>
      <c r="L121" s="834" t="s">
        <v>9488</v>
      </c>
      <c r="M121" s="837" t="s">
        <v>9496</v>
      </c>
      <c r="N121" s="838">
        <v>44743</v>
      </c>
      <c r="O121" s="838">
        <v>45474</v>
      </c>
      <c r="P121" s="951" t="s">
        <v>9790</v>
      </c>
      <c r="Q121" s="838" t="s">
        <v>9704</v>
      </c>
      <c r="R121" s="839" t="s">
        <v>9500</v>
      </c>
      <c r="S121" s="950" t="s">
        <v>9500</v>
      </c>
      <c r="T121" s="950" t="s">
        <v>9605</v>
      </c>
      <c r="U121" s="840" t="s">
        <v>9619</v>
      </c>
      <c r="V121" s="950" t="s">
        <v>9624</v>
      </c>
      <c r="W121" s="842" t="s">
        <v>10221</v>
      </c>
      <c r="X121" s="841" t="s">
        <v>10323</v>
      </c>
      <c r="Y121" s="1026" t="s">
        <v>10295</v>
      </c>
      <c r="Z121" s="1024"/>
    </row>
    <row r="122" spans="1:26" ht="84" x14ac:dyDescent="0.2">
      <c r="A122" s="926" t="s">
        <v>16</v>
      </c>
      <c r="B122" s="942"/>
      <c r="C122" s="937" t="s">
        <v>9553</v>
      </c>
      <c r="D122" s="927" t="s">
        <v>9794</v>
      </c>
      <c r="E122" s="930">
        <f t="shared" si="11"/>
        <v>0</v>
      </c>
      <c r="F122" s="928">
        <v>423500</v>
      </c>
      <c r="G122" s="929">
        <f t="shared" si="24"/>
        <v>0</v>
      </c>
      <c r="H122" s="929">
        <v>0</v>
      </c>
      <c r="I122" s="929">
        <v>0</v>
      </c>
      <c r="J122" s="929">
        <v>0</v>
      </c>
      <c r="K122" s="929">
        <v>0</v>
      </c>
      <c r="L122" s="930" t="s">
        <v>9488</v>
      </c>
      <c r="M122" s="931" t="s">
        <v>9496</v>
      </c>
      <c r="N122" s="932">
        <v>44652</v>
      </c>
      <c r="O122" s="932">
        <v>45017</v>
      </c>
      <c r="P122" s="943" t="s">
        <v>9796</v>
      </c>
      <c r="Q122" s="932" t="s">
        <v>9704</v>
      </c>
      <c r="R122" s="933" t="s">
        <v>9500</v>
      </c>
      <c r="S122" s="946" t="s">
        <v>9500</v>
      </c>
      <c r="T122" s="946" t="s">
        <v>9605</v>
      </c>
      <c r="U122" s="934" t="s">
        <v>9619</v>
      </c>
      <c r="V122" s="946" t="s">
        <v>9625</v>
      </c>
      <c r="W122" s="941" t="s">
        <v>10222</v>
      </c>
      <c r="X122" s="935" t="s">
        <v>10323</v>
      </c>
      <c r="Y122" s="1093" t="s">
        <v>10385</v>
      </c>
      <c r="Z122" s="1025"/>
    </row>
    <row r="123" spans="1:26" s="843" customFormat="1" ht="48" x14ac:dyDescent="0.2">
      <c r="A123" s="831" t="s">
        <v>9677</v>
      </c>
      <c r="B123" s="947"/>
      <c r="C123" s="832" t="s">
        <v>9553</v>
      </c>
      <c r="D123" s="938" t="s">
        <v>9797</v>
      </c>
      <c r="E123" s="834">
        <f t="shared" si="11"/>
        <v>0</v>
      </c>
      <c r="F123" s="835">
        <v>423900</v>
      </c>
      <c r="G123" s="836">
        <f t="shared" si="24"/>
        <v>0</v>
      </c>
      <c r="H123" s="836">
        <v>0</v>
      </c>
      <c r="I123" s="836">
        <v>0</v>
      </c>
      <c r="J123" s="836">
        <v>0</v>
      </c>
      <c r="K123" s="836">
        <v>0</v>
      </c>
      <c r="L123" s="834" t="s">
        <v>9488</v>
      </c>
      <c r="M123" s="837" t="s">
        <v>9496</v>
      </c>
      <c r="N123" s="838">
        <v>44743</v>
      </c>
      <c r="O123" s="838">
        <v>45474</v>
      </c>
      <c r="P123" s="951" t="s">
        <v>9788</v>
      </c>
      <c r="Q123" s="838" t="s">
        <v>9704</v>
      </c>
      <c r="R123" s="839" t="s">
        <v>9500</v>
      </c>
      <c r="S123" s="950" t="s">
        <v>9500</v>
      </c>
      <c r="T123" s="950" t="s">
        <v>9605</v>
      </c>
      <c r="U123" s="840" t="s">
        <v>9619</v>
      </c>
      <c r="V123" s="950" t="s">
        <v>9624</v>
      </c>
      <c r="W123" s="842" t="s">
        <v>10223</v>
      </c>
      <c r="X123" s="841" t="s">
        <v>10323</v>
      </c>
      <c r="Y123" s="1026" t="s">
        <v>10295</v>
      </c>
      <c r="Z123" s="1024"/>
    </row>
    <row r="124" spans="1:26" ht="33.75" x14ac:dyDescent="0.2">
      <c r="A124" s="926" t="s">
        <v>9792</v>
      </c>
      <c r="B124" s="942"/>
      <c r="C124" s="937" t="s">
        <v>9553</v>
      </c>
      <c r="D124" s="927" t="s">
        <v>9803</v>
      </c>
      <c r="E124" s="930">
        <f>H124</f>
        <v>30000000</v>
      </c>
      <c r="F124" s="928">
        <v>424300</v>
      </c>
      <c r="G124" s="929">
        <f t="shared" si="24"/>
        <v>30000000</v>
      </c>
      <c r="H124" s="929">
        <v>30000000</v>
      </c>
      <c r="I124" s="929">
        <v>0</v>
      </c>
      <c r="J124" s="929">
        <v>0</v>
      </c>
      <c r="K124" s="929">
        <v>0</v>
      </c>
      <c r="L124" s="930" t="s">
        <v>9488</v>
      </c>
      <c r="M124" s="931" t="s">
        <v>9495</v>
      </c>
      <c r="N124" s="932">
        <v>44562</v>
      </c>
      <c r="O124" s="932">
        <v>44896</v>
      </c>
      <c r="P124" s="943" t="s">
        <v>9802</v>
      </c>
      <c r="Q124" s="932" t="s">
        <v>9704</v>
      </c>
      <c r="R124" s="933" t="s">
        <v>9500</v>
      </c>
      <c r="S124" s="946" t="s">
        <v>9500</v>
      </c>
      <c r="T124" s="946" t="s">
        <v>9605</v>
      </c>
      <c r="U124" s="934" t="s">
        <v>9619</v>
      </c>
      <c r="V124" s="946" t="s">
        <v>9625</v>
      </c>
      <c r="W124" s="941" t="s">
        <v>10224</v>
      </c>
      <c r="X124" s="935" t="s">
        <v>10264</v>
      </c>
      <c r="Y124" s="1023"/>
      <c r="Z124" s="1023"/>
    </row>
    <row r="125" spans="1:26" ht="36.75" customHeight="1" x14ac:dyDescent="0.2">
      <c r="A125" s="926" t="s">
        <v>9795</v>
      </c>
      <c r="B125" s="942"/>
      <c r="C125" s="937" t="s">
        <v>9553</v>
      </c>
      <c r="D125" s="927" t="s">
        <v>9805</v>
      </c>
      <c r="E125" s="930">
        <f t="shared" si="11"/>
        <v>432000</v>
      </c>
      <c r="F125" s="928">
        <v>425100</v>
      </c>
      <c r="G125" s="929">
        <f t="shared" si="24"/>
        <v>1200000</v>
      </c>
      <c r="H125" s="929">
        <f>360000</f>
        <v>360000</v>
      </c>
      <c r="I125" s="929">
        <f>600000</f>
        <v>600000</v>
      </c>
      <c r="J125" s="929">
        <v>240000</v>
      </c>
      <c r="K125" s="929">
        <v>0</v>
      </c>
      <c r="L125" s="930" t="s">
        <v>9488</v>
      </c>
      <c r="M125" s="931" t="s">
        <v>9496</v>
      </c>
      <c r="N125" s="932">
        <v>44652</v>
      </c>
      <c r="O125" s="932">
        <v>45383</v>
      </c>
      <c r="P125" s="943" t="s">
        <v>10069</v>
      </c>
      <c r="Q125" s="932" t="s">
        <v>9704</v>
      </c>
      <c r="R125" s="933" t="s">
        <v>9500</v>
      </c>
      <c r="S125" s="946" t="s">
        <v>9500</v>
      </c>
      <c r="T125" s="946" t="s">
        <v>9605</v>
      </c>
      <c r="U125" s="934" t="s">
        <v>9619</v>
      </c>
      <c r="V125" s="946" t="s">
        <v>9624</v>
      </c>
      <c r="W125" s="941" t="s">
        <v>10225</v>
      </c>
      <c r="X125" s="935" t="s">
        <v>10267</v>
      </c>
      <c r="Y125" s="1023"/>
      <c r="Z125" s="1025" t="s">
        <v>10378</v>
      </c>
    </row>
    <row r="126" spans="1:26" s="843" customFormat="1" ht="56.25" x14ac:dyDescent="0.2">
      <c r="A126" s="831" t="s">
        <v>9798</v>
      </c>
      <c r="B126" s="947"/>
      <c r="C126" s="832" t="s">
        <v>9553</v>
      </c>
      <c r="D126" s="938" t="s">
        <v>10311</v>
      </c>
      <c r="E126" s="834">
        <f t="shared" si="11"/>
        <v>3600000</v>
      </c>
      <c r="F126" s="835">
        <v>425200</v>
      </c>
      <c r="G126" s="836">
        <f t="shared" si="24"/>
        <v>30000000</v>
      </c>
      <c r="H126" s="836">
        <v>3000000</v>
      </c>
      <c r="I126" s="836">
        <v>15000000</v>
      </c>
      <c r="J126" s="836">
        <v>12000000</v>
      </c>
      <c r="K126" s="836">
        <v>0</v>
      </c>
      <c r="L126" s="834" t="s">
        <v>9685</v>
      </c>
      <c r="M126" s="837" t="s">
        <v>9495</v>
      </c>
      <c r="N126" s="838">
        <v>44562</v>
      </c>
      <c r="O126" s="838">
        <v>45658</v>
      </c>
      <c r="P126" s="951" t="s">
        <v>10031</v>
      </c>
      <c r="Q126" s="838" t="s">
        <v>9704</v>
      </c>
      <c r="R126" s="839" t="s">
        <v>9499</v>
      </c>
      <c r="S126" s="950" t="s">
        <v>9500</v>
      </c>
      <c r="T126" s="950" t="s">
        <v>9605</v>
      </c>
      <c r="U126" s="840" t="s">
        <v>9619</v>
      </c>
      <c r="V126" s="950" t="s">
        <v>9625</v>
      </c>
      <c r="W126" s="842" t="s">
        <v>10270</v>
      </c>
      <c r="X126" s="841" t="s">
        <v>10265</v>
      </c>
      <c r="Y126" s="1026" t="s">
        <v>10296</v>
      </c>
      <c r="Z126" s="851" t="s">
        <v>10380</v>
      </c>
    </row>
    <row r="127" spans="1:26" ht="45" x14ac:dyDescent="0.2">
      <c r="A127" s="926" t="s">
        <v>9800</v>
      </c>
      <c r="B127" s="942"/>
      <c r="C127" s="937" t="s">
        <v>9553</v>
      </c>
      <c r="D127" s="927" t="s">
        <v>9814</v>
      </c>
      <c r="E127" s="930">
        <f>H127*1.2</f>
        <v>480000</v>
      </c>
      <c r="F127" s="928">
        <v>421400</v>
      </c>
      <c r="G127" s="929">
        <f t="shared" si="24"/>
        <v>800000</v>
      </c>
      <c r="H127" s="929">
        <f>480000/1.2</f>
        <v>400000</v>
      </c>
      <c r="I127" s="929">
        <v>400000</v>
      </c>
      <c r="J127" s="929">
        <v>0</v>
      </c>
      <c r="K127" s="929">
        <v>0</v>
      </c>
      <c r="L127" s="930" t="s">
        <v>9488</v>
      </c>
      <c r="M127" s="986" t="s">
        <v>9495</v>
      </c>
      <c r="N127" s="932">
        <v>44621</v>
      </c>
      <c r="O127" s="932">
        <v>45352</v>
      </c>
      <c r="P127" s="403" t="s">
        <v>9760</v>
      </c>
      <c r="Q127" s="932" t="s">
        <v>9704</v>
      </c>
      <c r="R127" s="933" t="s">
        <v>9500</v>
      </c>
      <c r="S127" s="934" t="s">
        <v>9500</v>
      </c>
      <c r="T127" s="934" t="s">
        <v>9605</v>
      </c>
      <c r="U127" s="934" t="s">
        <v>9619</v>
      </c>
      <c r="V127" s="934" t="s">
        <v>9624</v>
      </c>
      <c r="W127" s="941" t="s">
        <v>10226</v>
      </c>
      <c r="X127" s="935" t="s">
        <v>10264</v>
      </c>
      <c r="Y127" s="1029"/>
      <c r="Z127" s="1023"/>
    </row>
    <row r="128" spans="1:26" ht="67.5" x14ac:dyDescent="0.2">
      <c r="A128" s="926" t="s">
        <v>9801</v>
      </c>
      <c r="B128" s="942"/>
      <c r="C128" s="937" t="s">
        <v>9553</v>
      </c>
      <c r="D128" s="987" t="s">
        <v>10132</v>
      </c>
      <c r="E128" s="985">
        <v>3200000</v>
      </c>
      <c r="F128" s="928">
        <v>425100</v>
      </c>
      <c r="G128" s="929">
        <f t="shared" si="24"/>
        <v>8000000</v>
      </c>
      <c r="H128" s="929">
        <f t="shared" ref="H128:H129" si="28">E128/1.2</f>
        <v>2666666.666666667</v>
      </c>
      <c r="I128" s="929">
        <f>4800000/1.2</f>
        <v>4000000</v>
      </c>
      <c r="J128" s="929">
        <f t="shared" ref="J128:J130" si="29">+I128-H128</f>
        <v>1333333.333333333</v>
      </c>
      <c r="K128" s="929">
        <v>0</v>
      </c>
      <c r="L128" s="930" t="s">
        <v>9488</v>
      </c>
      <c r="M128" s="931" t="s">
        <v>9496</v>
      </c>
      <c r="N128" s="932">
        <v>44805</v>
      </c>
      <c r="O128" s="932">
        <v>45536</v>
      </c>
      <c r="P128" s="943" t="s">
        <v>10157</v>
      </c>
      <c r="Q128" s="932" t="s">
        <v>9704</v>
      </c>
      <c r="R128" s="933" t="s">
        <v>9500</v>
      </c>
      <c r="S128" s="934" t="s">
        <v>9500</v>
      </c>
      <c r="T128" s="934" t="s">
        <v>9605</v>
      </c>
      <c r="U128" s="934" t="s">
        <v>9619</v>
      </c>
      <c r="V128" s="934" t="s">
        <v>9624</v>
      </c>
      <c r="W128" s="941" t="s">
        <v>10227</v>
      </c>
      <c r="X128" s="935" t="s">
        <v>10267</v>
      </c>
      <c r="Y128" s="1029"/>
      <c r="Z128" s="1023" t="s">
        <v>10362</v>
      </c>
    </row>
    <row r="129" spans="1:26" ht="75" customHeight="1" x14ac:dyDescent="0.2">
      <c r="A129" s="926" t="s">
        <v>9804</v>
      </c>
      <c r="B129" s="942"/>
      <c r="C129" s="937" t="s">
        <v>9553</v>
      </c>
      <c r="D129" s="987" t="s">
        <v>10133</v>
      </c>
      <c r="E129" s="985">
        <v>10000000</v>
      </c>
      <c r="F129" s="928">
        <v>425100</v>
      </c>
      <c r="G129" s="929">
        <f t="shared" si="24"/>
        <v>24000000</v>
      </c>
      <c r="H129" s="929">
        <f t="shared" si="28"/>
        <v>8333333.333333334</v>
      </c>
      <c r="I129" s="929">
        <f>14400000/1.2</f>
        <v>12000000</v>
      </c>
      <c r="J129" s="929">
        <f t="shared" si="29"/>
        <v>3666666.666666666</v>
      </c>
      <c r="K129" s="929">
        <v>0</v>
      </c>
      <c r="L129" s="930" t="s">
        <v>9488</v>
      </c>
      <c r="M129" s="970" t="s">
        <v>9496</v>
      </c>
      <c r="N129" s="932">
        <v>44805</v>
      </c>
      <c r="O129" s="932">
        <v>45536</v>
      </c>
      <c r="P129" s="943" t="s">
        <v>9875</v>
      </c>
      <c r="Q129" s="932" t="s">
        <v>9704</v>
      </c>
      <c r="R129" s="933" t="s">
        <v>9500</v>
      </c>
      <c r="S129" s="934" t="s">
        <v>9500</v>
      </c>
      <c r="T129" s="934" t="s">
        <v>9605</v>
      </c>
      <c r="U129" s="934" t="s">
        <v>9619</v>
      </c>
      <c r="V129" s="934" t="s">
        <v>9624</v>
      </c>
      <c r="W129" s="941" t="s">
        <v>10228</v>
      </c>
      <c r="X129" s="935" t="s">
        <v>10267</v>
      </c>
      <c r="Y129" s="1029"/>
      <c r="Z129" s="1025" t="s">
        <v>10370</v>
      </c>
    </row>
    <row r="130" spans="1:26" s="843" customFormat="1" ht="67.5" x14ac:dyDescent="0.2">
      <c r="A130" s="831" t="s">
        <v>9806</v>
      </c>
      <c r="B130" s="947"/>
      <c r="C130" s="832" t="s">
        <v>9553</v>
      </c>
      <c r="D130" s="938" t="s">
        <v>9822</v>
      </c>
      <c r="E130" s="834">
        <v>0</v>
      </c>
      <c r="F130" s="835" t="s">
        <v>9823</v>
      </c>
      <c r="G130" s="836">
        <f t="shared" si="24"/>
        <v>1666666.6666666667</v>
      </c>
      <c r="H130" s="836">
        <v>833333.33</v>
      </c>
      <c r="I130" s="836">
        <f>1000000/1.2</f>
        <v>833333.33333333337</v>
      </c>
      <c r="J130" s="836">
        <f t="shared" si="29"/>
        <v>3.3333334140479565E-3</v>
      </c>
      <c r="K130" s="836">
        <v>0</v>
      </c>
      <c r="L130" s="834" t="s">
        <v>9488</v>
      </c>
      <c r="M130" s="837" t="s">
        <v>9495</v>
      </c>
      <c r="N130" s="838">
        <v>44593</v>
      </c>
      <c r="O130" s="838">
        <v>45323</v>
      </c>
      <c r="P130" s="951" t="s">
        <v>10158</v>
      </c>
      <c r="Q130" s="636" t="s">
        <v>9704</v>
      </c>
      <c r="R130" s="850" t="s">
        <v>9500</v>
      </c>
      <c r="S130" s="839" t="s">
        <v>9500</v>
      </c>
      <c r="T130" s="840" t="s">
        <v>9605</v>
      </c>
      <c r="U130" s="840" t="s">
        <v>9619</v>
      </c>
      <c r="V130" s="840" t="s">
        <v>9624</v>
      </c>
      <c r="W130" s="842" t="s">
        <v>10229</v>
      </c>
      <c r="X130" s="841" t="s">
        <v>10264</v>
      </c>
      <c r="Y130" s="1026" t="s">
        <v>10296</v>
      </c>
      <c r="Z130" s="1024"/>
    </row>
    <row r="131" spans="1:26" s="843" customFormat="1" ht="48" x14ac:dyDescent="0.2">
      <c r="A131" s="831" t="s">
        <v>9807</v>
      </c>
      <c r="B131" s="947"/>
      <c r="C131" s="832" t="s">
        <v>9553</v>
      </c>
      <c r="D131" s="938" t="s">
        <v>9826</v>
      </c>
      <c r="E131" s="834">
        <f t="shared" ref="E131:E147" si="30">H131*1.2</f>
        <v>0</v>
      </c>
      <c r="F131" s="835" t="s">
        <v>9823</v>
      </c>
      <c r="G131" s="836">
        <f t="shared" si="24"/>
        <v>0</v>
      </c>
      <c r="H131" s="836">
        <v>0</v>
      </c>
      <c r="I131" s="836">
        <v>0</v>
      </c>
      <c r="J131" s="836">
        <v>0</v>
      </c>
      <c r="K131" s="836">
        <v>0</v>
      </c>
      <c r="L131" s="834" t="s">
        <v>9488</v>
      </c>
      <c r="M131" s="837" t="s">
        <v>9498</v>
      </c>
      <c r="N131" s="838">
        <v>44896</v>
      </c>
      <c r="O131" s="838">
        <v>45627</v>
      </c>
      <c r="P131" s="848" t="s">
        <v>9824</v>
      </c>
      <c r="Q131" s="636" t="s">
        <v>9704</v>
      </c>
      <c r="R131" s="850" t="s">
        <v>9500</v>
      </c>
      <c r="S131" s="839" t="s">
        <v>9500</v>
      </c>
      <c r="T131" s="840" t="s">
        <v>9605</v>
      </c>
      <c r="U131" s="840" t="s">
        <v>9619</v>
      </c>
      <c r="V131" s="840" t="s">
        <v>9624</v>
      </c>
      <c r="W131" s="842" t="s">
        <v>10230</v>
      </c>
      <c r="X131" s="841" t="s">
        <v>10323</v>
      </c>
      <c r="Y131" s="1026" t="s">
        <v>10295</v>
      </c>
      <c r="Z131" s="1024"/>
    </row>
    <row r="132" spans="1:26" s="843" customFormat="1" ht="36" x14ac:dyDescent="0.2">
      <c r="A132" s="831" t="s">
        <v>9929</v>
      </c>
      <c r="B132" s="947"/>
      <c r="C132" s="832" t="s">
        <v>9553</v>
      </c>
      <c r="D132" s="938" t="s">
        <v>9830</v>
      </c>
      <c r="E132" s="834">
        <f t="shared" si="30"/>
        <v>10000000</v>
      </c>
      <c r="F132" s="835">
        <v>425200</v>
      </c>
      <c r="G132" s="836">
        <f t="shared" si="24"/>
        <v>16666666.663333334</v>
      </c>
      <c r="H132" s="836">
        <f>10000000/1.2</f>
        <v>8333333.333333334</v>
      </c>
      <c r="I132" s="836">
        <v>8333333.3300000001</v>
      </c>
      <c r="J132" s="836">
        <v>0</v>
      </c>
      <c r="K132" s="836">
        <v>0</v>
      </c>
      <c r="L132" s="834" t="s">
        <v>9488</v>
      </c>
      <c r="M132" s="949" t="s">
        <v>9496</v>
      </c>
      <c r="N132" s="837" t="s">
        <v>9835</v>
      </c>
      <c r="O132" s="837" t="s">
        <v>9836</v>
      </c>
      <c r="P132" s="848" t="s">
        <v>9828</v>
      </c>
      <c r="Q132" s="838" t="s">
        <v>9704</v>
      </c>
      <c r="R132" s="642" t="s">
        <v>9500</v>
      </c>
      <c r="S132" s="850" t="s">
        <v>9500</v>
      </c>
      <c r="T132" s="839" t="s">
        <v>9605</v>
      </c>
      <c r="U132" s="840" t="s">
        <v>9619</v>
      </c>
      <c r="V132" s="840" t="s">
        <v>9624</v>
      </c>
      <c r="W132" s="842" t="s">
        <v>10231</v>
      </c>
      <c r="X132" s="841" t="s">
        <v>10267</v>
      </c>
      <c r="Y132" s="1026" t="s">
        <v>10296</v>
      </c>
      <c r="Z132" s="1024"/>
    </row>
    <row r="133" spans="1:26" ht="45" x14ac:dyDescent="0.2">
      <c r="A133" s="926" t="s">
        <v>9808</v>
      </c>
      <c r="B133" s="926"/>
      <c r="C133" s="937" t="s">
        <v>9553</v>
      </c>
      <c r="D133" s="989" t="s">
        <v>9831</v>
      </c>
      <c r="E133" s="985">
        <v>750000</v>
      </c>
      <c r="F133" s="928">
        <v>425200</v>
      </c>
      <c r="G133" s="929">
        <f t="shared" si="24"/>
        <v>1666666.666666667</v>
      </c>
      <c r="H133" s="929">
        <f t="shared" ref="H133" si="31">E133/1.2</f>
        <v>625000</v>
      </c>
      <c r="I133" s="929">
        <f>1000000/1.2</f>
        <v>833333.33333333337</v>
      </c>
      <c r="J133" s="929">
        <f t="shared" ref="J133" si="32">+I133-H133</f>
        <v>208333.33333333337</v>
      </c>
      <c r="K133" s="929">
        <v>0</v>
      </c>
      <c r="L133" s="930" t="s">
        <v>9488</v>
      </c>
      <c r="M133" s="931" t="s">
        <v>9497</v>
      </c>
      <c r="N133" s="932">
        <v>44835</v>
      </c>
      <c r="O133" s="932">
        <v>45566</v>
      </c>
      <c r="P133" s="971" t="s">
        <v>9824</v>
      </c>
      <c r="Q133" s="944" t="s">
        <v>9704</v>
      </c>
      <c r="R133" s="945" t="s">
        <v>9500</v>
      </c>
      <c r="S133" s="933" t="s">
        <v>9500</v>
      </c>
      <c r="T133" s="934" t="s">
        <v>9605</v>
      </c>
      <c r="U133" s="934" t="s">
        <v>9619</v>
      </c>
      <c r="V133" s="934" t="s">
        <v>9499</v>
      </c>
      <c r="W133" s="941" t="s">
        <v>10232</v>
      </c>
      <c r="X133" s="935" t="s">
        <v>10267</v>
      </c>
      <c r="Y133" s="1023"/>
      <c r="Z133" s="1025" t="s">
        <v>10364</v>
      </c>
    </row>
    <row r="134" spans="1:26" ht="45" x14ac:dyDescent="0.2">
      <c r="A134" s="926" t="s">
        <v>9812</v>
      </c>
      <c r="B134" s="942"/>
      <c r="C134" s="937" t="s">
        <v>9553</v>
      </c>
      <c r="D134" s="927" t="s">
        <v>9837</v>
      </c>
      <c r="E134" s="930">
        <f t="shared" si="30"/>
        <v>0</v>
      </c>
      <c r="F134" s="928">
        <v>425200</v>
      </c>
      <c r="G134" s="929">
        <f t="shared" si="24"/>
        <v>6000000</v>
      </c>
      <c r="H134" s="929">
        <v>0</v>
      </c>
      <c r="I134" s="929">
        <v>3000000</v>
      </c>
      <c r="J134" s="929">
        <v>3000000</v>
      </c>
      <c r="K134" s="929">
        <v>0</v>
      </c>
      <c r="L134" s="930" t="s">
        <v>9488</v>
      </c>
      <c r="M134" s="970" t="s">
        <v>9498</v>
      </c>
      <c r="N134" s="931" t="s">
        <v>9838</v>
      </c>
      <c r="O134" s="931" t="s">
        <v>9834</v>
      </c>
      <c r="P134" s="971" t="s">
        <v>9824</v>
      </c>
      <c r="Q134" s="932" t="s">
        <v>9704</v>
      </c>
      <c r="R134" s="401" t="s">
        <v>9500</v>
      </c>
      <c r="S134" s="945" t="s">
        <v>9500</v>
      </c>
      <c r="T134" s="933" t="s">
        <v>9605</v>
      </c>
      <c r="U134" s="934" t="s">
        <v>9619</v>
      </c>
      <c r="V134" s="934" t="s">
        <v>9624</v>
      </c>
      <c r="W134" s="941" t="s">
        <v>10233</v>
      </c>
      <c r="X134" s="935" t="s">
        <v>10264</v>
      </c>
      <c r="Y134" s="1023"/>
      <c r="Z134" s="1023"/>
    </row>
    <row r="135" spans="1:26" ht="45" x14ac:dyDescent="0.2">
      <c r="A135" s="926" t="s">
        <v>9813</v>
      </c>
      <c r="B135" s="942"/>
      <c r="C135" s="937" t="s">
        <v>9553</v>
      </c>
      <c r="D135" s="927" t="s">
        <v>9839</v>
      </c>
      <c r="E135" s="930">
        <f t="shared" si="30"/>
        <v>0</v>
      </c>
      <c r="F135" s="928">
        <v>425200</v>
      </c>
      <c r="G135" s="929">
        <f t="shared" si="24"/>
        <v>3750000</v>
      </c>
      <c r="H135" s="929">
        <v>0</v>
      </c>
      <c r="I135" s="929">
        <f>2250000/1.2</f>
        <v>1875000</v>
      </c>
      <c r="J135" s="929">
        <v>1875000</v>
      </c>
      <c r="K135" s="929">
        <v>0</v>
      </c>
      <c r="L135" s="930" t="s">
        <v>9488</v>
      </c>
      <c r="M135" s="931" t="s">
        <v>9498</v>
      </c>
      <c r="N135" s="932">
        <v>44896</v>
      </c>
      <c r="O135" s="932">
        <v>45627</v>
      </c>
      <c r="P135" s="971" t="s">
        <v>9824</v>
      </c>
      <c r="Q135" s="932" t="s">
        <v>9704</v>
      </c>
      <c r="R135" s="401" t="s">
        <v>9500</v>
      </c>
      <c r="S135" s="945" t="s">
        <v>9500</v>
      </c>
      <c r="T135" s="933" t="s">
        <v>9605</v>
      </c>
      <c r="U135" s="934" t="s">
        <v>9619</v>
      </c>
      <c r="V135" s="934" t="s">
        <v>9624</v>
      </c>
      <c r="W135" s="941" t="s">
        <v>10234</v>
      </c>
      <c r="X135" s="935" t="s">
        <v>10264</v>
      </c>
      <c r="Y135" s="1023"/>
      <c r="Z135" s="1023"/>
    </row>
    <row r="136" spans="1:26" ht="45" x14ac:dyDescent="0.2">
      <c r="A136" s="926" t="s">
        <v>9820</v>
      </c>
      <c r="B136" s="942"/>
      <c r="C136" s="937" t="s">
        <v>9553</v>
      </c>
      <c r="D136" s="927" t="s">
        <v>9841</v>
      </c>
      <c r="E136" s="930">
        <f t="shared" si="30"/>
        <v>0</v>
      </c>
      <c r="F136" s="928" t="s">
        <v>9844</v>
      </c>
      <c r="G136" s="929">
        <f t="shared" si="24"/>
        <v>25000000</v>
      </c>
      <c r="H136" s="929">
        <v>0</v>
      </c>
      <c r="I136" s="929">
        <v>12500000</v>
      </c>
      <c r="J136" s="929">
        <v>12500000</v>
      </c>
      <c r="K136" s="929">
        <v>0</v>
      </c>
      <c r="L136" s="930" t="s">
        <v>9488</v>
      </c>
      <c r="M136" s="970" t="s">
        <v>9498</v>
      </c>
      <c r="N136" s="931" t="s">
        <v>9838</v>
      </c>
      <c r="O136" s="931" t="s">
        <v>9834</v>
      </c>
      <c r="P136" s="990" t="s">
        <v>9824</v>
      </c>
      <c r="Q136" s="932" t="s">
        <v>9704</v>
      </c>
      <c r="R136" s="945" t="s">
        <v>9500</v>
      </c>
      <c r="S136" s="401" t="s">
        <v>9500</v>
      </c>
      <c r="T136" s="945" t="s">
        <v>9605</v>
      </c>
      <c r="U136" s="933" t="s">
        <v>9619</v>
      </c>
      <c r="V136" s="946" t="s">
        <v>9624</v>
      </c>
      <c r="W136" s="941" t="s">
        <v>10235</v>
      </c>
      <c r="X136" s="935" t="s">
        <v>10264</v>
      </c>
      <c r="Y136" s="1023"/>
      <c r="Z136" s="1023"/>
    </row>
    <row r="137" spans="1:26" ht="45" x14ac:dyDescent="0.2">
      <c r="A137" s="926" t="s">
        <v>9821</v>
      </c>
      <c r="B137" s="942"/>
      <c r="C137" s="937" t="s">
        <v>9553</v>
      </c>
      <c r="D137" s="927" t="s">
        <v>9843</v>
      </c>
      <c r="E137" s="930">
        <f t="shared" si="30"/>
        <v>0</v>
      </c>
      <c r="F137" s="928" t="s">
        <v>9844</v>
      </c>
      <c r="G137" s="929">
        <f t="shared" si="24"/>
        <v>48333334</v>
      </c>
      <c r="H137" s="929">
        <v>0</v>
      </c>
      <c r="I137" s="929">
        <v>24166667</v>
      </c>
      <c r="J137" s="929">
        <v>24166667</v>
      </c>
      <c r="K137" s="929">
        <v>0</v>
      </c>
      <c r="L137" s="930" t="s">
        <v>9488</v>
      </c>
      <c r="M137" s="970" t="s">
        <v>9498</v>
      </c>
      <c r="N137" s="931" t="s">
        <v>9838</v>
      </c>
      <c r="O137" s="931" t="s">
        <v>9834</v>
      </c>
      <c r="P137" s="990" t="s">
        <v>9824</v>
      </c>
      <c r="Q137" s="932" t="s">
        <v>9704</v>
      </c>
      <c r="R137" s="945" t="s">
        <v>9500</v>
      </c>
      <c r="S137" s="401" t="s">
        <v>9500</v>
      </c>
      <c r="T137" s="945" t="s">
        <v>9605</v>
      </c>
      <c r="U137" s="933" t="s">
        <v>9619</v>
      </c>
      <c r="V137" s="946" t="s">
        <v>9624</v>
      </c>
      <c r="W137" s="941" t="s">
        <v>10236</v>
      </c>
      <c r="X137" s="935" t="s">
        <v>10264</v>
      </c>
      <c r="Y137" s="1023"/>
      <c r="Z137" s="1023"/>
    </row>
    <row r="138" spans="1:26" ht="45" x14ac:dyDescent="0.2">
      <c r="A138" s="926" t="s">
        <v>9825</v>
      </c>
      <c r="B138" s="942"/>
      <c r="C138" s="937" t="s">
        <v>9553</v>
      </c>
      <c r="D138" s="927" t="s">
        <v>9848</v>
      </c>
      <c r="E138" s="930">
        <f t="shared" si="30"/>
        <v>0</v>
      </c>
      <c r="F138" s="928" t="s">
        <v>9844</v>
      </c>
      <c r="G138" s="929">
        <f t="shared" si="24"/>
        <v>8333333.3366666669</v>
      </c>
      <c r="H138" s="929">
        <f>0</f>
        <v>0</v>
      </c>
      <c r="I138" s="929">
        <f>5000000/1.2</f>
        <v>4166666.666666667</v>
      </c>
      <c r="J138" s="929">
        <v>4166666.67</v>
      </c>
      <c r="K138" s="929">
        <v>0</v>
      </c>
      <c r="L138" s="930" t="s">
        <v>9488</v>
      </c>
      <c r="M138" s="970" t="s">
        <v>9498</v>
      </c>
      <c r="N138" s="931" t="s">
        <v>9838</v>
      </c>
      <c r="O138" s="931" t="s">
        <v>9834</v>
      </c>
      <c r="P138" s="990" t="s">
        <v>9824</v>
      </c>
      <c r="Q138" s="932" t="s">
        <v>9704</v>
      </c>
      <c r="R138" s="945" t="s">
        <v>9500</v>
      </c>
      <c r="S138" s="401" t="s">
        <v>9500</v>
      </c>
      <c r="T138" s="945" t="s">
        <v>9605</v>
      </c>
      <c r="U138" s="933" t="s">
        <v>9619</v>
      </c>
      <c r="V138" s="946" t="s">
        <v>9624</v>
      </c>
      <c r="W138" s="941" t="s">
        <v>10237</v>
      </c>
      <c r="X138" s="935" t="s">
        <v>10264</v>
      </c>
      <c r="Y138" s="1023"/>
      <c r="Z138" s="1023"/>
    </row>
    <row r="139" spans="1:26" s="843" customFormat="1" ht="45" x14ac:dyDescent="0.2">
      <c r="A139" s="831" t="s">
        <v>9827</v>
      </c>
      <c r="B139" s="947"/>
      <c r="C139" s="832" t="s">
        <v>9553</v>
      </c>
      <c r="D139" s="938" t="s">
        <v>9849</v>
      </c>
      <c r="E139" s="834">
        <f t="shared" si="30"/>
        <v>2110500</v>
      </c>
      <c r="F139" s="835" t="s">
        <v>9844</v>
      </c>
      <c r="G139" s="836">
        <f t="shared" si="24"/>
        <v>21105000</v>
      </c>
      <c r="H139" s="836">
        <v>1758750</v>
      </c>
      <c r="I139" s="836">
        <f>12663000/1.2</f>
        <v>10552500</v>
      </c>
      <c r="J139" s="836">
        <v>8793750</v>
      </c>
      <c r="K139" s="836">
        <v>0</v>
      </c>
      <c r="L139" s="834" t="s">
        <v>9488</v>
      </c>
      <c r="M139" s="949" t="s">
        <v>9498</v>
      </c>
      <c r="N139" s="837" t="s">
        <v>9838</v>
      </c>
      <c r="O139" s="837" t="s">
        <v>9834</v>
      </c>
      <c r="P139" s="991" t="s">
        <v>9824</v>
      </c>
      <c r="Q139" s="838" t="s">
        <v>9704</v>
      </c>
      <c r="R139" s="850" t="s">
        <v>9500</v>
      </c>
      <c r="S139" s="642" t="s">
        <v>9500</v>
      </c>
      <c r="T139" s="850" t="s">
        <v>9605</v>
      </c>
      <c r="U139" s="839" t="s">
        <v>9619</v>
      </c>
      <c r="V139" s="950" t="s">
        <v>9624</v>
      </c>
      <c r="W139" s="842" t="s">
        <v>10238</v>
      </c>
      <c r="X139" s="841" t="s">
        <v>10265</v>
      </c>
      <c r="Y139" s="1024"/>
      <c r="Z139" s="1024"/>
    </row>
    <row r="140" spans="1:26" s="843" customFormat="1" ht="168" x14ac:dyDescent="0.2">
      <c r="A140" s="831" t="s">
        <v>9829</v>
      </c>
      <c r="B140" s="947"/>
      <c r="C140" s="832" t="s">
        <v>9553</v>
      </c>
      <c r="D140" s="938" t="s">
        <v>9850</v>
      </c>
      <c r="E140" s="834">
        <f t="shared" si="30"/>
        <v>23499800</v>
      </c>
      <c r="F140" s="835" t="s">
        <v>9844</v>
      </c>
      <c r="G140" s="836">
        <f t="shared" si="24"/>
        <v>93999199.99666667</v>
      </c>
      <c r="H140" s="836">
        <f>23499800/1.2</f>
        <v>19583166.666666668</v>
      </c>
      <c r="I140" s="836">
        <f>56399520/1.2</f>
        <v>46999600</v>
      </c>
      <c r="J140" s="836">
        <v>27416433.329999998</v>
      </c>
      <c r="K140" s="836">
        <v>0</v>
      </c>
      <c r="L140" s="834" t="s">
        <v>9488</v>
      </c>
      <c r="M140" s="837" t="s">
        <v>9496</v>
      </c>
      <c r="N140" s="838">
        <v>44682</v>
      </c>
      <c r="O140" s="838">
        <v>45629</v>
      </c>
      <c r="P140" s="991" t="s">
        <v>9824</v>
      </c>
      <c r="Q140" s="838" t="s">
        <v>9704</v>
      </c>
      <c r="R140" s="850" t="s">
        <v>9500</v>
      </c>
      <c r="S140" s="642" t="s">
        <v>9500</v>
      </c>
      <c r="T140" s="850" t="s">
        <v>9605</v>
      </c>
      <c r="U140" s="839" t="s">
        <v>9619</v>
      </c>
      <c r="V140" s="950" t="s">
        <v>9624</v>
      </c>
      <c r="W140" s="842" t="s">
        <v>10239</v>
      </c>
      <c r="X140" s="841" t="s">
        <v>10267</v>
      </c>
      <c r="Y140" s="1024"/>
      <c r="Z140" s="851" t="s">
        <v>10369</v>
      </c>
    </row>
    <row r="141" spans="1:26" ht="45" x14ac:dyDescent="0.2">
      <c r="A141" s="926" t="s">
        <v>9832</v>
      </c>
      <c r="B141" s="942"/>
      <c r="C141" s="937" t="s">
        <v>9553</v>
      </c>
      <c r="D141" s="927" t="s">
        <v>9853</v>
      </c>
      <c r="E141" s="930">
        <f t="shared" si="30"/>
        <v>8296200</v>
      </c>
      <c r="F141" s="928" t="s">
        <v>9844</v>
      </c>
      <c r="G141" s="929">
        <f t="shared" si="24"/>
        <v>33184800</v>
      </c>
      <c r="H141" s="929">
        <v>6913500</v>
      </c>
      <c r="I141" s="929">
        <v>16592400</v>
      </c>
      <c r="J141" s="929">
        <v>9678900</v>
      </c>
      <c r="K141" s="929">
        <v>0</v>
      </c>
      <c r="L141" s="930" t="s">
        <v>9488</v>
      </c>
      <c r="M141" s="931" t="s">
        <v>9496</v>
      </c>
      <c r="N141" s="932">
        <v>44743</v>
      </c>
      <c r="O141" s="932">
        <v>45474</v>
      </c>
      <c r="P141" s="990" t="s">
        <v>9824</v>
      </c>
      <c r="Q141" s="932" t="s">
        <v>9704</v>
      </c>
      <c r="R141" s="945" t="s">
        <v>9500</v>
      </c>
      <c r="S141" s="401" t="s">
        <v>9500</v>
      </c>
      <c r="T141" s="945" t="s">
        <v>9605</v>
      </c>
      <c r="U141" s="933" t="s">
        <v>9619</v>
      </c>
      <c r="V141" s="946" t="s">
        <v>9624</v>
      </c>
      <c r="W141" s="941" t="s">
        <v>10240</v>
      </c>
      <c r="X141" s="935" t="s">
        <v>10267</v>
      </c>
      <c r="Z141" s="1023"/>
    </row>
    <row r="142" spans="1:26" s="843" customFormat="1" ht="62.25" customHeight="1" x14ac:dyDescent="0.2">
      <c r="A142" s="831" t="s">
        <v>9833</v>
      </c>
      <c r="B142" s="947"/>
      <c r="C142" s="832" t="s">
        <v>9553</v>
      </c>
      <c r="D142" s="938" t="s">
        <v>9860</v>
      </c>
      <c r="E142" s="834">
        <f t="shared" si="30"/>
        <v>1548000</v>
      </c>
      <c r="F142" s="835" t="s">
        <v>9844</v>
      </c>
      <c r="G142" s="836">
        <f t="shared" si="24"/>
        <v>31000000</v>
      </c>
      <c r="H142" s="836">
        <f>1548000/1.2</f>
        <v>1290000</v>
      </c>
      <c r="I142" s="836">
        <f>18600000/1.2</f>
        <v>15500000</v>
      </c>
      <c r="J142" s="836">
        <v>14210000</v>
      </c>
      <c r="K142" s="836">
        <v>0</v>
      </c>
      <c r="L142" s="834" t="s">
        <v>9488</v>
      </c>
      <c r="M142" s="949" t="s">
        <v>9498</v>
      </c>
      <c r="N142" s="837" t="s">
        <v>9855</v>
      </c>
      <c r="O142" s="837" t="s">
        <v>9858</v>
      </c>
      <c r="P142" s="991" t="s">
        <v>9824</v>
      </c>
      <c r="Q142" s="838" t="s">
        <v>9704</v>
      </c>
      <c r="R142" s="850" t="s">
        <v>9500</v>
      </c>
      <c r="S142" s="642" t="s">
        <v>9500</v>
      </c>
      <c r="T142" s="850" t="s">
        <v>9605</v>
      </c>
      <c r="U142" s="839" t="s">
        <v>9619</v>
      </c>
      <c r="V142" s="950" t="s">
        <v>9624</v>
      </c>
      <c r="W142" s="842" t="s">
        <v>10241</v>
      </c>
      <c r="X142" s="841" t="s">
        <v>10264</v>
      </c>
      <c r="Y142" s="1026" t="s">
        <v>10296</v>
      </c>
      <c r="Z142" s="1024"/>
    </row>
    <row r="143" spans="1:26" s="843" customFormat="1" ht="62.25" customHeight="1" x14ac:dyDescent="0.2">
      <c r="A143" s="831" t="s">
        <v>9840</v>
      </c>
      <c r="B143" s="947"/>
      <c r="C143" s="832" t="s">
        <v>9553</v>
      </c>
      <c r="D143" s="938" t="s">
        <v>9861</v>
      </c>
      <c r="E143" s="834">
        <f t="shared" si="30"/>
        <v>2299680</v>
      </c>
      <c r="F143" s="835" t="s">
        <v>9844</v>
      </c>
      <c r="G143" s="836">
        <f t="shared" si="24"/>
        <v>23000000</v>
      </c>
      <c r="H143" s="836">
        <f>2299680/1.2</f>
        <v>1916400</v>
      </c>
      <c r="I143" s="836">
        <f>13800000/1.2</f>
        <v>11500000</v>
      </c>
      <c r="J143" s="836">
        <v>9583600</v>
      </c>
      <c r="K143" s="836">
        <v>0</v>
      </c>
      <c r="L143" s="834" t="s">
        <v>9488</v>
      </c>
      <c r="M143" s="949" t="s">
        <v>9497</v>
      </c>
      <c r="N143" s="837" t="s">
        <v>9856</v>
      </c>
      <c r="O143" s="837" t="s">
        <v>9857</v>
      </c>
      <c r="P143" s="991" t="s">
        <v>9824</v>
      </c>
      <c r="Q143" s="838" t="s">
        <v>9704</v>
      </c>
      <c r="R143" s="850" t="s">
        <v>9500</v>
      </c>
      <c r="S143" s="642" t="s">
        <v>9500</v>
      </c>
      <c r="T143" s="850" t="s">
        <v>9605</v>
      </c>
      <c r="U143" s="839" t="s">
        <v>9619</v>
      </c>
      <c r="V143" s="950" t="s">
        <v>9624</v>
      </c>
      <c r="W143" s="842" t="s">
        <v>10242</v>
      </c>
      <c r="X143" s="841" t="s">
        <v>10265</v>
      </c>
      <c r="Y143" s="1026" t="s">
        <v>10296</v>
      </c>
      <c r="Z143" s="1024"/>
    </row>
    <row r="144" spans="1:26" s="843" customFormat="1" ht="62.25" customHeight="1" x14ac:dyDescent="0.2">
      <c r="A144" s="831" t="s">
        <v>9842</v>
      </c>
      <c r="B144" s="947"/>
      <c r="C144" s="832" t="s">
        <v>9553</v>
      </c>
      <c r="D144" s="938" t="s">
        <v>9867</v>
      </c>
      <c r="E144" s="834">
        <f t="shared" si="30"/>
        <v>195600</v>
      </c>
      <c r="F144" s="835" t="s">
        <v>9844</v>
      </c>
      <c r="G144" s="836">
        <f t="shared" si="24"/>
        <v>1956000</v>
      </c>
      <c r="H144" s="836">
        <f>195600/1.2</f>
        <v>163000</v>
      </c>
      <c r="I144" s="836">
        <f>1173600/1.2</f>
        <v>978000</v>
      </c>
      <c r="J144" s="836">
        <v>815000</v>
      </c>
      <c r="K144" s="836">
        <v>0</v>
      </c>
      <c r="L144" s="834" t="s">
        <v>9488</v>
      </c>
      <c r="M144" s="837" t="s">
        <v>9497</v>
      </c>
      <c r="N144" s="838">
        <v>44835</v>
      </c>
      <c r="O144" s="838">
        <v>45566</v>
      </c>
      <c r="P144" s="991" t="s">
        <v>9824</v>
      </c>
      <c r="Q144" s="838" t="s">
        <v>9704</v>
      </c>
      <c r="R144" s="850" t="s">
        <v>9500</v>
      </c>
      <c r="S144" s="642" t="s">
        <v>9500</v>
      </c>
      <c r="T144" s="850" t="s">
        <v>9605</v>
      </c>
      <c r="U144" s="839" t="s">
        <v>9619</v>
      </c>
      <c r="V144" s="950" t="s">
        <v>9624</v>
      </c>
      <c r="W144" s="842" t="s">
        <v>10243</v>
      </c>
      <c r="X144" s="841" t="s">
        <v>10265</v>
      </c>
      <c r="Y144" s="1030" t="s">
        <v>10296</v>
      </c>
      <c r="Z144" s="1024"/>
    </row>
    <row r="145" spans="1:26" ht="62.25" customHeight="1" x14ac:dyDescent="0.2">
      <c r="A145" s="926" t="s">
        <v>10103</v>
      </c>
      <c r="B145" s="942"/>
      <c r="C145" s="937" t="s">
        <v>9553</v>
      </c>
      <c r="D145" s="927" t="s">
        <v>9868</v>
      </c>
      <c r="E145" s="930">
        <f t="shared" si="30"/>
        <v>0</v>
      </c>
      <c r="F145" s="928" t="s">
        <v>9844</v>
      </c>
      <c r="G145" s="929">
        <f t="shared" si="24"/>
        <v>7500000</v>
      </c>
      <c r="H145" s="929">
        <v>0</v>
      </c>
      <c r="I145" s="929">
        <v>3750000</v>
      </c>
      <c r="J145" s="929">
        <v>3750000</v>
      </c>
      <c r="K145" s="929">
        <v>0</v>
      </c>
      <c r="L145" s="930" t="s">
        <v>9488</v>
      </c>
      <c r="M145" s="931" t="s">
        <v>9498</v>
      </c>
      <c r="N145" s="932">
        <v>44896</v>
      </c>
      <c r="O145" s="932">
        <v>45627</v>
      </c>
      <c r="P145" s="990" t="s">
        <v>9824</v>
      </c>
      <c r="Q145" s="932" t="s">
        <v>9704</v>
      </c>
      <c r="R145" s="945" t="s">
        <v>9500</v>
      </c>
      <c r="S145" s="401" t="s">
        <v>9500</v>
      </c>
      <c r="T145" s="945" t="s">
        <v>9605</v>
      </c>
      <c r="U145" s="933" t="s">
        <v>9619</v>
      </c>
      <c r="V145" s="946" t="s">
        <v>9624</v>
      </c>
      <c r="W145" s="941" t="s">
        <v>10244</v>
      </c>
      <c r="X145" s="935" t="s">
        <v>10264</v>
      </c>
      <c r="Y145" s="1023"/>
      <c r="Z145" s="1023"/>
    </row>
    <row r="146" spans="1:26" ht="45" x14ac:dyDescent="0.2">
      <c r="A146" s="926" t="s">
        <v>9845</v>
      </c>
      <c r="B146" s="942"/>
      <c r="C146" s="937" t="s">
        <v>9553</v>
      </c>
      <c r="D146" s="927" t="s">
        <v>9869</v>
      </c>
      <c r="E146" s="930">
        <f t="shared" si="30"/>
        <v>0</v>
      </c>
      <c r="F146" s="928" t="s">
        <v>9844</v>
      </c>
      <c r="G146" s="929">
        <f t="shared" si="24"/>
        <v>8333333.333333334</v>
      </c>
      <c r="H146" s="929">
        <v>0</v>
      </c>
      <c r="I146" s="929">
        <v>4166666.666666667</v>
      </c>
      <c r="J146" s="929">
        <v>4166666.666666667</v>
      </c>
      <c r="K146" s="929">
        <v>0</v>
      </c>
      <c r="L146" s="930" t="s">
        <v>9488</v>
      </c>
      <c r="M146" s="931" t="s">
        <v>9498</v>
      </c>
      <c r="N146" s="932">
        <v>44896</v>
      </c>
      <c r="O146" s="932">
        <v>45627</v>
      </c>
      <c r="P146" s="990" t="s">
        <v>9824</v>
      </c>
      <c r="Q146" s="932" t="s">
        <v>9704</v>
      </c>
      <c r="R146" s="945" t="s">
        <v>9500</v>
      </c>
      <c r="S146" s="401" t="s">
        <v>9500</v>
      </c>
      <c r="T146" s="945" t="s">
        <v>9605</v>
      </c>
      <c r="U146" s="933" t="s">
        <v>9619</v>
      </c>
      <c r="V146" s="946" t="s">
        <v>9624</v>
      </c>
      <c r="W146" s="941" t="s">
        <v>10245</v>
      </c>
      <c r="X146" s="935" t="s">
        <v>10264</v>
      </c>
      <c r="Y146" s="1023"/>
      <c r="Z146" s="1023"/>
    </row>
    <row r="147" spans="1:26" s="969" customFormat="1" ht="45" x14ac:dyDescent="0.2">
      <c r="A147" s="952" t="s">
        <v>9846</v>
      </c>
      <c r="B147" s="953"/>
      <c r="C147" s="954" t="s">
        <v>9553</v>
      </c>
      <c r="D147" s="955" t="s">
        <v>9870</v>
      </c>
      <c r="E147" s="956">
        <f t="shared" si="30"/>
        <v>7908333</v>
      </c>
      <c r="F147" s="957" t="s">
        <v>9844</v>
      </c>
      <c r="G147" s="958">
        <f t="shared" si="24"/>
        <v>31633333.333333336</v>
      </c>
      <c r="H147" s="958">
        <f>7908333/1.2</f>
        <v>6590277.5</v>
      </c>
      <c r="I147" s="958">
        <f>18980000/1.2</f>
        <v>15816666.666666668</v>
      </c>
      <c r="J147" s="958">
        <f>11071667/1.2</f>
        <v>9226389.1666666679</v>
      </c>
      <c r="K147" s="958">
        <v>0</v>
      </c>
      <c r="L147" s="956" t="s">
        <v>9685</v>
      </c>
      <c r="M147" s="959" t="s">
        <v>9496</v>
      </c>
      <c r="N147" s="960">
        <v>44713</v>
      </c>
      <c r="O147" s="960">
        <v>45444</v>
      </c>
      <c r="P147" s="992" t="s">
        <v>9824</v>
      </c>
      <c r="Q147" s="960" t="s">
        <v>9704</v>
      </c>
      <c r="R147" s="963" t="s">
        <v>9500</v>
      </c>
      <c r="S147" s="844" t="s">
        <v>9500</v>
      </c>
      <c r="T147" s="963" t="s">
        <v>9605</v>
      </c>
      <c r="U147" s="964" t="s">
        <v>9619</v>
      </c>
      <c r="V147" s="965" t="s">
        <v>9624</v>
      </c>
      <c r="W147" s="966" t="s">
        <v>10246</v>
      </c>
      <c r="X147" s="967" t="s">
        <v>10267</v>
      </c>
      <c r="Y147" s="851"/>
      <c r="Z147" s="1027" t="s">
        <v>10366</v>
      </c>
    </row>
    <row r="148" spans="1:26" ht="72.75" customHeight="1" x14ac:dyDescent="0.2">
      <c r="A148" s="926" t="s">
        <v>9847</v>
      </c>
      <c r="B148" s="942"/>
      <c r="C148" s="937" t="s">
        <v>9553</v>
      </c>
      <c r="D148" s="927" t="s">
        <v>9871</v>
      </c>
      <c r="E148" s="930">
        <f>H148*1.2</f>
        <v>60000</v>
      </c>
      <c r="F148" s="928" t="s">
        <v>9844</v>
      </c>
      <c r="G148" s="929">
        <f t="shared" si="24"/>
        <v>50000</v>
      </c>
      <c r="H148" s="929">
        <f>60000/1.2</f>
        <v>50000</v>
      </c>
      <c r="I148" s="929">
        <v>0</v>
      </c>
      <c r="J148" s="929">
        <v>0</v>
      </c>
      <c r="K148" s="929">
        <v>0</v>
      </c>
      <c r="L148" s="930" t="s">
        <v>9488</v>
      </c>
      <c r="M148" s="931" t="s">
        <v>9495</v>
      </c>
      <c r="N148" s="932">
        <v>44562</v>
      </c>
      <c r="O148" s="932">
        <v>44896</v>
      </c>
      <c r="P148" s="990" t="s">
        <v>9824</v>
      </c>
      <c r="Q148" s="932" t="s">
        <v>9704</v>
      </c>
      <c r="R148" s="945" t="s">
        <v>9500</v>
      </c>
      <c r="S148" s="401" t="s">
        <v>9500</v>
      </c>
      <c r="T148" s="945" t="s">
        <v>9605</v>
      </c>
      <c r="U148" s="933" t="s">
        <v>9619</v>
      </c>
      <c r="V148" s="946" t="s">
        <v>9625</v>
      </c>
      <c r="W148" s="941" t="s">
        <v>10247</v>
      </c>
      <c r="X148" s="935" t="s">
        <v>10323</v>
      </c>
      <c r="Y148" s="1023"/>
      <c r="Z148" s="1023"/>
    </row>
    <row r="149" spans="1:26" ht="111" customHeight="1" x14ac:dyDescent="0.2">
      <c r="A149" s="926" t="s">
        <v>9851</v>
      </c>
      <c r="B149" s="942"/>
      <c r="C149" s="937" t="s">
        <v>9553</v>
      </c>
      <c r="D149" s="927" t="s">
        <v>10360</v>
      </c>
      <c r="E149" s="930">
        <v>6600000</v>
      </c>
      <c r="F149" s="928">
        <v>424900</v>
      </c>
      <c r="G149" s="929">
        <f t="shared" si="24"/>
        <v>17000000</v>
      </c>
      <c r="H149" s="929">
        <v>5500000</v>
      </c>
      <c r="I149" s="929">
        <v>8500000</v>
      </c>
      <c r="J149" s="929">
        <v>3000000</v>
      </c>
      <c r="K149" s="929">
        <v>0</v>
      </c>
      <c r="L149" s="993" t="s">
        <v>9685</v>
      </c>
      <c r="M149" s="931" t="s">
        <v>9495</v>
      </c>
      <c r="N149" s="932">
        <v>44593</v>
      </c>
      <c r="O149" s="932">
        <v>45323</v>
      </c>
      <c r="P149" s="971" t="s">
        <v>9875</v>
      </c>
      <c r="Q149" s="932" t="s">
        <v>9704</v>
      </c>
      <c r="R149" s="945" t="s">
        <v>9500</v>
      </c>
      <c r="S149" s="401" t="s">
        <v>9500</v>
      </c>
      <c r="T149" s="945" t="s">
        <v>9605</v>
      </c>
      <c r="U149" s="933" t="s">
        <v>9619</v>
      </c>
      <c r="V149" s="946" t="s">
        <v>9625</v>
      </c>
      <c r="W149" s="941" t="s">
        <v>10248</v>
      </c>
      <c r="X149" s="935" t="s">
        <v>10265</v>
      </c>
      <c r="Y149" s="1025" t="s">
        <v>10377</v>
      </c>
      <c r="Z149" s="1023"/>
    </row>
    <row r="150" spans="1:26" ht="102.75" customHeight="1" x14ac:dyDescent="0.2">
      <c r="A150" s="926" t="s">
        <v>9852</v>
      </c>
      <c r="B150" s="942"/>
      <c r="C150" s="937" t="s">
        <v>9553</v>
      </c>
      <c r="D150" s="927" t="s">
        <v>10162</v>
      </c>
      <c r="E150" s="930">
        <f t="shared" ref="E150" si="33">H150*1.2</f>
        <v>900000</v>
      </c>
      <c r="F150" s="928">
        <v>425200</v>
      </c>
      <c r="G150" s="929">
        <f t="shared" si="24"/>
        <v>14650000</v>
      </c>
      <c r="H150" s="929">
        <v>750000</v>
      </c>
      <c r="I150" s="929">
        <v>6550000</v>
      </c>
      <c r="J150" s="929">
        <v>7350000</v>
      </c>
      <c r="K150" s="929">
        <v>0</v>
      </c>
      <c r="L150" s="993" t="s">
        <v>9685</v>
      </c>
      <c r="M150" s="970" t="s">
        <v>9495</v>
      </c>
      <c r="N150" s="931" t="s">
        <v>9898</v>
      </c>
      <c r="O150" s="932">
        <v>45689</v>
      </c>
      <c r="P150" s="990" t="s">
        <v>9882</v>
      </c>
      <c r="Q150" s="931" t="s">
        <v>9704</v>
      </c>
      <c r="R150" s="945" t="s">
        <v>9500</v>
      </c>
      <c r="S150" s="945" t="s">
        <v>9500</v>
      </c>
      <c r="T150" s="401" t="s">
        <v>9605</v>
      </c>
      <c r="U150" s="945" t="s">
        <v>9619</v>
      </c>
      <c r="V150" s="946" t="s">
        <v>9625</v>
      </c>
      <c r="W150" s="941" t="s">
        <v>10249</v>
      </c>
      <c r="X150" s="935" t="s">
        <v>10265</v>
      </c>
      <c r="Y150" s="1023"/>
      <c r="Z150" s="1023"/>
    </row>
    <row r="151" spans="1:26" ht="33.75" x14ac:dyDescent="0.2">
      <c r="A151" s="926" t="s">
        <v>9854</v>
      </c>
      <c r="B151" s="942"/>
      <c r="C151" s="937" t="s">
        <v>9553</v>
      </c>
      <c r="D151" s="927" t="s">
        <v>9902</v>
      </c>
      <c r="E151" s="930">
        <v>1500000</v>
      </c>
      <c r="F151" s="928">
        <v>423900</v>
      </c>
      <c r="G151" s="929">
        <f t="shared" si="24"/>
        <v>3750000</v>
      </c>
      <c r="H151" s="929">
        <v>1250000</v>
      </c>
      <c r="I151" s="929">
        <v>1250000</v>
      </c>
      <c r="J151" s="929">
        <v>1250000</v>
      </c>
      <c r="K151" s="929">
        <v>0</v>
      </c>
      <c r="L151" s="930" t="s">
        <v>9488</v>
      </c>
      <c r="M151" s="970" t="s">
        <v>9496</v>
      </c>
      <c r="N151" s="931" t="s">
        <v>9910</v>
      </c>
      <c r="O151" s="932">
        <v>45444</v>
      </c>
      <c r="P151" s="990" t="s">
        <v>9903</v>
      </c>
      <c r="Q151" s="931" t="s">
        <v>9704</v>
      </c>
      <c r="R151" s="945" t="s">
        <v>9500</v>
      </c>
      <c r="S151" s="945" t="s">
        <v>9500</v>
      </c>
      <c r="T151" s="401" t="s">
        <v>9605</v>
      </c>
      <c r="U151" s="945" t="s">
        <v>9619</v>
      </c>
      <c r="V151" s="933" t="s">
        <v>9624</v>
      </c>
      <c r="W151" s="941" t="s">
        <v>10250</v>
      </c>
      <c r="X151" s="935" t="s">
        <v>10264</v>
      </c>
      <c r="Y151" s="1023"/>
      <c r="Z151" s="1023"/>
    </row>
    <row r="152" spans="1:26" ht="33.75" x14ac:dyDescent="0.2">
      <c r="A152" s="926" t="s">
        <v>9859</v>
      </c>
      <c r="B152" s="942"/>
      <c r="C152" s="937" t="s">
        <v>9553</v>
      </c>
      <c r="D152" s="927" t="s">
        <v>9905</v>
      </c>
      <c r="E152" s="930">
        <f>H152*1.2</f>
        <v>5999400</v>
      </c>
      <c r="F152" s="928">
        <v>423900</v>
      </c>
      <c r="G152" s="929">
        <f t="shared" si="24"/>
        <v>9999000</v>
      </c>
      <c r="H152" s="929">
        <f>5999400/1.2</f>
        <v>4999500</v>
      </c>
      <c r="I152" s="929">
        <f>5999400/1.2</f>
        <v>4999500</v>
      </c>
      <c r="J152" s="929">
        <v>0</v>
      </c>
      <c r="K152" s="929">
        <v>0</v>
      </c>
      <c r="L152" s="930" t="s">
        <v>9488</v>
      </c>
      <c r="M152" s="970" t="s">
        <v>9495</v>
      </c>
      <c r="N152" s="931" t="s">
        <v>9898</v>
      </c>
      <c r="O152" s="932">
        <v>45323</v>
      </c>
      <c r="P152" s="990" t="s">
        <v>9903</v>
      </c>
      <c r="Q152" s="931" t="s">
        <v>9704</v>
      </c>
      <c r="R152" s="945" t="s">
        <v>9500</v>
      </c>
      <c r="S152" s="945" t="s">
        <v>9500</v>
      </c>
      <c r="T152" s="401" t="s">
        <v>9605</v>
      </c>
      <c r="U152" s="945" t="s">
        <v>9619</v>
      </c>
      <c r="V152" s="933" t="s">
        <v>9624</v>
      </c>
      <c r="W152" s="941" t="s">
        <v>10251</v>
      </c>
      <c r="X152" s="935" t="s">
        <v>10264</v>
      </c>
      <c r="Y152" s="1023"/>
      <c r="Z152" s="1023"/>
    </row>
    <row r="153" spans="1:26" ht="62.25" customHeight="1" x14ac:dyDescent="0.2">
      <c r="A153" s="926" t="s">
        <v>9862</v>
      </c>
      <c r="B153" s="942"/>
      <c r="C153" s="937" t="s">
        <v>9553</v>
      </c>
      <c r="D153" s="927" t="s">
        <v>9907</v>
      </c>
      <c r="E153" s="930">
        <f>H153*1.2</f>
        <v>4500000</v>
      </c>
      <c r="F153" s="928">
        <v>423900</v>
      </c>
      <c r="G153" s="929">
        <f t="shared" si="24"/>
        <v>7500000</v>
      </c>
      <c r="H153" s="929">
        <f>4500000/1.2</f>
        <v>3750000</v>
      </c>
      <c r="I153" s="929">
        <v>3750000</v>
      </c>
      <c r="J153" s="929">
        <v>0</v>
      </c>
      <c r="K153" s="929">
        <v>0</v>
      </c>
      <c r="L153" s="930" t="s">
        <v>9488</v>
      </c>
      <c r="M153" s="970" t="s">
        <v>9496</v>
      </c>
      <c r="N153" s="932">
        <v>44652</v>
      </c>
      <c r="O153" s="932">
        <v>45383</v>
      </c>
      <c r="P153" s="990" t="s">
        <v>9903</v>
      </c>
      <c r="Q153" s="931" t="s">
        <v>9704</v>
      </c>
      <c r="R153" s="945" t="s">
        <v>9500</v>
      </c>
      <c r="S153" s="945" t="s">
        <v>9500</v>
      </c>
      <c r="T153" s="401" t="s">
        <v>9605</v>
      </c>
      <c r="U153" s="945" t="s">
        <v>9619</v>
      </c>
      <c r="V153" s="933" t="s">
        <v>9624</v>
      </c>
      <c r="W153" s="941" t="s">
        <v>10252</v>
      </c>
      <c r="X153" s="935" t="s">
        <v>10267</v>
      </c>
      <c r="Y153" s="1023"/>
      <c r="Z153" s="1023"/>
    </row>
    <row r="154" spans="1:26" ht="62.25" customHeight="1" x14ac:dyDescent="0.2">
      <c r="A154" s="926" t="s">
        <v>9863</v>
      </c>
      <c r="B154" s="942"/>
      <c r="C154" s="937" t="s">
        <v>9553</v>
      </c>
      <c r="D154" s="927" t="s">
        <v>9911</v>
      </c>
      <c r="E154" s="930">
        <v>2400000</v>
      </c>
      <c r="F154" s="928">
        <v>423900</v>
      </c>
      <c r="G154" s="929">
        <f t="shared" si="24"/>
        <v>4000000</v>
      </c>
      <c r="H154" s="929">
        <f t="shared" ref="H154" si="34">E154/1.2</f>
        <v>2000000</v>
      </c>
      <c r="I154" s="929">
        <v>2000000</v>
      </c>
      <c r="J154" s="929">
        <v>0</v>
      </c>
      <c r="K154" s="929">
        <v>0</v>
      </c>
      <c r="L154" s="930" t="s">
        <v>9488</v>
      </c>
      <c r="M154" s="970" t="s">
        <v>9495</v>
      </c>
      <c r="N154" s="931" t="s">
        <v>9898</v>
      </c>
      <c r="O154" s="932">
        <v>45323</v>
      </c>
      <c r="P154" s="971" t="s">
        <v>9903</v>
      </c>
      <c r="Q154" s="931" t="s">
        <v>9704</v>
      </c>
      <c r="R154" s="945" t="s">
        <v>9500</v>
      </c>
      <c r="S154" s="945" t="s">
        <v>9500</v>
      </c>
      <c r="T154" s="945" t="s">
        <v>9605</v>
      </c>
      <c r="U154" s="401" t="s">
        <v>9619</v>
      </c>
      <c r="V154" s="945" t="s">
        <v>9624</v>
      </c>
      <c r="W154" s="941" t="s">
        <v>10253</v>
      </c>
      <c r="X154" s="935" t="s">
        <v>10264</v>
      </c>
      <c r="Y154" s="1023"/>
      <c r="Z154" s="1023"/>
    </row>
    <row r="155" spans="1:26" ht="62.25" customHeight="1" x14ac:dyDescent="0.2">
      <c r="A155" s="926" t="s">
        <v>9864</v>
      </c>
      <c r="B155" s="942"/>
      <c r="C155" s="937" t="s">
        <v>9553</v>
      </c>
      <c r="D155" s="927" t="s">
        <v>9913</v>
      </c>
      <c r="E155" s="930">
        <f>H155*1.2</f>
        <v>4500000</v>
      </c>
      <c r="F155" s="928">
        <v>423900</v>
      </c>
      <c r="G155" s="929">
        <f t="shared" si="24"/>
        <v>7500000</v>
      </c>
      <c r="H155" s="929">
        <f>4500000/1.2</f>
        <v>3750000</v>
      </c>
      <c r="I155" s="929">
        <v>3750000</v>
      </c>
      <c r="J155" s="929">
        <v>0</v>
      </c>
      <c r="K155" s="929">
        <v>0</v>
      </c>
      <c r="L155" s="930" t="s">
        <v>9488</v>
      </c>
      <c r="M155" s="970" t="s">
        <v>9495</v>
      </c>
      <c r="N155" s="931" t="s">
        <v>9898</v>
      </c>
      <c r="O155" s="932">
        <v>45323</v>
      </c>
      <c r="P155" s="971" t="s">
        <v>9903</v>
      </c>
      <c r="Q155" s="932" t="s">
        <v>9704</v>
      </c>
      <c r="R155" s="945" t="s">
        <v>9500</v>
      </c>
      <c r="S155" s="933" t="s">
        <v>9500</v>
      </c>
      <c r="T155" s="945" t="s">
        <v>9605</v>
      </c>
      <c r="U155" s="945" t="s">
        <v>9619</v>
      </c>
      <c r="V155" s="401" t="s">
        <v>9624</v>
      </c>
      <c r="W155" s="941" t="s">
        <v>10254</v>
      </c>
      <c r="X155" s="935" t="s">
        <v>10265</v>
      </c>
      <c r="Y155" s="1025" t="s">
        <v>10379</v>
      </c>
      <c r="Z155" s="1023"/>
    </row>
    <row r="156" spans="1:26" ht="62.25" customHeight="1" x14ac:dyDescent="0.2">
      <c r="A156" s="926" t="s">
        <v>9865</v>
      </c>
      <c r="B156" s="942"/>
      <c r="C156" s="937" t="s">
        <v>9553</v>
      </c>
      <c r="D156" s="927" t="s">
        <v>9915</v>
      </c>
      <c r="E156" s="930">
        <v>1800000</v>
      </c>
      <c r="F156" s="928">
        <v>424900</v>
      </c>
      <c r="G156" s="929">
        <f t="shared" si="24"/>
        <v>5100000</v>
      </c>
      <c r="H156" s="929">
        <v>1500000</v>
      </c>
      <c r="I156" s="929">
        <v>1800000</v>
      </c>
      <c r="J156" s="929">
        <v>1800000</v>
      </c>
      <c r="K156" s="929">
        <v>0</v>
      </c>
      <c r="L156" s="930" t="s">
        <v>9685</v>
      </c>
      <c r="M156" s="970" t="s">
        <v>9495</v>
      </c>
      <c r="N156" s="931" t="s">
        <v>9898</v>
      </c>
      <c r="O156" s="932">
        <v>45323</v>
      </c>
      <c r="P156" s="971" t="s">
        <v>9903</v>
      </c>
      <c r="Q156" s="932" t="s">
        <v>9704</v>
      </c>
      <c r="R156" s="945" t="s">
        <v>9500</v>
      </c>
      <c r="S156" s="933" t="s">
        <v>9500</v>
      </c>
      <c r="T156" s="933" t="s">
        <v>9605</v>
      </c>
      <c r="U156" s="945" t="s">
        <v>9619</v>
      </c>
      <c r="V156" s="945" t="s">
        <v>9624</v>
      </c>
      <c r="W156" s="941" t="s">
        <v>10255</v>
      </c>
      <c r="X156" s="935" t="s">
        <v>10264</v>
      </c>
      <c r="Y156" s="1023"/>
      <c r="Z156" s="1023"/>
    </row>
    <row r="157" spans="1:26" ht="90" customHeight="1" x14ac:dyDescent="0.2">
      <c r="A157" s="926" t="s">
        <v>9866</v>
      </c>
      <c r="B157" s="942"/>
      <c r="C157" s="937" t="s">
        <v>9553</v>
      </c>
      <c r="D157" s="927" t="s">
        <v>9933</v>
      </c>
      <c r="E157" s="930">
        <f>SUM(E158:E159)</f>
        <v>11000000</v>
      </c>
      <c r="F157" s="928">
        <v>424900</v>
      </c>
      <c r="G157" s="929">
        <f>SUM(G158:G159)</f>
        <v>9166666.6666666679</v>
      </c>
      <c r="H157" s="929">
        <f t="shared" ref="H157:K157" si="35">SUM(H158:H159)</f>
        <v>9166666.6666666679</v>
      </c>
      <c r="I157" s="929">
        <f t="shared" si="35"/>
        <v>0</v>
      </c>
      <c r="J157" s="929">
        <f t="shared" si="35"/>
        <v>0</v>
      </c>
      <c r="K157" s="929">
        <f t="shared" si="35"/>
        <v>0</v>
      </c>
      <c r="L157" s="930" t="s">
        <v>9488</v>
      </c>
      <c r="M157" s="986" t="s">
        <v>9495</v>
      </c>
      <c r="N157" s="932">
        <v>44562</v>
      </c>
      <c r="O157" s="932">
        <v>44896</v>
      </c>
      <c r="P157" s="971" t="s">
        <v>9931</v>
      </c>
      <c r="Q157" s="944" t="s">
        <v>9704</v>
      </c>
      <c r="R157" s="945" t="s">
        <v>9499</v>
      </c>
      <c r="S157" s="933" t="s">
        <v>9500</v>
      </c>
      <c r="T157" s="946" t="s">
        <v>9605</v>
      </c>
      <c r="U157" s="946" t="s">
        <v>9619</v>
      </c>
      <c r="V157" s="946" t="s">
        <v>9625</v>
      </c>
      <c r="W157" s="941" t="s">
        <v>10271</v>
      </c>
      <c r="X157" s="935" t="s">
        <v>10265</v>
      </c>
      <c r="Y157" s="1025" t="s">
        <v>10376</v>
      </c>
      <c r="Z157" s="1023"/>
    </row>
    <row r="158" spans="1:26" ht="36" x14ac:dyDescent="0.2">
      <c r="A158" s="926"/>
      <c r="B158" s="994" t="s">
        <v>9555</v>
      </c>
      <c r="C158" s="937" t="s">
        <v>9553</v>
      </c>
      <c r="D158" s="927" t="s">
        <v>9935</v>
      </c>
      <c r="E158" s="930">
        <f t="shared" ref="E158:E159" si="36">H158*1.2</f>
        <v>6000000</v>
      </c>
      <c r="F158" s="928">
        <v>424900</v>
      </c>
      <c r="G158" s="929">
        <f>SUM(H158:K158)</f>
        <v>5000000</v>
      </c>
      <c r="H158" s="929">
        <f>6000000/1.2</f>
        <v>5000000</v>
      </c>
      <c r="I158" s="929">
        <v>0</v>
      </c>
      <c r="J158" s="929">
        <v>0</v>
      </c>
      <c r="K158" s="929" t="s">
        <v>10288</v>
      </c>
      <c r="L158" s="930" t="s">
        <v>9488</v>
      </c>
      <c r="M158" s="986" t="s">
        <v>9495</v>
      </c>
      <c r="N158" s="932">
        <v>44562</v>
      </c>
      <c r="O158" s="932">
        <v>44896</v>
      </c>
      <c r="P158" s="971" t="s">
        <v>9931</v>
      </c>
      <c r="Q158" s="944" t="s">
        <v>9704</v>
      </c>
      <c r="R158" s="945" t="s">
        <v>9499</v>
      </c>
      <c r="S158" s="933" t="s">
        <v>9500</v>
      </c>
      <c r="T158" s="946" t="s">
        <v>9605</v>
      </c>
      <c r="U158" s="946" t="s">
        <v>9619</v>
      </c>
      <c r="V158" s="946" t="s">
        <v>9625</v>
      </c>
      <c r="W158" s="941"/>
      <c r="X158" s="935" t="s">
        <v>10264</v>
      </c>
      <c r="Y158" s="1023"/>
      <c r="Z158" s="1023"/>
    </row>
    <row r="159" spans="1:26" ht="46.5" customHeight="1" x14ac:dyDescent="0.2">
      <c r="A159" s="926"/>
      <c r="B159" s="994" t="s">
        <v>9581</v>
      </c>
      <c r="C159" s="937" t="s">
        <v>9553</v>
      </c>
      <c r="D159" s="927" t="s">
        <v>9932</v>
      </c>
      <c r="E159" s="930">
        <f t="shared" si="36"/>
        <v>5000000</v>
      </c>
      <c r="F159" s="928">
        <v>424900</v>
      </c>
      <c r="G159" s="929">
        <f>SUM(H159:K159)</f>
        <v>4166666.666666667</v>
      </c>
      <c r="H159" s="929">
        <f>5000000/1.2</f>
        <v>4166666.666666667</v>
      </c>
      <c r="I159" s="929">
        <v>0</v>
      </c>
      <c r="J159" s="929">
        <v>0</v>
      </c>
      <c r="K159" s="929">
        <v>0</v>
      </c>
      <c r="L159" s="930" t="s">
        <v>9488</v>
      </c>
      <c r="M159" s="986" t="s">
        <v>9495</v>
      </c>
      <c r="N159" s="932">
        <v>44562</v>
      </c>
      <c r="O159" s="932">
        <v>44896</v>
      </c>
      <c r="P159" s="971" t="s">
        <v>9931</v>
      </c>
      <c r="Q159" s="944" t="s">
        <v>9704</v>
      </c>
      <c r="R159" s="945" t="s">
        <v>9499</v>
      </c>
      <c r="S159" s="933" t="s">
        <v>9500</v>
      </c>
      <c r="T159" s="946" t="s">
        <v>9605</v>
      </c>
      <c r="U159" s="946" t="s">
        <v>9619</v>
      </c>
      <c r="V159" s="946" t="s">
        <v>9625</v>
      </c>
      <c r="W159" s="941"/>
      <c r="X159" s="935" t="s">
        <v>10264</v>
      </c>
      <c r="Y159" s="1023"/>
      <c r="Z159" s="1023"/>
    </row>
    <row r="160" spans="1:26" s="843" customFormat="1" ht="36" x14ac:dyDescent="0.2">
      <c r="A160" s="831" t="s">
        <v>9885</v>
      </c>
      <c r="B160" s="947"/>
      <c r="C160" s="832" t="s">
        <v>9553</v>
      </c>
      <c r="D160" s="938" t="s">
        <v>10312</v>
      </c>
      <c r="E160" s="834">
        <v>727000</v>
      </c>
      <c r="F160" s="835">
        <v>425200</v>
      </c>
      <c r="G160" s="836">
        <f>SUM(H160:K160)</f>
        <v>5000000</v>
      </c>
      <c r="H160" s="836">
        <v>800000</v>
      </c>
      <c r="I160" s="836">
        <v>2500000</v>
      </c>
      <c r="J160" s="836">
        <f>I160-H160</f>
        <v>1700000</v>
      </c>
      <c r="K160" s="836"/>
      <c r="L160" s="834" t="s">
        <v>9685</v>
      </c>
      <c r="M160" s="837" t="s">
        <v>9495</v>
      </c>
      <c r="N160" s="838">
        <v>44805</v>
      </c>
      <c r="O160" s="838">
        <v>45536</v>
      </c>
      <c r="P160" s="951" t="s">
        <v>9943</v>
      </c>
      <c r="Q160" s="837" t="s">
        <v>9704</v>
      </c>
      <c r="R160" s="839" t="s">
        <v>9499</v>
      </c>
      <c r="S160" s="950" t="s">
        <v>9500</v>
      </c>
      <c r="T160" s="642" t="s">
        <v>9605</v>
      </c>
      <c r="U160" s="950" t="s">
        <v>9619</v>
      </c>
      <c r="V160" s="950" t="s">
        <v>9624</v>
      </c>
      <c r="W160" s="842" t="s">
        <v>10256</v>
      </c>
      <c r="X160" s="841" t="s">
        <v>10265</v>
      </c>
      <c r="Y160" s="851" t="s">
        <v>10296</v>
      </c>
      <c r="Z160" s="851" t="s">
        <v>10379</v>
      </c>
    </row>
    <row r="161" spans="1:26" s="843" customFormat="1" ht="56.25" x14ac:dyDescent="0.2">
      <c r="A161" s="831" t="s">
        <v>9886</v>
      </c>
      <c r="B161" s="947"/>
      <c r="C161" s="832" t="s">
        <v>9553</v>
      </c>
      <c r="D161" s="938" t="s">
        <v>9962</v>
      </c>
      <c r="E161" s="834">
        <f>SUM(H161*1.2)</f>
        <v>2499999.9959999998</v>
      </c>
      <c r="F161" s="835">
        <v>425100</v>
      </c>
      <c r="G161" s="836">
        <f t="shared" ref="G161:G165" si="37">SUM(H161:K161)</f>
        <v>6666666.6600000001</v>
      </c>
      <c r="H161" s="836">
        <v>2083333.33</v>
      </c>
      <c r="I161" s="836">
        <v>3333333.33</v>
      </c>
      <c r="J161" s="836">
        <v>1250000</v>
      </c>
      <c r="K161" s="836">
        <v>0</v>
      </c>
      <c r="L161" s="834" t="s">
        <v>9488</v>
      </c>
      <c r="M161" s="847" t="s">
        <v>9496</v>
      </c>
      <c r="N161" s="838">
        <v>44682</v>
      </c>
      <c r="O161" s="838">
        <v>45413</v>
      </c>
      <c r="P161" s="848" t="s">
        <v>9963</v>
      </c>
      <c r="Q161" s="849" t="s">
        <v>9927</v>
      </c>
      <c r="R161" s="850" t="s">
        <v>9500</v>
      </c>
      <c r="S161" s="850" t="s">
        <v>9500</v>
      </c>
      <c r="T161" s="950" t="s">
        <v>9606</v>
      </c>
      <c r="U161" s="950" t="s">
        <v>9619</v>
      </c>
      <c r="V161" s="950" t="s">
        <v>9624</v>
      </c>
      <c r="W161" s="842" t="s">
        <v>10257</v>
      </c>
      <c r="X161" s="841" t="s">
        <v>10289</v>
      </c>
      <c r="Y161" s="1024"/>
      <c r="Z161" s="1024"/>
    </row>
    <row r="162" spans="1:26" s="843" customFormat="1" ht="48" x14ac:dyDescent="0.2">
      <c r="A162" s="831" t="s">
        <v>9887</v>
      </c>
      <c r="B162" s="947"/>
      <c r="C162" s="832" t="s">
        <v>9553</v>
      </c>
      <c r="D162" s="938" t="s">
        <v>10301</v>
      </c>
      <c r="E162" s="834">
        <f t="shared" ref="E162" si="38">SUM(H162*1.2)</f>
        <v>0</v>
      </c>
      <c r="F162" s="835">
        <v>425200</v>
      </c>
      <c r="G162" s="836">
        <f t="shared" si="37"/>
        <v>0</v>
      </c>
      <c r="H162" s="836">
        <v>0</v>
      </c>
      <c r="I162" s="836">
        <v>0</v>
      </c>
      <c r="J162" s="836">
        <v>0</v>
      </c>
      <c r="K162" s="836">
        <v>0</v>
      </c>
      <c r="L162" s="834" t="s">
        <v>9488</v>
      </c>
      <c r="M162" s="847" t="s">
        <v>9495</v>
      </c>
      <c r="N162" s="838">
        <v>44562</v>
      </c>
      <c r="O162" s="838">
        <v>45292</v>
      </c>
      <c r="P162" s="848" t="s">
        <v>9828</v>
      </c>
      <c r="Q162" s="849" t="s">
        <v>9927</v>
      </c>
      <c r="R162" s="850" t="s">
        <v>9500</v>
      </c>
      <c r="S162" s="850" t="s">
        <v>9500</v>
      </c>
      <c r="T162" s="950" t="s">
        <v>9606</v>
      </c>
      <c r="U162" s="950" t="s">
        <v>9619</v>
      </c>
      <c r="V162" s="950" t="s">
        <v>9624</v>
      </c>
      <c r="W162" s="842" t="s">
        <v>10258</v>
      </c>
      <c r="X162" s="841" t="s">
        <v>10323</v>
      </c>
      <c r="Y162" s="851" t="s">
        <v>10295</v>
      </c>
      <c r="Z162" s="1024"/>
    </row>
    <row r="163" spans="1:26" ht="36" x14ac:dyDescent="0.2">
      <c r="A163" s="926" t="s">
        <v>9888</v>
      </c>
      <c r="B163" s="942"/>
      <c r="C163" s="937" t="s">
        <v>9553</v>
      </c>
      <c r="D163" s="927" t="s">
        <v>9965</v>
      </c>
      <c r="E163" s="930">
        <f>SUM(H163*1.2)</f>
        <v>0</v>
      </c>
      <c r="F163" s="928">
        <v>421300</v>
      </c>
      <c r="G163" s="929">
        <f t="shared" si="37"/>
        <v>1584000</v>
      </c>
      <c r="H163" s="929">
        <v>0</v>
      </c>
      <c r="I163" s="929">
        <v>792000</v>
      </c>
      <c r="J163" s="929">
        <v>792000</v>
      </c>
      <c r="K163" s="929">
        <v>0</v>
      </c>
      <c r="L163" s="930" t="s">
        <v>9493</v>
      </c>
      <c r="M163" s="986" t="s">
        <v>9498</v>
      </c>
      <c r="N163" s="932">
        <v>44927</v>
      </c>
      <c r="O163" s="932">
        <v>45658</v>
      </c>
      <c r="P163" s="971" t="s">
        <v>9966</v>
      </c>
      <c r="Q163" s="944" t="s">
        <v>9927</v>
      </c>
      <c r="R163" s="945" t="s">
        <v>9500</v>
      </c>
      <c r="S163" s="945" t="s">
        <v>9500</v>
      </c>
      <c r="T163" s="946" t="s">
        <v>9606</v>
      </c>
      <c r="U163" s="946" t="s">
        <v>9619</v>
      </c>
      <c r="V163" s="946" t="s">
        <v>9624</v>
      </c>
      <c r="W163" s="941" t="s">
        <v>10259</v>
      </c>
      <c r="X163" s="935" t="s">
        <v>10264</v>
      </c>
      <c r="Y163" s="1023"/>
      <c r="Z163" s="1023"/>
    </row>
    <row r="164" spans="1:26" ht="36" x14ac:dyDescent="0.2">
      <c r="A164" s="926" t="s">
        <v>9872</v>
      </c>
      <c r="B164" s="942"/>
      <c r="C164" s="937" t="s">
        <v>9553</v>
      </c>
      <c r="D164" s="927" t="s">
        <v>10000</v>
      </c>
      <c r="E164" s="930">
        <f>H164*1.1</f>
        <v>79999.997000000018</v>
      </c>
      <c r="F164" s="928">
        <v>421300</v>
      </c>
      <c r="G164" s="929">
        <f t="shared" si="37"/>
        <v>2053636.27</v>
      </c>
      <c r="H164" s="929">
        <v>72727.27</v>
      </c>
      <c r="I164" s="929">
        <v>990909</v>
      </c>
      <c r="J164" s="929">
        <v>990000</v>
      </c>
      <c r="K164" s="929">
        <v>0</v>
      </c>
      <c r="L164" s="930" t="s">
        <v>9493</v>
      </c>
      <c r="M164" s="986" t="s">
        <v>9498</v>
      </c>
      <c r="N164" s="932">
        <v>44866</v>
      </c>
      <c r="O164" s="932">
        <v>45597</v>
      </c>
      <c r="P164" s="971" t="s">
        <v>9966</v>
      </c>
      <c r="Q164" s="944" t="s">
        <v>9704</v>
      </c>
      <c r="R164" s="945" t="s">
        <v>9500</v>
      </c>
      <c r="S164" s="945" t="s">
        <v>9500</v>
      </c>
      <c r="T164" s="946" t="s">
        <v>9609</v>
      </c>
      <c r="U164" s="946" t="s">
        <v>9619</v>
      </c>
      <c r="V164" s="946" t="s">
        <v>9624</v>
      </c>
      <c r="W164" s="941" t="s">
        <v>10260</v>
      </c>
      <c r="X164" s="935" t="s">
        <v>10264</v>
      </c>
      <c r="Y164" s="1023"/>
      <c r="Z164" s="1023"/>
    </row>
    <row r="165" spans="1:26" ht="36" x14ac:dyDescent="0.2">
      <c r="A165" s="926" t="s">
        <v>9893</v>
      </c>
      <c r="B165" s="942"/>
      <c r="C165" s="937" t="s">
        <v>9553</v>
      </c>
      <c r="D165" s="927" t="s">
        <v>10081</v>
      </c>
      <c r="E165" s="930">
        <f>H165*1.1</f>
        <v>247500.00000000003</v>
      </c>
      <c r="F165" s="928">
        <v>421300</v>
      </c>
      <c r="G165" s="929">
        <f t="shared" si="37"/>
        <v>450000</v>
      </c>
      <c r="H165" s="929">
        <f>540000/1.2/2</f>
        <v>225000</v>
      </c>
      <c r="I165" s="929">
        <v>225000</v>
      </c>
      <c r="J165" s="929">
        <v>0</v>
      </c>
      <c r="K165" s="929">
        <v>0</v>
      </c>
      <c r="L165" s="935" t="s">
        <v>9493</v>
      </c>
      <c r="M165" s="970" t="s">
        <v>9495</v>
      </c>
      <c r="N165" s="932">
        <v>44562</v>
      </c>
      <c r="O165" s="932">
        <v>45292</v>
      </c>
      <c r="P165" s="971" t="s">
        <v>9966</v>
      </c>
      <c r="Q165" s="932" t="s">
        <v>9783</v>
      </c>
      <c r="R165" s="945" t="s">
        <v>9500</v>
      </c>
      <c r="S165" s="935" t="s">
        <v>9500</v>
      </c>
      <c r="T165" s="945" t="s">
        <v>9607</v>
      </c>
      <c r="U165" s="945" t="s">
        <v>9619</v>
      </c>
      <c r="V165" s="946" t="s">
        <v>9624</v>
      </c>
      <c r="W165" s="941" t="s">
        <v>10261</v>
      </c>
      <c r="X165" s="935" t="s">
        <v>10264</v>
      </c>
      <c r="Y165" s="1023"/>
      <c r="Z165" s="1023"/>
    </row>
    <row r="166" spans="1:26" ht="61.5" customHeight="1" x14ac:dyDescent="0.2">
      <c r="A166" s="926" t="s">
        <v>9894</v>
      </c>
      <c r="B166" s="926"/>
      <c r="C166" s="937" t="s">
        <v>9553</v>
      </c>
      <c r="D166" s="927" t="s">
        <v>9996</v>
      </c>
      <c r="E166" s="985">
        <f>SUM(E167:E168)</f>
        <v>514800</v>
      </c>
      <c r="F166" s="970"/>
      <c r="G166" s="929">
        <f>SUM(G167:G168)</f>
        <v>858000</v>
      </c>
      <c r="H166" s="929">
        <f t="shared" ref="H166:K166" si="39">SUM(H167:H168)</f>
        <v>429000</v>
      </c>
      <c r="I166" s="929">
        <f t="shared" si="39"/>
        <v>429000</v>
      </c>
      <c r="J166" s="929">
        <f t="shared" si="39"/>
        <v>0</v>
      </c>
      <c r="K166" s="929">
        <f t="shared" si="39"/>
        <v>0</v>
      </c>
      <c r="L166" s="930" t="s">
        <v>9493</v>
      </c>
      <c r="M166" s="931" t="s">
        <v>9495</v>
      </c>
      <c r="N166" s="932">
        <v>44682</v>
      </c>
      <c r="O166" s="932">
        <v>45047</v>
      </c>
      <c r="P166" s="995"/>
      <c r="Q166" s="932" t="s">
        <v>9704</v>
      </c>
      <c r="R166" s="933" t="s">
        <v>9500</v>
      </c>
      <c r="S166" s="934" t="s">
        <v>9500</v>
      </c>
      <c r="T166" s="934" t="s">
        <v>9609</v>
      </c>
      <c r="U166" s="934" t="s">
        <v>9619</v>
      </c>
      <c r="V166" s="934" t="s">
        <v>9624</v>
      </c>
      <c r="W166" s="941" t="s">
        <v>10262</v>
      </c>
      <c r="X166" s="935" t="s">
        <v>10267</v>
      </c>
      <c r="Y166" s="1023"/>
      <c r="Z166" s="1025" t="s">
        <v>10375</v>
      </c>
    </row>
    <row r="167" spans="1:26" ht="36" x14ac:dyDescent="0.2">
      <c r="A167" s="926"/>
      <c r="B167" s="926"/>
      <c r="C167" s="937" t="s">
        <v>9553</v>
      </c>
      <c r="D167" s="927" t="s">
        <v>9997</v>
      </c>
      <c r="E167" s="985">
        <f>H167*1.2</f>
        <v>460944</v>
      </c>
      <c r="F167" s="928">
        <v>421300</v>
      </c>
      <c r="G167" s="929">
        <f>SUM(H167:K167)</f>
        <v>768240</v>
      </c>
      <c r="H167" s="929">
        <v>384120</v>
      </c>
      <c r="I167" s="929">
        <v>384120</v>
      </c>
      <c r="J167" s="929">
        <v>0</v>
      </c>
      <c r="K167" s="929">
        <v>0</v>
      </c>
      <c r="L167" s="930" t="s">
        <v>9493</v>
      </c>
      <c r="M167" s="931" t="s">
        <v>9495</v>
      </c>
      <c r="N167" s="932">
        <v>44682</v>
      </c>
      <c r="O167" s="932">
        <v>45047</v>
      </c>
      <c r="P167" s="995" t="s">
        <v>9966</v>
      </c>
      <c r="Q167" s="932" t="s">
        <v>9704</v>
      </c>
      <c r="R167" s="933" t="s">
        <v>9500</v>
      </c>
      <c r="S167" s="934" t="s">
        <v>9500</v>
      </c>
      <c r="T167" s="934" t="s">
        <v>9609</v>
      </c>
      <c r="U167" s="934" t="s">
        <v>9619</v>
      </c>
      <c r="V167" s="934" t="s">
        <v>9624</v>
      </c>
      <c r="W167" s="941"/>
      <c r="X167" s="935" t="s">
        <v>10264</v>
      </c>
      <c r="Y167" s="1023"/>
      <c r="Z167" s="1023"/>
    </row>
    <row r="168" spans="1:26" ht="36" x14ac:dyDescent="0.2">
      <c r="A168" s="926"/>
      <c r="B168" s="926"/>
      <c r="C168" s="937" t="s">
        <v>9553</v>
      </c>
      <c r="D168" s="927" t="s">
        <v>9998</v>
      </c>
      <c r="E168" s="985">
        <f>H168*1.2</f>
        <v>53856</v>
      </c>
      <c r="F168" s="928">
        <v>425100</v>
      </c>
      <c r="G168" s="929">
        <f>SUM(H168:K168)</f>
        <v>89760</v>
      </c>
      <c r="H168" s="929">
        <v>44880</v>
      </c>
      <c r="I168" s="929">
        <v>44880</v>
      </c>
      <c r="J168" s="929">
        <v>0</v>
      </c>
      <c r="K168" s="929">
        <v>0</v>
      </c>
      <c r="L168" s="930" t="s">
        <v>9493</v>
      </c>
      <c r="M168" s="931" t="s">
        <v>9495</v>
      </c>
      <c r="N168" s="932">
        <v>44682</v>
      </c>
      <c r="O168" s="932">
        <v>45047</v>
      </c>
      <c r="P168" s="995" t="s">
        <v>9999</v>
      </c>
      <c r="Q168" s="932" t="s">
        <v>9704</v>
      </c>
      <c r="R168" s="933" t="s">
        <v>9500</v>
      </c>
      <c r="S168" s="934" t="s">
        <v>9500</v>
      </c>
      <c r="T168" s="934" t="s">
        <v>9609</v>
      </c>
      <c r="U168" s="934" t="s">
        <v>9619</v>
      </c>
      <c r="V168" s="934" t="s">
        <v>9625</v>
      </c>
      <c r="W168" s="941"/>
      <c r="X168" s="935" t="s">
        <v>10264</v>
      </c>
      <c r="Y168" s="1023"/>
      <c r="Z168" s="1023"/>
    </row>
    <row r="169" spans="1:26" s="969" customFormat="1" ht="59.25" customHeight="1" x14ac:dyDescent="0.2">
      <c r="A169" s="952" t="s">
        <v>9895</v>
      </c>
      <c r="B169" s="952"/>
      <c r="C169" s="954" t="s">
        <v>9553</v>
      </c>
      <c r="D169" s="955" t="s">
        <v>10163</v>
      </c>
      <c r="E169" s="998">
        <f t="shared" ref="E169" si="40">H169*1.2</f>
        <v>2100000</v>
      </c>
      <c r="F169" s="957">
        <v>425100</v>
      </c>
      <c r="G169" s="958">
        <f t="shared" ref="G169:G181" si="41">SUM(H169:K169)</f>
        <v>10623833.33</v>
      </c>
      <c r="H169" s="958">
        <v>1750000</v>
      </c>
      <c r="I169" s="958">
        <v>5113000</v>
      </c>
      <c r="J169" s="958">
        <v>3760833.33</v>
      </c>
      <c r="K169" s="958">
        <v>0</v>
      </c>
      <c r="L169" s="956" t="s">
        <v>9685</v>
      </c>
      <c r="M169" s="959" t="s">
        <v>9497</v>
      </c>
      <c r="N169" s="960">
        <v>44774</v>
      </c>
      <c r="O169" s="960">
        <v>45566</v>
      </c>
      <c r="P169" s="1131" t="s">
        <v>9999</v>
      </c>
      <c r="Q169" s="960" t="s">
        <v>9704</v>
      </c>
      <c r="R169" s="964" t="s">
        <v>9500</v>
      </c>
      <c r="S169" s="988" t="s">
        <v>9500</v>
      </c>
      <c r="T169" s="988" t="s">
        <v>9609</v>
      </c>
      <c r="U169" s="988" t="s">
        <v>9619</v>
      </c>
      <c r="V169" s="988" t="s">
        <v>9625</v>
      </c>
      <c r="W169" s="966" t="s">
        <v>10272</v>
      </c>
      <c r="X169" s="1014" t="s">
        <v>10265</v>
      </c>
      <c r="Y169" s="1027"/>
      <c r="Z169" s="1132" t="s">
        <v>10421</v>
      </c>
    </row>
    <row r="170" spans="1:26" ht="48" x14ac:dyDescent="0.2">
      <c r="A170" s="926" t="s">
        <v>9896</v>
      </c>
      <c r="B170" s="926"/>
      <c r="C170" s="937" t="s">
        <v>9553</v>
      </c>
      <c r="D170" s="927" t="s">
        <v>10006</v>
      </c>
      <c r="E170" s="985">
        <f t="shared" ref="E170:E173" si="42">H170*1.2</f>
        <v>800000.00400000007</v>
      </c>
      <c r="F170" s="928">
        <v>425200</v>
      </c>
      <c r="G170" s="929">
        <f t="shared" si="41"/>
        <v>3200000</v>
      </c>
      <c r="H170" s="996">
        <v>666666.67000000004</v>
      </c>
      <c r="I170" s="929">
        <v>1600000</v>
      </c>
      <c r="J170" s="929">
        <v>933333.33</v>
      </c>
      <c r="K170" s="929">
        <v>0</v>
      </c>
      <c r="L170" s="930" t="s">
        <v>9488</v>
      </c>
      <c r="M170" s="931" t="s">
        <v>9496</v>
      </c>
      <c r="N170" s="932">
        <v>44743</v>
      </c>
      <c r="O170" s="932">
        <v>45474</v>
      </c>
      <c r="P170" s="943" t="s">
        <v>10007</v>
      </c>
      <c r="Q170" s="932" t="s">
        <v>9704</v>
      </c>
      <c r="R170" s="933" t="s">
        <v>9500</v>
      </c>
      <c r="S170" s="934" t="s">
        <v>9500</v>
      </c>
      <c r="T170" s="934" t="s">
        <v>9609</v>
      </c>
      <c r="U170" s="934" t="s">
        <v>9619</v>
      </c>
      <c r="V170" s="934" t="s">
        <v>9624</v>
      </c>
      <c r="W170" s="941" t="s">
        <v>10273</v>
      </c>
      <c r="X170" s="935" t="s">
        <v>10265</v>
      </c>
      <c r="Y170" s="1081" t="s">
        <v>10406</v>
      </c>
      <c r="Z170" s="1023"/>
    </row>
    <row r="171" spans="1:26" s="843" customFormat="1" ht="94.5" customHeight="1" x14ac:dyDescent="0.2">
      <c r="A171" s="831" t="s">
        <v>9904</v>
      </c>
      <c r="B171" s="831"/>
      <c r="C171" s="832" t="s">
        <v>9553</v>
      </c>
      <c r="D171" s="938" t="s">
        <v>10313</v>
      </c>
      <c r="E171" s="846">
        <f t="shared" si="42"/>
        <v>600000</v>
      </c>
      <c r="F171" s="835">
        <v>425200</v>
      </c>
      <c r="G171" s="836">
        <f t="shared" si="41"/>
        <v>6000000</v>
      </c>
      <c r="H171" s="997">
        <v>500000</v>
      </c>
      <c r="I171" s="836">
        <v>3000000</v>
      </c>
      <c r="J171" s="836">
        <v>2500000</v>
      </c>
      <c r="K171" s="836">
        <v>0</v>
      </c>
      <c r="L171" s="834" t="s">
        <v>9685</v>
      </c>
      <c r="M171" s="837" t="s">
        <v>9496</v>
      </c>
      <c r="N171" s="838">
        <v>44774</v>
      </c>
      <c r="O171" s="838">
        <v>45505</v>
      </c>
      <c r="P171" s="951" t="s">
        <v>10009</v>
      </c>
      <c r="Q171" s="838" t="s">
        <v>9704</v>
      </c>
      <c r="R171" s="839" t="s">
        <v>9499</v>
      </c>
      <c r="S171" s="840" t="s">
        <v>9500</v>
      </c>
      <c r="T171" s="840" t="s">
        <v>9605</v>
      </c>
      <c r="U171" s="840" t="s">
        <v>9619</v>
      </c>
      <c r="V171" s="840" t="s">
        <v>9624</v>
      </c>
      <c r="W171" s="842" t="s">
        <v>10274</v>
      </c>
      <c r="X171" s="841" t="s">
        <v>10267</v>
      </c>
      <c r="Y171" s="851" t="s">
        <v>10296</v>
      </c>
      <c r="Z171" s="851" t="s">
        <v>10374</v>
      </c>
    </row>
    <row r="172" spans="1:26" s="843" customFormat="1" ht="48" x14ac:dyDescent="0.2">
      <c r="A172" s="831" t="s">
        <v>9906</v>
      </c>
      <c r="B172" s="831"/>
      <c r="C172" s="832" t="s">
        <v>9553</v>
      </c>
      <c r="D172" s="938" t="s">
        <v>10314</v>
      </c>
      <c r="E172" s="846">
        <f t="shared" si="42"/>
        <v>0</v>
      </c>
      <c r="F172" s="835">
        <v>425200</v>
      </c>
      <c r="G172" s="836">
        <v>0</v>
      </c>
      <c r="H172" s="997">
        <v>0</v>
      </c>
      <c r="I172" s="836">
        <v>0</v>
      </c>
      <c r="J172" s="836">
        <v>0</v>
      </c>
      <c r="K172" s="836">
        <v>0</v>
      </c>
      <c r="L172" s="834" t="s">
        <v>9488</v>
      </c>
      <c r="M172" s="837" t="s">
        <v>9496</v>
      </c>
      <c r="N172" s="838">
        <v>44774</v>
      </c>
      <c r="O172" s="838">
        <v>45505</v>
      </c>
      <c r="P172" s="951" t="s">
        <v>9943</v>
      </c>
      <c r="Q172" s="838" t="s">
        <v>9704</v>
      </c>
      <c r="R172" s="839" t="s">
        <v>9500</v>
      </c>
      <c r="S172" s="840" t="s">
        <v>9500</v>
      </c>
      <c r="T172" s="840" t="s">
        <v>9609</v>
      </c>
      <c r="U172" s="840" t="s">
        <v>9619</v>
      </c>
      <c r="V172" s="840" t="s">
        <v>9624</v>
      </c>
      <c r="W172" s="842" t="s">
        <v>10275</v>
      </c>
      <c r="X172" s="841" t="s">
        <v>10323</v>
      </c>
      <c r="Y172" s="851" t="s">
        <v>10295</v>
      </c>
      <c r="Z172" s="1024"/>
    </row>
    <row r="173" spans="1:26" s="843" customFormat="1" ht="48" x14ac:dyDescent="0.2">
      <c r="A173" s="831" t="s">
        <v>9908</v>
      </c>
      <c r="B173" s="831"/>
      <c r="C173" s="832" t="s">
        <v>9553</v>
      </c>
      <c r="D173" s="938" t="s">
        <v>10310</v>
      </c>
      <c r="E173" s="846">
        <f t="shared" si="42"/>
        <v>0</v>
      </c>
      <c r="F173" s="835">
        <v>425200</v>
      </c>
      <c r="G173" s="836">
        <f t="shared" si="41"/>
        <v>0</v>
      </c>
      <c r="H173" s="997">
        <v>0</v>
      </c>
      <c r="I173" s="836">
        <v>0</v>
      </c>
      <c r="J173" s="836">
        <v>0</v>
      </c>
      <c r="K173" s="836">
        <v>0</v>
      </c>
      <c r="L173" s="834" t="s">
        <v>9488</v>
      </c>
      <c r="M173" s="837" t="s">
        <v>9496</v>
      </c>
      <c r="N173" s="838">
        <v>44774</v>
      </c>
      <c r="O173" s="838">
        <v>45505</v>
      </c>
      <c r="P173" s="951" t="s">
        <v>9828</v>
      </c>
      <c r="Q173" s="838" t="s">
        <v>9704</v>
      </c>
      <c r="R173" s="839" t="s">
        <v>9500</v>
      </c>
      <c r="S173" s="840" t="s">
        <v>9500</v>
      </c>
      <c r="T173" s="840" t="s">
        <v>9609</v>
      </c>
      <c r="U173" s="840" t="s">
        <v>9619</v>
      </c>
      <c r="V173" s="840" t="s">
        <v>9624</v>
      </c>
      <c r="W173" s="842" t="s">
        <v>10276</v>
      </c>
      <c r="X173" s="841" t="s">
        <v>10323</v>
      </c>
      <c r="Y173" s="851" t="s">
        <v>10295</v>
      </c>
      <c r="Z173" s="1024"/>
    </row>
    <row r="174" spans="1:26" ht="56.25" x14ac:dyDescent="0.2">
      <c r="A174" s="926" t="s">
        <v>9912</v>
      </c>
      <c r="B174" s="926"/>
      <c r="C174" s="937" t="s">
        <v>9553</v>
      </c>
      <c r="D174" s="927" t="s">
        <v>10029</v>
      </c>
      <c r="E174" s="985">
        <v>480000</v>
      </c>
      <c r="F174" s="928">
        <v>425200</v>
      </c>
      <c r="G174" s="929">
        <f t="shared" si="41"/>
        <v>1200000</v>
      </c>
      <c r="H174" s="929">
        <v>400000</v>
      </c>
      <c r="I174" s="929">
        <v>400000</v>
      </c>
      <c r="J174" s="929">
        <v>400000</v>
      </c>
      <c r="K174" s="929">
        <v>0</v>
      </c>
      <c r="L174" s="930" t="s">
        <v>9488</v>
      </c>
      <c r="M174" s="931" t="s">
        <v>9495</v>
      </c>
      <c r="N174" s="932">
        <v>44593</v>
      </c>
      <c r="O174" s="932">
        <v>45323</v>
      </c>
      <c r="P174" s="943" t="s">
        <v>9882</v>
      </c>
      <c r="Q174" s="932" t="s">
        <v>9783</v>
      </c>
      <c r="R174" s="933" t="s">
        <v>9500</v>
      </c>
      <c r="S174" s="934" t="s">
        <v>9500</v>
      </c>
      <c r="T174" s="934" t="s">
        <v>9607</v>
      </c>
      <c r="U174" s="934" t="s">
        <v>9619</v>
      </c>
      <c r="V174" s="934" t="s">
        <v>9624</v>
      </c>
      <c r="W174" s="941" t="s">
        <v>10277</v>
      </c>
      <c r="X174" s="935" t="s">
        <v>10267</v>
      </c>
      <c r="Y174" s="1023"/>
      <c r="Z174" s="1025" t="s">
        <v>10378</v>
      </c>
    </row>
    <row r="175" spans="1:26" ht="62.25" customHeight="1" x14ac:dyDescent="0.2">
      <c r="A175" s="926" t="s">
        <v>9914</v>
      </c>
      <c r="B175" s="926"/>
      <c r="C175" s="937" t="s">
        <v>9553</v>
      </c>
      <c r="D175" s="927" t="s">
        <v>10070</v>
      </c>
      <c r="E175" s="985">
        <f>H175*1.2</f>
        <v>5820898.0000000009</v>
      </c>
      <c r="F175" s="928">
        <v>423900</v>
      </c>
      <c r="G175" s="929">
        <f t="shared" si="41"/>
        <v>19999999.99666667</v>
      </c>
      <c r="H175" s="929">
        <v>4850748.333333334</v>
      </c>
      <c r="I175" s="929">
        <f>10000000/1.2</f>
        <v>8333333.333333334</v>
      </c>
      <c r="J175" s="929">
        <f>6900000-84081.67</f>
        <v>6815918.3300000001</v>
      </c>
      <c r="K175" s="929">
        <v>0</v>
      </c>
      <c r="L175" s="930" t="s">
        <v>9685</v>
      </c>
      <c r="M175" s="931" t="s">
        <v>9495</v>
      </c>
      <c r="N175" s="932">
        <v>44593</v>
      </c>
      <c r="O175" s="932">
        <v>45323</v>
      </c>
      <c r="P175" s="943" t="s">
        <v>10030</v>
      </c>
      <c r="Q175" s="932" t="s">
        <v>9783</v>
      </c>
      <c r="R175" s="933" t="s">
        <v>9500</v>
      </c>
      <c r="S175" s="934" t="s">
        <v>9500</v>
      </c>
      <c r="T175" s="934" t="s">
        <v>9607</v>
      </c>
      <c r="U175" s="934" t="s">
        <v>9619</v>
      </c>
      <c r="V175" s="946" t="s">
        <v>9625</v>
      </c>
      <c r="W175" s="941" t="s">
        <v>10278</v>
      </c>
      <c r="X175" s="935" t="s">
        <v>10268</v>
      </c>
      <c r="Y175" s="1023"/>
      <c r="Z175" s="1023"/>
    </row>
    <row r="176" spans="1:26" s="843" customFormat="1" ht="48" x14ac:dyDescent="0.2">
      <c r="A176" s="831" t="s">
        <v>9916</v>
      </c>
      <c r="B176" s="831"/>
      <c r="C176" s="832" t="s">
        <v>9553</v>
      </c>
      <c r="D176" s="938" t="s">
        <v>10315</v>
      </c>
      <c r="E176" s="846">
        <v>360000</v>
      </c>
      <c r="F176" s="835">
        <v>425200</v>
      </c>
      <c r="G176" s="836">
        <f t="shared" si="41"/>
        <v>0</v>
      </c>
      <c r="H176" s="836">
        <v>0</v>
      </c>
      <c r="I176" s="836">
        <v>0</v>
      </c>
      <c r="J176" s="836">
        <v>0</v>
      </c>
      <c r="K176" s="836">
        <v>0</v>
      </c>
      <c r="L176" s="834" t="s">
        <v>9488</v>
      </c>
      <c r="M176" s="837" t="s">
        <v>9495</v>
      </c>
      <c r="N176" s="838">
        <v>44593</v>
      </c>
      <c r="O176" s="838">
        <v>45323</v>
      </c>
      <c r="P176" s="951" t="s">
        <v>9943</v>
      </c>
      <c r="Q176" s="838" t="s">
        <v>9783</v>
      </c>
      <c r="R176" s="840" t="s">
        <v>9500</v>
      </c>
      <c r="S176" s="840" t="s">
        <v>9500</v>
      </c>
      <c r="T176" s="840" t="s">
        <v>9607</v>
      </c>
      <c r="U176" s="840" t="s">
        <v>9619</v>
      </c>
      <c r="V176" s="840" t="s">
        <v>9624</v>
      </c>
      <c r="W176" s="842" t="s">
        <v>10279</v>
      </c>
      <c r="X176" s="841" t="s">
        <v>10323</v>
      </c>
      <c r="Y176" s="851" t="s">
        <v>10295</v>
      </c>
      <c r="Z176" s="1024"/>
    </row>
    <row r="177" spans="1:26" ht="85.5" customHeight="1" x14ac:dyDescent="0.2">
      <c r="A177" s="926" t="s">
        <v>9917</v>
      </c>
      <c r="B177" s="926"/>
      <c r="C177" s="937" t="s">
        <v>9553</v>
      </c>
      <c r="D177" s="927" t="s">
        <v>10045</v>
      </c>
      <c r="E177" s="985">
        <v>0</v>
      </c>
      <c r="F177" s="928">
        <v>425200</v>
      </c>
      <c r="G177" s="929">
        <f t="shared" si="41"/>
        <v>3400000</v>
      </c>
      <c r="H177" s="929">
        <v>0</v>
      </c>
      <c r="I177" s="929">
        <v>1700000</v>
      </c>
      <c r="J177" s="929">
        <v>1700000</v>
      </c>
      <c r="K177" s="929">
        <v>0</v>
      </c>
      <c r="L177" s="930" t="s">
        <v>9488</v>
      </c>
      <c r="M177" s="931" t="s">
        <v>9497</v>
      </c>
      <c r="N177" s="932">
        <v>44866</v>
      </c>
      <c r="O177" s="932">
        <v>45597</v>
      </c>
      <c r="P177" s="943" t="s">
        <v>10046</v>
      </c>
      <c r="Q177" s="932" t="s">
        <v>9783</v>
      </c>
      <c r="R177" s="933" t="s">
        <v>9500</v>
      </c>
      <c r="S177" s="934" t="s">
        <v>9500</v>
      </c>
      <c r="T177" s="934" t="s">
        <v>9607</v>
      </c>
      <c r="U177" s="934" t="s">
        <v>9619</v>
      </c>
      <c r="V177" s="934" t="s">
        <v>9624</v>
      </c>
      <c r="W177" s="941" t="s">
        <v>10280</v>
      </c>
      <c r="X177" s="935" t="s">
        <v>10264</v>
      </c>
      <c r="Y177" s="1023"/>
      <c r="Z177" s="1023"/>
    </row>
    <row r="178" spans="1:26" s="843" customFormat="1" ht="58.5" customHeight="1" x14ac:dyDescent="0.2">
      <c r="A178" s="831" t="s">
        <v>9934</v>
      </c>
      <c r="B178" s="831"/>
      <c r="C178" s="832" t="s">
        <v>9553</v>
      </c>
      <c r="D178" s="938" t="s">
        <v>10309</v>
      </c>
      <c r="E178" s="846">
        <v>0</v>
      </c>
      <c r="F178" s="835">
        <v>425200</v>
      </c>
      <c r="G178" s="836">
        <f t="shared" si="41"/>
        <v>0</v>
      </c>
      <c r="H178" s="836">
        <v>0</v>
      </c>
      <c r="I178" s="836">
        <v>0</v>
      </c>
      <c r="J178" s="836">
        <v>0</v>
      </c>
      <c r="K178" s="836">
        <v>0</v>
      </c>
      <c r="L178" s="834" t="s">
        <v>9488</v>
      </c>
      <c r="M178" s="837" t="s">
        <v>9497</v>
      </c>
      <c r="N178" s="838">
        <v>44866</v>
      </c>
      <c r="O178" s="838">
        <v>45597</v>
      </c>
      <c r="P178" s="951" t="s">
        <v>9828</v>
      </c>
      <c r="Q178" s="838" t="s">
        <v>9783</v>
      </c>
      <c r="R178" s="839" t="s">
        <v>9500</v>
      </c>
      <c r="S178" s="840" t="s">
        <v>9500</v>
      </c>
      <c r="T178" s="840" t="s">
        <v>9607</v>
      </c>
      <c r="U178" s="840" t="s">
        <v>9619</v>
      </c>
      <c r="V178" s="840" t="s">
        <v>9624</v>
      </c>
      <c r="W178" s="842" t="s">
        <v>10281</v>
      </c>
      <c r="X178" s="841" t="s">
        <v>10323</v>
      </c>
      <c r="Y178" s="851" t="s">
        <v>10295</v>
      </c>
      <c r="Z178" s="1024"/>
    </row>
    <row r="179" spans="1:26" ht="60" customHeight="1" x14ac:dyDescent="0.2">
      <c r="A179" s="926" t="s">
        <v>9936</v>
      </c>
      <c r="B179" s="926"/>
      <c r="C179" s="937" t="s">
        <v>9553</v>
      </c>
      <c r="D179" s="927" t="s">
        <v>10068</v>
      </c>
      <c r="E179" s="985">
        <f>H179*1.2</f>
        <v>1200000</v>
      </c>
      <c r="F179" s="928">
        <v>425100</v>
      </c>
      <c r="G179" s="929">
        <f t="shared" si="41"/>
        <v>3000000</v>
      </c>
      <c r="H179" s="929">
        <v>1000000</v>
      </c>
      <c r="I179" s="929">
        <v>1000000</v>
      </c>
      <c r="J179" s="929">
        <v>1000000</v>
      </c>
      <c r="K179" s="929">
        <v>0</v>
      </c>
      <c r="L179" s="930" t="s">
        <v>9488</v>
      </c>
      <c r="M179" s="931" t="s">
        <v>9498</v>
      </c>
      <c r="N179" s="932">
        <v>44562</v>
      </c>
      <c r="O179" s="932">
        <v>45627</v>
      </c>
      <c r="P179" s="943" t="s">
        <v>10069</v>
      </c>
      <c r="Q179" s="932" t="s">
        <v>9783</v>
      </c>
      <c r="R179" s="933" t="s">
        <v>9500</v>
      </c>
      <c r="S179" s="934" t="s">
        <v>9500</v>
      </c>
      <c r="T179" s="934" t="s">
        <v>9607</v>
      </c>
      <c r="U179" s="934" t="s">
        <v>9619</v>
      </c>
      <c r="V179" s="934" t="s">
        <v>9624</v>
      </c>
      <c r="W179" s="941" t="s">
        <v>10282</v>
      </c>
      <c r="X179" s="935" t="s">
        <v>10264</v>
      </c>
      <c r="Y179" s="1023"/>
      <c r="Z179" s="1023"/>
    </row>
    <row r="180" spans="1:26" ht="52.5" customHeight="1" x14ac:dyDescent="0.2">
      <c r="A180" s="926" t="s">
        <v>9954</v>
      </c>
      <c r="B180" s="926"/>
      <c r="C180" s="937" t="s">
        <v>9553</v>
      </c>
      <c r="D180" s="927" t="s">
        <v>10110</v>
      </c>
      <c r="E180" s="985">
        <v>2100000</v>
      </c>
      <c r="F180" s="928">
        <v>511400</v>
      </c>
      <c r="G180" s="929">
        <f t="shared" si="41"/>
        <v>1750000</v>
      </c>
      <c r="H180" s="929">
        <f>E180/1.2</f>
        <v>1750000</v>
      </c>
      <c r="I180" s="929">
        <v>0</v>
      </c>
      <c r="J180" s="929">
        <v>0</v>
      </c>
      <c r="K180" s="929">
        <v>0</v>
      </c>
      <c r="L180" s="930" t="s">
        <v>9488</v>
      </c>
      <c r="M180" s="986" t="s">
        <v>9496</v>
      </c>
      <c r="N180" s="931" t="s">
        <v>9910</v>
      </c>
      <c r="O180" s="932">
        <v>44896</v>
      </c>
      <c r="P180" s="971" t="s">
        <v>10109</v>
      </c>
      <c r="Q180" s="944" t="s">
        <v>10107</v>
      </c>
      <c r="R180" s="945" t="s">
        <v>9500</v>
      </c>
      <c r="S180" s="933" t="s">
        <v>9500</v>
      </c>
      <c r="T180" s="934" t="s">
        <v>9609</v>
      </c>
      <c r="U180" s="934" t="s">
        <v>9619</v>
      </c>
      <c r="V180" s="934" t="s">
        <v>9625</v>
      </c>
      <c r="W180" s="941" t="s">
        <v>10283</v>
      </c>
      <c r="X180" s="935" t="s">
        <v>10264</v>
      </c>
      <c r="Y180" s="1023"/>
      <c r="Z180" s="1023"/>
    </row>
    <row r="181" spans="1:26" ht="39.75" customHeight="1" x14ac:dyDescent="0.2">
      <c r="A181" s="926" t="s">
        <v>9955</v>
      </c>
      <c r="B181" s="926"/>
      <c r="C181" s="937" t="s">
        <v>9553</v>
      </c>
      <c r="D181" s="927" t="s">
        <v>10111</v>
      </c>
      <c r="E181" s="985">
        <v>2100000</v>
      </c>
      <c r="F181" s="928">
        <v>511400</v>
      </c>
      <c r="G181" s="929">
        <f t="shared" si="41"/>
        <v>1750000</v>
      </c>
      <c r="H181" s="929">
        <f>E181/1.2</f>
        <v>1750000</v>
      </c>
      <c r="I181" s="929">
        <v>0</v>
      </c>
      <c r="J181" s="929">
        <v>0</v>
      </c>
      <c r="K181" s="929">
        <v>0</v>
      </c>
      <c r="L181" s="930" t="s">
        <v>9488</v>
      </c>
      <c r="M181" s="986" t="s">
        <v>9496</v>
      </c>
      <c r="N181" s="931" t="s">
        <v>9910</v>
      </c>
      <c r="O181" s="932">
        <v>44896</v>
      </c>
      <c r="P181" s="971" t="s">
        <v>10109</v>
      </c>
      <c r="Q181" s="944" t="s">
        <v>10107</v>
      </c>
      <c r="R181" s="945" t="s">
        <v>9500</v>
      </c>
      <c r="S181" s="933" t="s">
        <v>9500</v>
      </c>
      <c r="T181" s="934" t="s">
        <v>9609</v>
      </c>
      <c r="U181" s="934" t="s">
        <v>9619</v>
      </c>
      <c r="V181" s="934" t="s">
        <v>9625</v>
      </c>
      <c r="W181" s="941" t="s">
        <v>10284</v>
      </c>
      <c r="X181" s="935" t="s">
        <v>10264</v>
      </c>
      <c r="Y181" s="1023"/>
      <c r="Z181" s="1023"/>
    </row>
    <row r="182" spans="1:26" s="843" customFormat="1" ht="56.25" x14ac:dyDescent="0.2">
      <c r="A182" s="831" t="s">
        <v>9956</v>
      </c>
      <c r="B182" s="831"/>
      <c r="C182" s="832" t="s">
        <v>9553</v>
      </c>
      <c r="D182" s="938" t="s">
        <v>10316</v>
      </c>
      <c r="E182" s="846"/>
      <c r="F182" s="835">
        <v>425200</v>
      </c>
      <c r="G182" s="836">
        <f>SUM(H182:K182)</f>
        <v>0</v>
      </c>
      <c r="H182" s="836">
        <v>0</v>
      </c>
      <c r="I182" s="836">
        <v>0</v>
      </c>
      <c r="J182" s="836">
        <v>0</v>
      </c>
      <c r="K182" s="836">
        <v>0</v>
      </c>
      <c r="L182" s="834" t="s">
        <v>9488</v>
      </c>
      <c r="M182" s="847" t="s">
        <v>9495</v>
      </c>
      <c r="N182" s="837" t="s">
        <v>9898</v>
      </c>
      <c r="O182" s="838">
        <v>45323</v>
      </c>
      <c r="P182" s="951" t="s">
        <v>10031</v>
      </c>
      <c r="Q182" s="849" t="s">
        <v>9704</v>
      </c>
      <c r="R182" s="850" t="s">
        <v>9500</v>
      </c>
      <c r="S182" s="839" t="s">
        <v>9500</v>
      </c>
      <c r="T182" s="840" t="s">
        <v>9608</v>
      </c>
      <c r="U182" s="840" t="s">
        <v>9619</v>
      </c>
      <c r="V182" s="840" t="s">
        <v>9499</v>
      </c>
      <c r="W182" s="842" t="s">
        <v>10285</v>
      </c>
      <c r="X182" s="841" t="s">
        <v>10264</v>
      </c>
      <c r="Y182" s="851" t="s">
        <v>10295</v>
      </c>
      <c r="Z182" s="1024"/>
    </row>
    <row r="183" spans="1:26" s="969" customFormat="1" ht="66.75" customHeight="1" x14ac:dyDescent="0.2">
      <c r="A183" s="952" t="s">
        <v>9957</v>
      </c>
      <c r="B183" s="952"/>
      <c r="C183" s="954" t="s">
        <v>9553</v>
      </c>
      <c r="D183" s="955" t="s">
        <v>10291</v>
      </c>
      <c r="E183" s="998"/>
      <c r="F183" s="957">
        <v>423900</v>
      </c>
      <c r="G183" s="958">
        <v>21333333.336666666</v>
      </c>
      <c r="H183" s="958">
        <v>8000000</v>
      </c>
      <c r="I183" s="958">
        <v>10000000</v>
      </c>
      <c r="J183" s="958">
        <f>G183-H183-I183</f>
        <v>3333333.336666666</v>
      </c>
      <c r="K183" s="958">
        <v>0</v>
      </c>
      <c r="L183" s="956" t="s">
        <v>9685</v>
      </c>
      <c r="M183" s="999" t="s">
        <v>9495</v>
      </c>
      <c r="N183" s="959" t="s">
        <v>9909</v>
      </c>
      <c r="O183" s="960">
        <v>45383</v>
      </c>
      <c r="P183" s="1000" t="s">
        <v>9903</v>
      </c>
      <c r="Q183" s="962" t="s">
        <v>9704</v>
      </c>
      <c r="R183" s="963" t="s">
        <v>9499</v>
      </c>
      <c r="S183" s="964" t="s">
        <v>9500</v>
      </c>
      <c r="T183" s="967" t="s">
        <v>10326</v>
      </c>
      <c r="U183" s="988" t="s">
        <v>9619</v>
      </c>
      <c r="V183" s="988" t="s">
        <v>9500</v>
      </c>
      <c r="W183" s="966"/>
      <c r="X183" s="967" t="s">
        <v>10268</v>
      </c>
      <c r="Y183" s="968" t="s">
        <v>10294</v>
      </c>
      <c r="Z183" s="968" t="s">
        <v>10372</v>
      </c>
    </row>
    <row r="184" spans="1:26" s="843" customFormat="1" ht="48" x14ac:dyDescent="0.2">
      <c r="A184" s="831" t="s">
        <v>9958</v>
      </c>
      <c r="B184" s="1001"/>
      <c r="C184" s="832" t="s">
        <v>9553</v>
      </c>
      <c r="D184" s="938" t="s">
        <v>10327</v>
      </c>
      <c r="E184" s="846"/>
      <c r="F184" s="835">
        <v>423900</v>
      </c>
      <c r="G184" s="836">
        <f>SUM(H184:K184)</f>
        <v>24001000</v>
      </c>
      <c r="H184" s="836">
        <v>1000</v>
      </c>
      <c r="I184" s="836">
        <v>12000000</v>
      </c>
      <c r="J184" s="836">
        <v>12000000</v>
      </c>
      <c r="K184" s="836">
        <v>0</v>
      </c>
      <c r="L184" s="834" t="s">
        <v>9685</v>
      </c>
      <c r="M184" s="847" t="s">
        <v>9498</v>
      </c>
      <c r="N184" s="837" t="s">
        <v>10302</v>
      </c>
      <c r="O184" s="838">
        <v>45627</v>
      </c>
      <c r="P184" s="848" t="s">
        <v>9903</v>
      </c>
      <c r="Q184" s="849" t="s">
        <v>9704</v>
      </c>
      <c r="R184" s="850" t="s">
        <v>9500</v>
      </c>
      <c r="S184" s="839" t="s">
        <v>9500</v>
      </c>
      <c r="T184" s="840" t="s">
        <v>9605</v>
      </c>
      <c r="U184" s="840" t="s">
        <v>9619</v>
      </c>
      <c r="V184" s="840" t="s">
        <v>9499</v>
      </c>
      <c r="W184" s="842"/>
      <c r="X184" s="841" t="s">
        <v>10264</v>
      </c>
      <c r="Y184" s="851" t="s">
        <v>10294</v>
      </c>
      <c r="Z184" s="1024"/>
    </row>
    <row r="185" spans="1:26" s="843" customFormat="1" ht="56.25" x14ac:dyDescent="0.2">
      <c r="A185" s="831" t="s">
        <v>9959</v>
      </c>
      <c r="B185" s="831"/>
      <c r="C185" s="832" t="s">
        <v>9553</v>
      </c>
      <c r="D185" s="938" t="s">
        <v>10317</v>
      </c>
      <c r="E185" s="846"/>
      <c r="F185" s="835">
        <v>425200</v>
      </c>
      <c r="G185" s="836">
        <f>SUM(H185:K185)</f>
        <v>2000000</v>
      </c>
      <c r="H185" s="836">
        <v>500000</v>
      </c>
      <c r="I185" s="836">
        <v>1000000</v>
      </c>
      <c r="J185" s="836">
        <v>500000</v>
      </c>
      <c r="K185" s="836">
        <v>0</v>
      </c>
      <c r="L185" s="834" t="s">
        <v>9685</v>
      </c>
      <c r="M185" s="847" t="s">
        <v>9495</v>
      </c>
      <c r="N185" s="837" t="s">
        <v>10318</v>
      </c>
      <c r="O185" s="838">
        <v>45413</v>
      </c>
      <c r="P185" s="951" t="s">
        <v>10031</v>
      </c>
      <c r="Q185" s="849" t="s">
        <v>9704</v>
      </c>
      <c r="R185" s="839" t="s">
        <v>9499</v>
      </c>
      <c r="S185" s="839" t="s">
        <v>9500</v>
      </c>
      <c r="T185" s="840" t="s">
        <v>9605</v>
      </c>
      <c r="U185" s="840" t="s">
        <v>9619</v>
      </c>
      <c r="V185" s="840" t="s">
        <v>9499</v>
      </c>
      <c r="W185" s="842" t="s">
        <v>10285</v>
      </c>
      <c r="X185" s="841" t="s">
        <v>10267</v>
      </c>
      <c r="Y185" s="851" t="s">
        <v>10294</v>
      </c>
      <c r="Z185" s="851" t="s">
        <v>10373</v>
      </c>
    </row>
    <row r="186" spans="1:26" s="969" customFormat="1" ht="60" customHeight="1" x14ac:dyDescent="0.2">
      <c r="A186" s="952" t="s">
        <v>9960</v>
      </c>
      <c r="B186" s="952"/>
      <c r="C186" s="954" t="s">
        <v>9553</v>
      </c>
      <c r="D186" s="955" t="s">
        <v>10342</v>
      </c>
      <c r="E186" s="998"/>
      <c r="F186" s="957">
        <v>511400</v>
      </c>
      <c r="G186" s="958">
        <f>SUM(H186:K186)</f>
        <v>16000000</v>
      </c>
      <c r="H186" s="958">
        <v>16000000</v>
      </c>
      <c r="I186" s="958">
        <v>0</v>
      </c>
      <c r="J186" s="958">
        <v>0</v>
      </c>
      <c r="K186" s="958">
        <v>0</v>
      </c>
      <c r="L186" s="956" t="s">
        <v>9488</v>
      </c>
      <c r="M186" s="999" t="s">
        <v>9495</v>
      </c>
      <c r="N186" s="959" t="s">
        <v>9909</v>
      </c>
      <c r="O186" s="960">
        <v>45017</v>
      </c>
      <c r="P186" s="1000" t="s">
        <v>10109</v>
      </c>
      <c r="Q186" s="962" t="s">
        <v>9704</v>
      </c>
      <c r="R186" s="964" t="s">
        <v>9500</v>
      </c>
      <c r="S186" s="964" t="s">
        <v>9500</v>
      </c>
      <c r="T186" s="988" t="s">
        <v>9605</v>
      </c>
      <c r="U186" s="988" t="s">
        <v>9619</v>
      </c>
      <c r="V186" s="988" t="s">
        <v>9500</v>
      </c>
      <c r="W186" s="966"/>
      <c r="X186" s="967" t="s">
        <v>10264</v>
      </c>
      <c r="Y186" s="968" t="s">
        <v>10341</v>
      </c>
      <c r="Z186" s="1027"/>
    </row>
    <row r="187" spans="1:26" s="1040" customFormat="1" ht="36.75" customHeight="1" x14ac:dyDescent="0.2">
      <c r="A187" s="831" t="s">
        <v>9976</v>
      </c>
      <c r="B187" s="831"/>
      <c r="C187" s="832" t="s">
        <v>9553</v>
      </c>
      <c r="D187" s="938" t="s">
        <v>10398</v>
      </c>
      <c r="E187" s="834">
        <f t="shared" ref="E187" si="43">H187*1.2</f>
        <v>240000</v>
      </c>
      <c r="F187" s="835">
        <v>423900</v>
      </c>
      <c r="G187" s="836">
        <f>SUM(H187:K187)</f>
        <v>1000000</v>
      </c>
      <c r="H187" s="836">
        <f>240000/1.2</f>
        <v>200000</v>
      </c>
      <c r="I187" s="836">
        <f>960000/1.2</f>
        <v>800000</v>
      </c>
      <c r="J187" s="836">
        <f t="shared" ref="J187:K187" si="44">SUM(J192)</f>
        <v>0</v>
      </c>
      <c r="K187" s="836">
        <f t="shared" si="44"/>
        <v>0</v>
      </c>
      <c r="L187" s="834" t="s">
        <v>9488</v>
      </c>
      <c r="M187" s="837" t="s">
        <v>9497</v>
      </c>
      <c r="N187" s="838">
        <v>44835</v>
      </c>
      <c r="O187" s="838">
        <v>45200</v>
      </c>
      <c r="P187" s="636" t="s">
        <v>10399</v>
      </c>
      <c r="Q187" s="1035" t="s">
        <v>9704</v>
      </c>
      <c r="R187" s="1036" t="s">
        <v>9500</v>
      </c>
      <c r="S187" s="1037" t="s">
        <v>9500</v>
      </c>
      <c r="T187" s="1041" t="s">
        <v>9605</v>
      </c>
      <c r="U187" s="1041" t="s">
        <v>9619</v>
      </c>
      <c r="V187" s="1041" t="s">
        <v>9625</v>
      </c>
      <c r="W187" s="1038"/>
      <c r="X187" s="1039" t="s">
        <v>10264</v>
      </c>
      <c r="Y187" s="1079" t="s">
        <v>10397</v>
      </c>
      <c r="Z187" s="1042"/>
    </row>
    <row r="188" spans="1:26" s="1151" customFormat="1" ht="77.25" customHeight="1" x14ac:dyDescent="0.2">
      <c r="A188" s="952" t="s">
        <v>9977</v>
      </c>
      <c r="B188" s="952"/>
      <c r="C188" s="954" t="s">
        <v>9553</v>
      </c>
      <c r="D188" s="955" t="s">
        <v>10420</v>
      </c>
      <c r="E188" s="956"/>
      <c r="F188" s="957">
        <v>425200</v>
      </c>
      <c r="G188" s="958">
        <f>SUM(H188:K188)</f>
        <v>8450000</v>
      </c>
      <c r="H188" s="958">
        <v>2975000</v>
      </c>
      <c r="I188" s="958">
        <v>5475000</v>
      </c>
      <c r="J188" s="958">
        <v>0</v>
      </c>
      <c r="K188" s="958">
        <v>0</v>
      </c>
      <c r="L188" s="956" t="s">
        <v>9488</v>
      </c>
      <c r="M188" s="959" t="s">
        <v>9497</v>
      </c>
      <c r="N188" s="960">
        <v>44774</v>
      </c>
      <c r="O188" s="960">
        <v>45139</v>
      </c>
      <c r="P188" s="1143" t="s">
        <v>9882</v>
      </c>
      <c r="Q188" s="1144" t="s">
        <v>9704</v>
      </c>
      <c r="R188" s="1145" t="s">
        <v>9500</v>
      </c>
      <c r="S188" s="1146" t="s">
        <v>9500</v>
      </c>
      <c r="T188" s="1147" t="s">
        <v>9609</v>
      </c>
      <c r="U188" s="1147"/>
      <c r="V188" s="1147" t="s">
        <v>9625</v>
      </c>
      <c r="W188" s="1148"/>
      <c r="X188" s="1149"/>
      <c r="Y188" s="1150" t="s">
        <v>10409</v>
      </c>
      <c r="Z188" s="1150" t="s">
        <v>10422</v>
      </c>
    </row>
    <row r="189" spans="1:26" s="895" customFormat="1" ht="24" customHeight="1" x14ac:dyDescent="0.2">
      <c r="A189" s="1002"/>
      <c r="B189" s="1002"/>
      <c r="C189" s="1003"/>
      <c r="D189" s="1004"/>
      <c r="E189" s="1005"/>
      <c r="F189" s="1006"/>
      <c r="G189" s="1007"/>
      <c r="H189" s="1008"/>
      <c r="I189" s="1008"/>
      <c r="J189" s="1008"/>
      <c r="K189" s="1008"/>
      <c r="L189" s="1009"/>
      <c r="M189" s="1010"/>
      <c r="N189" s="1010"/>
      <c r="O189" s="1010"/>
      <c r="P189" s="1011"/>
      <c r="Q189" s="1010"/>
      <c r="R189" s="1009"/>
      <c r="S189" s="1012"/>
      <c r="T189" s="1012"/>
      <c r="U189" s="1012"/>
      <c r="V189" s="1012"/>
      <c r="W189" s="1013"/>
      <c r="X189" s="1014"/>
      <c r="Y189" s="867"/>
      <c r="Z189" s="867"/>
    </row>
    <row r="190" spans="1:26" s="895" customFormat="1" ht="24" customHeight="1" x14ac:dyDescent="0.2">
      <c r="A190" s="915"/>
      <c r="B190" s="915"/>
      <c r="C190" s="916"/>
      <c r="D190" s="917" t="s">
        <v>10145</v>
      </c>
      <c r="E190" s="918">
        <f>E191</f>
        <v>82796430.74000001</v>
      </c>
      <c r="F190" s="983"/>
      <c r="G190" s="920">
        <f>G191+G192</f>
        <v>138997025.61666667</v>
      </c>
      <c r="H190" s="920"/>
      <c r="I190" s="920"/>
      <c r="J190" s="920"/>
      <c r="K190" s="920"/>
      <c r="L190" s="922"/>
      <c r="M190" s="923"/>
      <c r="N190" s="923"/>
      <c r="O190" s="923"/>
      <c r="P190" s="924"/>
      <c r="Q190" s="923"/>
      <c r="R190" s="922"/>
      <c r="S190" s="925"/>
      <c r="T190" s="925"/>
      <c r="U190" s="925"/>
      <c r="V190" s="925"/>
      <c r="W190" s="1013"/>
      <c r="X190" s="1014"/>
      <c r="Y190" s="867"/>
      <c r="Z190" s="867"/>
    </row>
    <row r="191" spans="1:26" s="843" customFormat="1" ht="48" x14ac:dyDescent="0.2">
      <c r="A191" s="831" t="s">
        <v>2</v>
      </c>
      <c r="B191" s="831"/>
      <c r="C191" s="832" t="s">
        <v>9554</v>
      </c>
      <c r="D191" s="938" t="s">
        <v>10108</v>
      </c>
      <c r="E191" s="846">
        <v>82796430.74000001</v>
      </c>
      <c r="F191" s="835">
        <v>511300</v>
      </c>
      <c r="G191" s="836">
        <f>SUM(H191:K191)</f>
        <v>68997025.616666675</v>
      </c>
      <c r="H191" s="836">
        <f>E191/1.2</f>
        <v>68997025.616666675</v>
      </c>
      <c r="I191" s="836">
        <v>0</v>
      </c>
      <c r="J191" s="836">
        <v>0</v>
      </c>
      <c r="K191" s="836">
        <v>0</v>
      </c>
      <c r="L191" s="834" t="s">
        <v>9488</v>
      </c>
      <c r="M191" s="847" t="s">
        <v>9495</v>
      </c>
      <c r="N191" s="837" t="s">
        <v>9835</v>
      </c>
      <c r="O191" s="838">
        <v>44896</v>
      </c>
      <c r="P191" s="848" t="s">
        <v>10106</v>
      </c>
      <c r="Q191" s="849" t="s">
        <v>10107</v>
      </c>
      <c r="R191" s="850" t="s">
        <v>9500</v>
      </c>
      <c r="S191" s="839" t="s">
        <v>9500</v>
      </c>
      <c r="T191" s="840" t="s">
        <v>9609</v>
      </c>
      <c r="U191" s="840" t="s">
        <v>9619</v>
      </c>
      <c r="V191" s="840" t="s">
        <v>9625</v>
      </c>
      <c r="W191" s="842" t="s">
        <v>10286</v>
      </c>
      <c r="X191" s="841" t="s">
        <v>10264</v>
      </c>
      <c r="Y191" s="851" t="s">
        <v>10343</v>
      </c>
      <c r="Z191" s="1024"/>
    </row>
    <row r="192" spans="1:26" s="843" customFormat="1" ht="48" x14ac:dyDescent="0.2">
      <c r="A192" s="831" t="s">
        <v>3</v>
      </c>
      <c r="B192" s="831"/>
      <c r="C192" s="832" t="s">
        <v>9554</v>
      </c>
      <c r="D192" s="845" t="s">
        <v>10349</v>
      </c>
      <c r="E192" s="846">
        <v>82796430.74000001</v>
      </c>
      <c r="F192" s="835">
        <v>511300</v>
      </c>
      <c r="G192" s="836">
        <f>SUM(H192:K192)</f>
        <v>70000000</v>
      </c>
      <c r="H192" s="836">
        <v>70000000</v>
      </c>
      <c r="I192" s="836">
        <v>0</v>
      </c>
      <c r="J192" s="836">
        <v>0</v>
      </c>
      <c r="K192" s="836">
        <v>0</v>
      </c>
      <c r="L192" s="834" t="s">
        <v>9488</v>
      </c>
      <c r="M192" s="847" t="s">
        <v>9496</v>
      </c>
      <c r="N192" s="837" t="s">
        <v>9909</v>
      </c>
      <c r="O192" s="838">
        <v>44896</v>
      </c>
      <c r="P192" s="848" t="s">
        <v>10106</v>
      </c>
      <c r="Q192" s="849" t="s">
        <v>9704</v>
      </c>
      <c r="R192" s="850" t="s">
        <v>9500</v>
      </c>
      <c r="S192" s="839" t="s">
        <v>9500</v>
      </c>
      <c r="T192" s="840" t="s">
        <v>10325</v>
      </c>
      <c r="U192" s="840" t="s">
        <v>9619</v>
      </c>
      <c r="V192" s="840" t="s">
        <v>9625</v>
      </c>
      <c r="W192" s="842"/>
      <c r="X192" s="841" t="s">
        <v>10265</v>
      </c>
      <c r="Y192" s="851" t="s">
        <v>10348</v>
      </c>
      <c r="Z192" s="1024" t="s">
        <v>10362</v>
      </c>
    </row>
    <row r="193" spans="1:19" ht="48" x14ac:dyDescent="0.2">
      <c r="A193" s="858"/>
      <c r="B193" s="858"/>
      <c r="C193" s="858"/>
      <c r="D193" s="1015"/>
      <c r="E193" s="1016" t="s">
        <v>10412</v>
      </c>
      <c r="F193" s="1017"/>
      <c r="G193" s="1018"/>
      <c r="H193" s="1018"/>
      <c r="I193" s="1018"/>
      <c r="J193" s="1018"/>
      <c r="K193" s="1018"/>
      <c r="L193" s="1019"/>
      <c r="M193" s="1017"/>
      <c r="N193" s="1017"/>
      <c r="O193" s="858"/>
      <c r="P193" s="858"/>
      <c r="Q193" s="858"/>
      <c r="R193" s="858"/>
      <c r="S193" s="858"/>
    </row>
    <row r="194" spans="1:19" s="1141" customFormat="1" ht="48" customHeight="1" x14ac:dyDescent="0.25">
      <c r="A194" s="1138"/>
      <c r="B194" s="1138"/>
      <c r="C194" s="1137"/>
      <c r="D194" s="1185" t="s">
        <v>10425</v>
      </c>
      <c r="E194" s="1129"/>
      <c r="F194" s="1017"/>
      <c r="G194" s="1018"/>
      <c r="H194" s="1018"/>
      <c r="I194" s="1018"/>
      <c r="J194" s="1018"/>
      <c r="K194" s="1018"/>
      <c r="L194" s="1019"/>
      <c r="M194" s="1017"/>
      <c r="N194" s="1017"/>
      <c r="O194" s="1137"/>
      <c r="P194" s="1139"/>
      <c r="Q194" s="1137"/>
      <c r="R194" s="1140"/>
      <c r="S194" s="1140"/>
    </row>
    <row r="195" spans="1:19" s="1141" customFormat="1" ht="30" customHeight="1" x14ac:dyDescent="0.25">
      <c r="A195" s="1138"/>
      <c r="B195" s="1138"/>
      <c r="C195" s="1137"/>
      <c r="D195" s="1130" t="s">
        <v>10413</v>
      </c>
      <c r="E195" s="1129"/>
      <c r="F195" s="1017"/>
      <c r="G195" s="1018"/>
      <c r="H195" s="1018"/>
      <c r="I195" s="1018"/>
      <c r="J195" s="1018"/>
      <c r="K195" s="1018"/>
      <c r="L195" s="1205" t="s">
        <v>10151</v>
      </c>
      <c r="M195" s="1205"/>
      <c r="N195" s="1205"/>
      <c r="O195" s="1137"/>
      <c r="P195" s="1139"/>
      <c r="Q195" s="1137"/>
      <c r="R195" s="1140"/>
      <c r="S195" s="1140"/>
    </row>
    <row r="196" spans="1:19" s="1141" customFormat="1" ht="41.25" customHeight="1" x14ac:dyDescent="0.2">
      <c r="A196" s="1138"/>
      <c r="B196" s="1138"/>
      <c r="C196" s="1137"/>
      <c r="D196" s="1206" t="s">
        <v>10414</v>
      </c>
      <c r="E196" s="1207"/>
      <c r="F196" s="1017"/>
      <c r="G196" s="1018"/>
      <c r="H196" s="1018"/>
      <c r="I196" s="1018"/>
      <c r="J196" s="1018"/>
      <c r="K196" s="1018"/>
      <c r="L196" s="1205" t="s">
        <v>10152</v>
      </c>
      <c r="M196" s="1205"/>
      <c r="N196" s="1205"/>
      <c r="O196" s="1137"/>
      <c r="P196" s="1139"/>
      <c r="Q196" s="1137"/>
      <c r="R196" s="1140"/>
      <c r="S196" s="1140"/>
    </row>
    <row r="197" spans="1:19" s="1141" customFormat="1" x14ac:dyDescent="0.2">
      <c r="A197" s="1138"/>
      <c r="B197" s="1138"/>
      <c r="C197" s="1137"/>
      <c r="D197" s="1136"/>
      <c r="E197" s="1136"/>
      <c r="F197" s="1017"/>
      <c r="G197" s="1018"/>
      <c r="H197" s="1018"/>
      <c r="I197" s="1018"/>
      <c r="J197" s="1018"/>
      <c r="K197" s="1018"/>
      <c r="L197" s="1205"/>
      <c r="M197" s="1205"/>
      <c r="N197" s="1020"/>
      <c r="O197" s="1137"/>
      <c r="P197" s="1139"/>
      <c r="Q197" s="1137"/>
      <c r="R197" s="1140"/>
      <c r="S197" s="1140"/>
    </row>
    <row r="198" spans="1:19" s="1141" customFormat="1" ht="24" customHeight="1" x14ac:dyDescent="0.2">
      <c r="A198" s="1138"/>
      <c r="B198" s="1138"/>
      <c r="C198" s="1137"/>
      <c r="D198" s="587"/>
      <c r="E198" s="1016"/>
      <c r="F198" s="1017"/>
      <c r="G198" s="1018"/>
      <c r="H198" s="1018"/>
      <c r="I198" s="1018"/>
      <c r="J198" s="1018"/>
      <c r="K198" s="1018"/>
      <c r="L198" s="1205" t="s">
        <v>10149</v>
      </c>
      <c r="M198" s="1205"/>
      <c r="N198" s="1205"/>
      <c r="O198" s="1137"/>
      <c r="P198" s="1139"/>
      <c r="Q198" s="1137"/>
      <c r="R198" s="1140"/>
      <c r="S198" s="1140"/>
    </row>
    <row r="199" spans="1:19" s="1141" customFormat="1" ht="24" customHeight="1" x14ac:dyDescent="0.2">
      <c r="A199" s="1138"/>
      <c r="B199" s="1138"/>
      <c r="C199" s="1137"/>
      <c r="D199" s="587"/>
      <c r="E199" s="1016" t="s">
        <v>10411</v>
      </c>
      <c r="F199" s="1017"/>
      <c r="G199" s="1018"/>
      <c r="H199" s="1018"/>
      <c r="I199" s="1018"/>
      <c r="J199" s="1018"/>
      <c r="K199" s="1018"/>
      <c r="L199" s="1021"/>
      <c r="M199" s="1020"/>
      <c r="N199" s="1020"/>
      <c r="O199" s="1137"/>
      <c r="P199" s="1139"/>
      <c r="Q199" s="1137"/>
      <c r="R199" s="1140"/>
      <c r="S199" s="1140"/>
    </row>
    <row r="200" spans="1:19" ht="30" customHeight="1" x14ac:dyDescent="0.25">
      <c r="D200" s="1130" t="s">
        <v>10413</v>
      </c>
      <c r="E200" s="1129"/>
      <c r="F200" s="1017"/>
      <c r="G200" s="1018"/>
      <c r="H200" s="1018"/>
      <c r="I200" s="1018"/>
      <c r="J200" s="1018"/>
      <c r="K200" s="1018"/>
      <c r="L200" s="1208"/>
      <c r="M200" s="1208"/>
      <c r="N200" s="1134"/>
    </row>
    <row r="201" spans="1:19" ht="41.25" customHeight="1" x14ac:dyDescent="0.2">
      <c r="D201" s="1206" t="s">
        <v>10414</v>
      </c>
      <c r="E201" s="1206"/>
      <c r="F201" s="1017"/>
      <c r="G201" s="1018"/>
      <c r="H201" s="1018"/>
      <c r="I201" s="1018"/>
      <c r="J201" s="1018"/>
      <c r="K201" s="1018"/>
      <c r="L201" s="1208"/>
      <c r="M201" s="1208"/>
      <c r="N201" s="1134"/>
    </row>
    <row r="202" spans="1:19" x14ac:dyDescent="0.2">
      <c r="D202" s="1135"/>
      <c r="E202" s="1135"/>
      <c r="F202" s="1017"/>
      <c r="G202" s="1018"/>
      <c r="H202" s="1018"/>
      <c r="I202" s="1018"/>
      <c r="J202" s="1018"/>
      <c r="K202" s="1018"/>
      <c r="L202" s="1205"/>
      <c r="M202" s="1205"/>
      <c r="N202" s="1020"/>
    </row>
    <row r="203" spans="1:19" ht="24" customHeight="1" x14ac:dyDescent="0.2">
      <c r="D203" s="587"/>
      <c r="E203" s="1016"/>
      <c r="F203" s="1017"/>
      <c r="G203" s="1018"/>
      <c r="H203" s="1018"/>
      <c r="I203" s="1018"/>
      <c r="J203" s="1018"/>
      <c r="K203" s="1018"/>
      <c r="L203" s="1205"/>
      <c r="M203" s="1205"/>
      <c r="N203" s="1205"/>
    </row>
    <row r="204" spans="1:19" ht="24" customHeight="1" x14ac:dyDescent="0.2">
      <c r="D204" s="587"/>
      <c r="E204" s="1016" t="s">
        <v>10411</v>
      </c>
      <c r="F204" s="1017"/>
      <c r="G204" s="1018"/>
      <c r="H204" s="1018"/>
      <c r="I204" s="1018"/>
      <c r="J204" s="1018"/>
      <c r="K204" s="1018"/>
      <c r="L204" s="1021"/>
      <c r="M204" s="1020"/>
      <c r="N204" s="1020"/>
    </row>
    <row r="205" spans="1:19" ht="48" x14ac:dyDescent="0.2">
      <c r="A205" s="858"/>
      <c r="B205" s="858"/>
      <c r="C205" s="858"/>
      <c r="D205" s="1015"/>
      <c r="E205" s="1016" t="s">
        <v>10412</v>
      </c>
      <c r="F205" s="1017"/>
      <c r="G205" s="1018"/>
      <c r="H205" s="1018"/>
      <c r="I205" s="1018"/>
      <c r="J205" s="1018"/>
      <c r="K205" s="1018"/>
      <c r="L205" s="1019"/>
      <c r="M205" s="1017"/>
      <c r="N205" s="1017"/>
      <c r="O205" s="858"/>
      <c r="P205" s="858"/>
      <c r="Q205" s="858"/>
      <c r="R205" s="858"/>
      <c r="S205" s="858"/>
    </row>
    <row r="206" spans="1:19" ht="26.25" customHeight="1" x14ac:dyDescent="0.2">
      <c r="A206" s="858"/>
      <c r="B206" s="858"/>
      <c r="C206" s="858"/>
      <c r="D206" s="1082"/>
      <c r="E206" s="1082"/>
      <c r="F206" s="1017"/>
      <c r="G206" s="1018"/>
      <c r="H206" s="1018"/>
      <c r="I206" s="1018"/>
      <c r="J206" s="1018"/>
      <c r="K206" s="1018"/>
      <c r="L206" s="1019"/>
      <c r="M206" s="1017"/>
      <c r="N206" s="1017"/>
      <c r="O206" s="858"/>
      <c r="P206" s="858"/>
      <c r="Q206" s="858"/>
      <c r="R206" s="858"/>
      <c r="S206" s="858"/>
    </row>
    <row r="207" spans="1:19" x14ac:dyDescent="0.2">
      <c r="A207" s="858"/>
      <c r="B207" s="858"/>
      <c r="C207" s="858"/>
      <c r="D207" s="1082"/>
      <c r="E207" s="1082"/>
      <c r="F207" s="1017"/>
      <c r="G207" s="1018"/>
      <c r="H207" s="1018"/>
      <c r="I207" s="1018"/>
      <c r="J207" s="1018"/>
      <c r="K207" s="1018"/>
      <c r="L207" s="1019"/>
      <c r="M207" s="1017"/>
      <c r="N207" s="1017"/>
      <c r="O207" s="858"/>
      <c r="P207" s="858"/>
      <c r="Q207" s="858"/>
      <c r="R207" s="858"/>
      <c r="S207" s="858"/>
    </row>
    <row r="208" spans="1:19" ht="22.5" customHeight="1" x14ac:dyDescent="0.2">
      <c r="A208" s="858"/>
      <c r="B208" s="858"/>
      <c r="C208" s="858"/>
      <c r="D208" s="1082"/>
      <c r="E208" s="1082"/>
      <c r="F208" s="1017"/>
      <c r="G208" s="1018"/>
      <c r="H208" s="1018"/>
      <c r="I208" s="1018"/>
      <c r="J208" s="1018"/>
      <c r="K208" s="1018"/>
      <c r="L208" s="1019"/>
      <c r="M208" s="1017"/>
      <c r="N208" s="1017"/>
      <c r="O208" s="858"/>
      <c r="P208" s="858"/>
      <c r="Q208" s="858"/>
      <c r="R208" s="858"/>
      <c r="S208" s="858"/>
    </row>
    <row r="209" spans="1:19" ht="39.75" customHeight="1" x14ac:dyDescent="0.2">
      <c r="A209" s="858"/>
      <c r="B209" s="858"/>
      <c r="C209" s="858"/>
      <c r="D209" s="1083"/>
      <c r="E209" s="1083"/>
      <c r="F209" s="1017"/>
      <c r="G209" s="1018"/>
      <c r="H209" s="1018"/>
      <c r="I209" s="1018"/>
      <c r="J209" s="1018"/>
      <c r="K209" s="1018"/>
      <c r="L209" s="1019"/>
      <c r="M209" s="1017"/>
      <c r="N209" s="1017"/>
      <c r="O209" s="858"/>
      <c r="P209" s="858"/>
      <c r="Q209" s="858"/>
      <c r="R209" s="858"/>
      <c r="S209" s="858"/>
    </row>
  </sheetData>
  <autoFilter ref="A12:Y192" xr:uid="{00000000-0009-0000-0000-000007000000}"/>
  <mergeCells count="18">
    <mergeCell ref="L202:M202"/>
    <mergeCell ref="L203:N203"/>
    <mergeCell ref="D201:E201"/>
    <mergeCell ref="L200:M200"/>
    <mergeCell ref="L201:M201"/>
    <mergeCell ref="L195:N195"/>
    <mergeCell ref="D196:E196"/>
    <mergeCell ref="L196:N196"/>
    <mergeCell ref="L197:M197"/>
    <mergeCell ref="L198:N198"/>
    <mergeCell ref="Z60:Z62"/>
    <mergeCell ref="A16:D16"/>
    <mergeCell ref="A17:D17"/>
    <mergeCell ref="B1:D10"/>
    <mergeCell ref="D11:K11"/>
    <mergeCell ref="A14:D14"/>
    <mergeCell ref="A15:D15"/>
    <mergeCell ref="Y60:Y62"/>
  </mergeCells>
  <phoneticPr fontId="31" type="noConversion"/>
  <dataValidations count="17">
    <dataValidation type="list" allowBlank="1" showInputMessage="1" showErrorMessage="1" sqref="U41:U73 U153:U155 U157:U159 U113 U180:U186 U133 U191:U192 U77:U79" xr:uid="{00000000-0002-0000-0700-000000000000}">
      <formula1>OSNOVIZZJN</formula1>
    </dataValidation>
    <dataValidation type="list" allowBlank="1" showInputMessage="1" showErrorMessage="1" sqref="P89 P62" xr:uid="{00000000-0002-0000-0700-000001000000}">
      <formula1>CVP</formula1>
    </dataValidation>
    <dataValidation type="list" allowBlank="1" showInputMessage="1" showErrorMessage="1" sqref="K83 K92:K98 M40 L20:L192" xr:uid="{00000000-0002-0000-0700-000002000000}">
      <formula1>vrstepostupka4</formula1>
    </dataValidation>
    <dataValidation type="list" allowBlank="1" showInputMessage="1" showErrorMessage="1" sqref="U20:U34 U179 U38:U39 V40 V35:V36 U150 U161:U173 U82:U112 U114:U129 U74:U76 U187:U188" xr:uid="{00000000-0002-0000-0700-000003000000}">
      <formula1>osnov2</formula1>
    </dataValidation>
    <dataValidation type="list" allowBlank="1" showInputMessage="1" showErrorMessage="1" sqref="P115:P125 P153:P155 P157:P159 P37:Q37 Q40 P63:P72 P81:P88 P38:P61 Q35:Q36 P127:P130 P149:P150 P161:P173 P90:P113 P179:P181 P20:P36 P183:P184 Q81:X81 P186:P188 P191:P192 P74:P79" xr:uid="{00000000-0002-0000-0700-000004000000}">
      <formula1>ЦПВ</formula1>
    </dataValidation>
    <dataValidation type="list" allowBlank="1" showInputMessage="1" showErrorMessage="1" sqref="U40 U37:V37 U35:U36" xr:uid="{00000000-0002-0000-0700-000005000000}">
      <formula1>СПЈ</formula1>
    </dataValidation>
    <dataValidation type="list" allowBlank="1" showInputMessage="1" showErrorMessage="1" sqref="C153:C155 C179:C188 C133 C115:C131 C157:C159 C82:C113 C149:C150 C161:C173 C191:C192 C20:C79" xr:uid="{00000000-0002-0000-0700-000006000000}">
      <formula1>VRSTAPREDMETA1</formula1>
    </dataValidation>
    <dataValidation type="list" allowBlank="1" showInputMessage="1" showErrorMessage="1" sqref="S161:S173 S127:S129 S153:S155 S157:S159 S38:S39 S82:S113 S133 S191:S192 S20:S34 S150 S179:S188 S41:S79" xr:uid="{00000000-0002-0000-0700-000007000000}">
      <formula1>CJN</formula1>
    </dataValidation>
    <dataValidation type="list" allowBlank="1" showInputMessage="1" showErrorMessage="1" sqref="R126:R129 R38:R39 S40 R149:R173 R191:R192 R20:R34 R133 V133 S35:S37 R179:R188 R82:R113 V180:V186 R41:R79" xr:uid="{00000000-0002-0000-0700-000008000000}">
      <formula1>OPP</formula1>
    </dataValidation>
    <dataValidation type="list" allowBlank="1" showInputMessage="1" showErrorMessage="1" sqref="V153:V155 V175 V157:V159 V179 V38:V39 V191:V192 V161:V173 V20:V34 V115:V129 V82:V113 V136:V150 V187:V188 V41:V79" xr:uid="{00000000-0002-0000-0700-000009000000}">
      <formula1>UPR</formula1>
    </dataValidation>
    <dataValidation type="list" allowBlank="1" showInputMessage="1" showErrorMessage="1" sqref="Q153:Q155 Q38:Q39 R40 Q191:Q192 Q133 Q20:Q34 Q157:Q173 R35:R37 Q82:Q129 Q179:Q188 Q150 Q41:Q79" xr:uid="{00000000-0002-0000-0700-00000A000000}">
      <formula1>NUTS1</formula1>
    </dataValidation>
    <dataValidation allowBlank="1" showInputMessage="1" showErrorMessage="1" prompt="Потребно тражити да се из спецификације УЗЗПРО уклоне ове ставке" sqref="D82 D187:D188" xr:uid="{00000000-0002-0000-0700-00000B000000}"/>
    <dataValidation allowBlank="1" showInputMessage="1" showErrorMessage="1" prompt="Потребно тражити проширење спецификације УЗЗПРО" sqref="D83:D84 D149" xr:uid="{00000000-0002-0000-0700-00000C000000}"/>
    <dataValidation type="list" allowBlank="1" showInputMessage="1" showErrorMessage="1" errorTitle="Upozerenje" error="Koristite padajući meni" sqref="F153:F155 F133 F81:F129 F191:F192 F161:F165 F157:F159 F179:F188 F167:F173 F149:F150 F20:F79" xr:uid="{00000000-0002-0000-0700-00000D000000}">
      <formula1>EKLAS</formula1>
    </dataValidation>
    <dataValidation type="list" allowBlank="1" showInputMessage="1" showErrorMessage="1" sqref="M128:M131 M153:M155 M157:M159 N40 M179:M188 M133:M135 M81:M126 M20:M39 M140:M150 M161:M173 M191:M192 M41:M79" xr:uid="{00000000-0002-0000-0700-00000E000000}">
      <formula1>OVPP</formula1>
    </dataValidation>
    <dataValidation allowBlank="1" showInputMessage="1" showErrorMessage="1" prompt="uneti kao mm/yyyy" sqref="O20:O34 O133 N20:N28 O169:O173 O135 P73 N169 N179:O179 N38:O39 N161:O168 O191:O192 O140:O141 O144:O148 O115:O131 O81:O113 O180:O188 O40:O79" xr:uid="{00000000-0002-0000-0700-00000F000000}"/>
    <dataValidation type="list" allowBlank="1" showInputMessage="1" errorTitle="Upozorenje" sqref="B103:B105 B99:B101 B107:B108 B110:B111 B120 B153:B155 B157:B159 B179 B82:B88 B91:B97 B149:B150 B161:B173 B20:B69 B115:B118 B184 B187:B188 B71:B79" xr:uid="{00000000-0002-0000-0700-000010000000}">
      <formula1>PARTIJE1</formula1>
    </dataValidation>
  </dataValidations>
  <printOptions horizontalCentered="1"/>
  <pageMargins left="0" right="0" top="0.74803149606299213" bottom="0.74803149606299213" header="0.31496062992125984" footer="0.31496062992125984"/>
  <pageSetup paperSize="9" scale="68" fitToHeight="0" orientation="landscape" r:id="rId1"/>
  <headerFooter>
    <oddFooter xml:space="preserve">&amp;L&amp;A&amp;R&amp;P/&amp;N
</oddFooter>
  </headerFooter>
  <rowBreaks count="3" manualBreakCount="3">
    <brk id="17" max="15" man="1"/>
    <brk id="79" max="15" man="1"/>
    <brk id="188" max="15" man="1"/>
  </rowBreaks>
  <drawing r:id="rId2"/>
  <legacyDrawing r:id="rId3"/>
  <oleObjects>
    <mc:AlternateContent xmlns:mc="http://schemas.openxmlformats.org/markup-compatibility/2006">
      <mc:Choice Requires="x14">
        <oleObject progId="PBrush" shapeId="1536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5361" r:id="rId4"/>
      </mc:Fallback>
    </mc:AlternateContent>
    <mc:AlternateContent xmlns:mc="http://schemas.openxmlformats.org/markup-compatibility/2006">
      <mc:Choice Requires="x14">
        <oleObject progId="PBrush" shapeId="15394" r:id="rId6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5394" r:id="rId6"/>
      </mc:Fallback>
    </mc:AlternateContent>
    <mc:AlternateContent xmlns:mc="http://schemas.openxmlformats.org/markup-compatibility/2006">
      <mc:Choice Requires="x14">
        <oleObject progId="PBrush" shapeId="15395" r:id="rId7">
          <objectPr defaultSize="0" autoPict="0" r:id="rId5">
            <anchor moveWithCells="1" sizeWithCells="1">
              <from>
                <xdr:col>3</xdr:col>
                <xdr:colOff>666750</xdr:colOff>
                <xdr:row>1</xdr:row>
                <xdr:rowOff>390525</xdr:rowOff>
              </from>
              <to>
                <xdr:col>3</xdr:col>
                <xdr:colOff>1095375</xdr:colOff>
                <xdr:row>3</xdr:row>
                <xdr:rowOff>0</xdr:rowOff>
              </to>
            </anchor>
          </objectPr>
        </oleObject>
      </mc:Choice>
      <mc:Fallback>
        <oleObject progId="PBrush" shapeId="15395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11000000}">
          <x14:formula1>
            <xm:f>PARTIJE1!$F$1:$F$45</xm:f>
          </x14:formula1>
          <xm:sqref>B89:B90 B98</xm:sqref>
        </x14:dataValidation>
        <x14:dataValidation type="list" allowBlank="1" showInputMessage="1" showErrorMessage="1" errorTitle="Izabrati iz padajućeg menija" error="Izabrati iz padajućeg menija" xr:uid="{00000000-0002-0000-0700-000012000000}">
          <x14:formula1>
            <xm:f>'C:\PLAN NABAVKI 2021\PLAN JN za 2021\[Plan_JN_i Plan nabavki na koje se ZJN ne primenjuje_2021-Jelena 18.12.2020.xlsx]NUTS'!#REF!</xm:f>
          </x14:formula1>
          <xm:sqref>Q161:Q169 Q38:Q39 R40 Q20:Q33 Q114:Q129 Q82:Q112 Q74 Q187:Q188</xm:sqref>
        </x14:dataValidation>
        <x14:dataValidation type="list" allowBlank="1" showInputMessage="1" showErrorMessage="1" xr:uid="{00000000-0002-0000-0700-000013000000}">
          <x14:formula1>
            <xm:f>'statusi postupaka'!$A$1:$A$6</xm:f>
          </x14:formula1>
          <xm:sqref>X189:X190</xm:sqref>
        </x14:dataValidation>
        <x14:dataValidation type="list" allowBlank="1" showInputMessage="1" showErrorMessage="1" xr:uid="{00000000-0002-0000-0700-000014000000}">
          <x14:formula1>
            <xm:f>'statusi postupaka'!$A$1:$A$7</xm:f>
          </x14:formula1>
          <xm:sqref>X191:X192 X82:X188 X20:X79</xm:sqref>
        </x14:dataValidation>
        <x14:dataValidation type="list" allowBlank="1" showInputMessage="1" showErrorMessage="1" xr:uid="{00000000-0002-0000-0700-000015000000}">
          <x14:formula1>
            <xm:f>'НАЗИВ СПЈ1'!$H$1:$H$6</xm:f>
          </x14:formula1>
          <xm:sqref>T191:T192 T82:T188 T20:T79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7B885-2931-4135-9121-5F49796C139A}">
  <dimension ref="A1"/>
  <sheetViews>
    <sheetView workbookViewId="0">
      <selection activeCell="D1" sqref="D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40</vt:i4>
      </vt:variant>
    </vt:vector>
  </HeadingPairs>
  <TitlesOfParts>
    <vt:vector size="68" baseType="lpstr">
      <vt:lpstr>CPV</vt:lpstr>
      <vt:lpstr>NUTS</vt:lpstr>
      <vt:lpstr>vrste postupka1</vt:lpstr>
      <vt:lpstr>OKVIRNO VREME POKRETANJA POSTUP</vt:lpstr>
      <vt:lpstr>sprovodi telo za centralizovane</vt:lpstr>
      <vt:lpstr>EKLAS</vt:lpstr>
      <vt:lpstr>Plan JN ЗБИРНО СВЕ-2022</vt:lpstr>
      <vt:lpstr>Plan JN 2022 VIII izmana</vt:lpstr>
      <vt:lpstr>Sheet4</vt:lpstr>
      <vt:lpstr>Sheet5</vt:lpstr>
      <vt:lpstr>Sheet1</vt:lpstr>
      <vt:lpstr>Sheet2</vt:lpstr>
      <vt:lpstr>Sheet3</vt:lpstr>
      <vt:lpstr>OBLIKOVANO PO PARTIJAMA</vt:lpstr>
      <vt:lpstr>PARTIJE1</vt:lpstr>
      <vt:lpstr>НАЗИВ СПЈ1</vt:lpstr>
      <vt:lpstr>ОСНОВ ИЗ ЗЈН</vt:lpstr>
      <vt:lpstr>упр</vt:lpstr>
      <vt:lpstr>VRSTA PREDMETA 1</vt:lpstr>
      <vt:lpstr>statusi postupaka</vt:lpstr>
      <vt:lpstr>prva izmena i dopuna</vt:lpstr>
      <vt:lpstr>druga izmena i dopuna</vt:lpstr>
      <vt:lpstr>treća izmena i dopuna</vt:lpstr>
      <vt:lpstr>cetvrta izmena i dopuna</vt:lpstr>
      <vt:lpstr>peta izmena i dopuna</vt:lpstr>
      <vt:lpstr>šesta izmena</vt:lpstr>
      <vt:lpstr>sedma izmena</vt:lpstr>
      <vt:lpstr>osma izmena</vt:lpstr>
      <vt:lpstr>'Plan JN 2022 VIII izmana'!_Hlk100214147</vt:lpstr>
      <vt:lpstr>'Plan JN 2022 VIII izmana'!_Hlk71205175</vt:lpstr>
      <vt:lpstr>CJN</vt:lpstr>
      <vt:lpstr>CPV</vt:lpstr>
      <vt:lpstr>CVP</vt:lpstr>
      <vt:lpstr>EK</vt:lpstr>
      <vt:lpstr>EKLAS</vt:lpstr>
      <vt:lpstr>NAZIVSPJ</vt:lpstr>
      <vt:lpstr>NAZIVSPJ1</vt:lpstr>
      <vt:lpstr>NUTS</vt:lpstr>
      <vt:lpstr>NUTS1</vt:lpstr>
      <vt:lpstr>OBLIKOVANOPOPRTIJAMA</vt:lpstr>
      <vt:lpstr>OKVIRNOVREME</vt:lpstr>
      <vt:lpstr>OKVIRNOVREMEPOKRETANJEPOSTUP</vt:lpstr>
      <vt:lpstr>OPP</vt:lpstr>
      <vt:lpstr>osnov1</vt:lpstr>
      <vt:lpstr>osnov2</vt:lpstr>
      <vt:lpstr>OSNOVIZZJN</vt:lpstr>
      <vt:lpstr>OVPP</vt:lpstr>
      <vt:lpstr>PARTIJA1</vt:lpstr>
      <vt:lpstr>PARTIJE</vt:lpstr>
      <vt:lpstr>PARTIJE1</vt:lpstr>
      <vt:lpstr>'Plan JN 2022 VIII izmana'!Print_Area</vt:lpstr>
      <vt:lpstr>'prva izmena i dopuna'!Print_Area</vt:lpstr>
      <vt:lpstr>'Plan JN 2022 VIII izmana'!Print_Titles</vt:lpstr>
      <vt:lpstr>'Plan JN ЗБИРНО СВЕ-2022'!Print_Titles</vt:lpstr>
      <vt:lpstr>'prva izmena i dopuna'!Print_Titles</vt:lpstr>
      <vt:lpstr>UPR</vt:lpstr>
      <vt:lpstr>vrstaPostukpa1</vt:lpstr>
      <vt:lpstr>vrstaPostupka</vt:lpstr>
      <vt:lpstr>vrstaPOSTUPKA1</vt:lpstr>
      <vt:lpstr>VRSTAPREDMETA1</vt:lpstr>
      <vt:lpstr>VrstePostupka</vt:lpstr>
      <vt:lpstr>vrstepostupka1</vt:lpstr>
      <vt:lpstr>vrstepostupka2</vt:lpstr>
      <vt:lpstr>vrstepostupka3</vt:lpstr>
      <vt:lpstr>vrstepostupka4</vt:lpstr>
      <vt:lpstr>ЕКЛАС1</vt:lpstr>
      <vt:lpstr>СПЈ</vt:lpstr>
      <vt:lpstr>ЦПВ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Gordana Srećković</dc:creator>
  <cp:lastModifiedBy>ЉИЉАНА ВАСИЋ</cp:lastModifiedBy>
  <cp:lastPrinted>2022-08-10T09:24:37Z</cp:lastPrinted>
  <dcterms:created xsi:type="dcterms:W3CDTF">2015-02-09T08:29:40Z</dcterms:created>
  <dcterms:modified xsi:type="dcterms:W3CDTF">2022-08-31T07:31:58Z</dcterms:modified>
</cp:coreProperties>
</file>